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bdem01.nyserda.org\demusers$\plami.kostova\Desktop\Plami\2023\April\ICF Study\Final\"/>
    </mc:Choice>
  </mc:AlternateContent>
  <xr:revisionPtr revIDLastSave="0" documentId="8_{263EB355-EC83-46CC-8620-3B3EDAFA18A0}" xr6:coauthVersionLast="47" xr6:coauthVersionMax="47" xr10:uidLastSave="{00000000-0000-0000-0000-000000000000}"/>
  <bookViews>
    <workbookView xWindow="-120" yWindow="-120" windowWidth="29040" windowHeight="14310" xr2:uid="{C20179E9-18C1-4729-86EB-3E6DE5C683F5}"/>
  </bookViews>
  <sheets>
    <sheet name="Ranked Triage Opportunities" sheetId="1" r:id="rId1"/>
    <sheet name="NYC" sheetId="11" r:id="rId2"/>
    <sheet name="Rest of State" sheetId="12" r:id="rId3"/>
    <sheet name="Data Tables" sheetId="3" state="hidden" r:id="rId4"/>
    <sheet name="Regions" sheetId="2" state="hidden" r:id="rId5"/>
  </sheets>
  <definedNames>
    <definedName name="_xlnm._FilterDatabase" localSheetId="1" hidden="1">NYC!$A$4:$AX$405</definedName>
    <definedName name="_xlnm._FilterDatabase" localSheetId="0" hidden="1">'Ranked Triage Opportunities'!$A$4:$AW$405</definedName>
    <definedName name="_xlnm._FilterDatabase" localSheetId="2" hidden="1">'Rest of State'!$A$4:$AX$405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405" i="12" l="1"/>
  <c r="AO405" i="12"/>
  <c r="AP405" i="12" s="1"/>
  <c r="AM405" i="12"/>
  <c r="AK405" i="12"/>
  <c r="AH405" i="12"/>
  <c r="AI405" i="12" s="1"/>
  <c r="AG405" i="12"/>
  <c r="AE405" i="12"/>
  <c r="AC405" i="12"/>
  <c r="AA405" i="12"/>
  <c r="Y405" i="12"/>
  <c r="V405" i="12"/>
  <c r="W405" i="12" s="1"/>
  <c r="U405" i="12"/>
  <c r="S405" i="12"/>
  <c r="P405" i="12"/>
  <c r="O405" i="12"/>
  <c r="L405" i="12"/>
  <c r="K405" i="12"/>
  <c r="J405" i="12"/>
  <c r="F405" i="12"/>
  <c r="AS405" i="12" s="1"/>
  <c r="AU405" i="12" s="1"/>
  <c r="AR404" i="12"/>
  <c r="AO404" i="12"/>
  <c r="AP404" i="12" s="1"/>
  <c r="AM404" i="12"/>
  <c r="AK404" i="12"/>
  <c r="AI404" i="12"/>
  <c r="AG404" i="12"/>
  <c r="AE404" i="12"/>
  <c r="AC404" i="12"/>
  <c r="AA404" i="12"/>
  <c r="Y404" i="12"/>
  <c r="V404" i="12"/>
  <c r="W404" i="12" s="1"/>
  <c r="U404" i="12"/>
  <c r="S404" i="12"/>
  <c r="P404" i="12"/>
  <c r="O404" i="12"/>
  <c r="L404" i="12"/>
  <c r="K404" i="12"/>
  <c r="J404" i="12"/>
  <c r="F404" i="12"/>
  <c r="AS404" i="12" s="1"/>
  <c r="AU404" i="12" s="1"/>
  <c r="AR403" i="12"/>
  <c r="AO403" i="12"/>
  <c r="AP403" i="12" s="1"/>
  <c r="AM403" i="12"/>
  <c r="AK403" i="12"/>
  <c r="AH403" i="12"/>
  <c r="AI403" i="12" s="1"/>
  <c r="AG403" i="12"/>
  <c r="AE403" i="12"/>
  <c r="AC403" i="12"/>
  <c r="AA403" i="12"/>
  <c r="Y403" i="12"/>
  <c r="V403" i="12"/>
  <c r="W403" i="12" s="1"/>
  <c r="U403" i="12"/>
  <c r="S403" i="12"/>
  <c r="P403" i="12"/>
  <c r="O403" i="12"/>
  <c r="L403" i="12"/>
  <c r="K403" i="12"/>
  <c r="J403" i="12"/>
  <c r="F403" i="12"/>
  <c r="AS403" i="12" s="1"/>
  <c r="AU403" i="12" s="1"/>
  <c r="AR402" i="12"/>
  <c r="AO402" i="12"/>
  <c r="AP402" i="12" s="1"/>
  <c r="AM402" i="12"/>
  <c r="AK402" i="12"/>
  <c r="AH402" i="12"/>
  <c r="AI402" i="12" s="1"/>
  <c r="AG402" i="12"/>
  <c r="AE402" i="12"/>
  <c r="AC402" i="12"/>
  <c r="AA402" i="12"/>
  <c r="Y402" i="12"/>
  <c r="V402" i="12"/>
  <c r="W402" i="12" s="1"/>
  <c r="U402" i="12"/>
  <c r="S402" i="12"/>
  <c r="P402" i="12"/>
  <c r="O402" i="12"/>
  <c r="L402" i="12"/>
  <c r="K402" i="12"/>
  <c r="J402" i="12"/>
  <c r="F402" i="12"/>
  <c r="AS402" i="12" s="1"/>
  <c r="AU402" i="12" s="1"/>
  <c r="AO401" i="12"/>
  <c r="AP401" i="12" s="1"/>
  <c r="AM401" i="12"/>
  <c r="AK401" i="12"/>
  <c r="AH401" i="12"/>
  <c r="AI401" i="12" s="1"/>
  <c r="AG401" i="12"/>
  <c r="AD401" i="12"/>
  <c r="AB401" i="12"/>
  <c r="AC401" i="12" s="1"/>
  <c r="AA401" i="12"/>
  <c r="Y401" i="12"/>
  <c r="V401" i="12"/>
  <c r="W401" i="12" s="1"/>
  <c r="U401" i="12"/>
  <c r="S401" i="12"/>
  <c r="P401" i="12"/>
  <c r="O401" i="12"/>
  <c r="L401" i="12"/>
  <c r="K401" i="12"/>
  <c r="J401" i="12"/>
  <c r="F401" i="12"/>
  <c r="AS401" i="12" s="1"/>
  <c r="AU401" i="12" s="1"/>
  <c r="AR400" i="12"/>
  <c r="AO400" i="12"/>
  <c r="AP400" i="12" s="1"/>
  <c r="AM400" i="12"/>
  <c r="AK400" i="12"/>
  <c r="AI400" i="12"/>
  <c r="AG400" i="12"/>
  <c r="AE400" i="12"/>
  <c r="AB400" i="12"/>
  <c r="AC400" i="12" s="1"/>
  <c r="AA400" i="12"/>
  <c r="Y400" i="12"/>
  <c r="V400" i="12"/>
  <c r="W400" i="12" s="1"/>
  <c r="U400" i="12"/>
  <c r="S400" i="12"/>
  <c r="P400" i="12"/>
  <c r="L400" i="12"/>
  <c r="K400" i="12"/>
  <c r="J400" i="12"/>
  <c r="F400" i="12"/>
  <c r="AS400" i="12" s="1"/>
  <c r="AU400" i="12" s="1"/>
  <c r="AP399" i="12"/>
  <c r="AO399" i="12"/>
  <c r="AM399" i="12"/>
  <c r="AK399" i="12"/>
  <c r="AH399" i="12"/>
  <c r="AI399" i="12" s="1"/>
  <c r="AG399" i="12"/>
  <c r="AD399" i="12"/>
  <c r="AR399" i="12" s="1"/>
  <c r="AB399" i="12"/>
  <c r="AC399" i="12" s="1"/>
  <c r="AA399" i="12"/>
  <c r="Y399" i="12"/>
  <c r="V399" i="12"/>
  <c r="W399" i="12" s="1"/>
  <c r="U399" i="12"/>
  <c r="S399" i="12"/>
  <c r="P399" i="12"/>
  <c r="O399" i="12"/>
  <c r="L399" i="12"/>
  <c r="K399" i="12"/>
  <c r="J399" i="12"/>
  <c r="F399" i="12"/>
  <c r="AS399" i="12" s="1"/>
  <c r="AU399" i="12" s="1"/>
  <c r="AR398" i="12"/>
  <c r="AO398" i="12"/>
  <c r="AP398" i="12" s="1"/>
  <c r="AM398" i="12"/>
  <c r="AK398" i="12"/>
  <c r="AH398" i="12"/>
  <c r="AI398" i="12" s="1"/>
  <c r="AG398" i="12"/>
  <c r="AE398" i="12"/>
  <c r="AC398" i="12"/>
  <c r="AA398" i="12"/>
  <c r="Y398" i="12"/>
  <c r="V398" i="12"/>
  <c r="W398" i="12" s="1"/>
  <c r="U398" i="12"/>
  <c r="S398" i="12"/>
  <c r="P398" i="12"/>
  <c r="O398" i="12"/>
  <c r="L398" i="12"/>
  <c r="K398" i="12"/>
  <c r="J398" i="12"/>
  <c r="F398" i="12"/>
  <c r="AS398" i="12" s="1"/>
  <c r="AU398" i="12" s="1"/>
  <c r="AO397" i="12"/>
  <c r="AP397" i="12" s="1"/>
  <c r="AM397" i="12"/>
  <c r="AK397" i="12"/>
  <c r="AH397" i="12"/>
  <c r="AI397" i="12" s="1"/>
  <c r="AG397" i="12"/>
  <c r="AD397" i="12"/>
  <c r="AR397" i="12" s="1"/>
  <c r="AB397" i="12"/>
  <c r="AC397" i="12" s="1"/>
  <c r="AA397" i="12"/>
  <c r="Y397" i="12"/>
  <c r="V397" i="12"/>
  <c r="W397" i="12" s="1"/>
  <c r="U397" i="12"/>
  <c r="S397" i="12"/>
  <c r="P397" i="12"/>
  <c r="O397" i="12"/>
  <c r="L397" i="12"/>
  <c r="K397" i="12"/>
  <c r="J397" i="12"/>
  <c r="F397" i="12"/>
  <c r="AR396" i="12"/>
  <c r="AO396" i="12"/>
  <c r="AP396" i="12" s="1"/>
  <c r="AM396" i="12"/>
  <c r="AK396" i="12"/>
  <c r="AI396" i="12"/>
  <c r="AH396" i="12"/>
  <c r="AG396" i="12"/>
  <c r="AE396" i="12"/>
  <c r="AC396" i="12"/>
  <c r="AA396" i="12"/>
  <c r="Y396" i="12"/>
  <c r="V396" i="12"/>
  <c r="W396" i="12" s="1"/>
  <c r="U396" i="12"/>
  <c r="S396" i="12"/>
  <c r="P396" i="12"/>
  <c r="O396" i="12"/>
  <c r="L396" i="12"/>
  <c r="K396" i="12"/>
  <c r="J396" i="12"/>
  <c r="F396" i="12"/>
  <c r="AS396" i="12" s="1"/>
  <c r="AU396" i="12" s="1"/>
  <c r="AR395" i="12"/>
  <c r="AO395" i="12"/>
  <c r="AP395" i="12" s="1"/>
  <c r="AM395" i="12"/>
  <c r="AK395" i="12"/>
  <c r="AH395" i="12"/>
  <c r="AI395" i="12" s="1"/>
  <c r="AG395" i="12"/>
  <c r="AE395" i="12"/>
  <c r="AC395" i="12"/>
  <c r="AA395" i="12"/>
  <c r="Y395" i="12"/>
  <c r="V395" i="12"/>
  <c r="W395" i="12" s="1"/>
  <c r="U395" i="12"/>
  <c r="S395" i="12"/>
  <c r="P395" i="12"/>
  <c r="O395" i="12"/>
  <c r="L395" i="12"/>
  <c r="K395" i="12"/>
  <c r="J395" i="12"/>
  <c r="F395" i="12"/>
  <c r="AS395" i="12" s="1"/>
  <c r="AU395" i="12" s="1"/>
  <c r="AR394" i="12"/>
  <c r="AO394" i="12"/>
  <c r="AP394" i="12" s="1"/>
  <c r="AM394" i="12"/>
  <c r="AK394" i="12"/>
  <c r="AI394" i="12"/>
  <c r="AH394" i="12"/>
  <c r="AG394" i="12"/>
  <c r="AE394" i="12"/>
  <c r="AB394" i="12"/>
  <c r="AC394" i="12" s="1"/>
  <c r="AA394" i="12"/>
  <c r="Y394" i="12"/>
  <c r="V394" i="12"/>
  <c r="W394" i="12" s="1"/>
  <c r="U394" i="12"/>
  <c r="S394" i="12"/>
  <c r="P394" i="12"/>
  <c r="O394" i="12"/>
  <c r="L394" i="12"/>
  <c r="K394" i="12"/>
  <c r="J394" i="12"/>
  <c r="F394" i="12"/>
  <c r="AO393" i="12"/>
  <c r="AP393" i="12" s="1"/>
  <c r="AM393" i="12"/>
  <c r="AK393" i="12"/>
  <c r="AH393" i="12"/>
  <c r="AI393" i="12" s="1"/>
  <c r="AG393" i="12"/>
  <c r="AD393" i="12"/>
  <c r="AR393" i="12" s="1"/>
  <c r="AB393" i="12"/>
  <c r="AC393" i="12" s="1"/>
  <c r="AA393" i="12"/>
  <c r="Y393" i="12"/>
  <c r="V393" i="12"/>
  <c r="W393" i="12" s="1"/>
  <c r="U393" i="12"/>
  <c r="S393" i="12"/>
  <c r="P393" i="12"/>
  <c r="O393" i="12"/>
  <c r="L393" i="12"/>
  <c r="K393" i="12"/>
  <c r="J393" i="12"/>
  <c r="F393" i="12"/>
  <c r="AS393" i="12" s="1"/>
  <c r="AU393" i="12" s="1"/>
  <c r="AO392" i="12"/>
  <c r="AP392" i="12" s="1"/>
  <c r="AM392" i="12"/>
  <c r="AK392" i="12"/>
  <c r="AH392" i="12"/>
  <c r="AI392" i="12" s="1"/>
  <c r="AG392" i="12"/>
  <c r="AE392" i="12"/>
  <c r="AD392" i="12"/>
  <c r="AR392" i="12" s="1"/>
  <c r="AB392" i="12"/>
  <c r="AC392" i="12" s="1"/>
  <c r="AA392" i="12"/>
  <c r="Y392" i="12"/>
  <c r="V392" i="12"/>
  <c r="W392" i="12" s="1"/>
  <c r="U392" i="12"/>
  <c r="S392" i="12"/>
  <c r="P392" i="12"/>
  <c r="O392" i="12"/>
  <c r="L392" i="12"/>
  <c r="K392" i="12"/>
  <c r="F392" i="12"/>
  <c r="AS392" i="12" s="1"/>
  <c r="AU392" i="12" s="1"/>
  <c r="AO391" i="12"/>
  <c r="AP391" i="12" s="1"/>
  <c r="AM391" i="12"/>
  <c r="AK391" i="12"/>
  <c r="AH391" i="12"/>
  <c r="AI391" i="12" s="1"/>
  <c r="AG391" i="12"/>
  <c r="AD391" i="12"/>
  <c r="AR391" i="12" s="1"/>
  <c r="AB391" i="12"/>
  <c r="AC391" i="12" s="1"/>
  <c r="AA391" i="12"/>
  <c r="Y391" i="12"/>
  <c r="V391" i="12"/>
  <c r="W391" i="12" s="1"/>
  <c r="U391" i="12"/>
  <c r="S391" i="12"/>
  <c r="P391" i="12"/>
  <c r="O391" i="12"/>
  <c r="L391" i="12"/>
  <c r="K391" i="12"/>
  <c r="J391" i="12"/>
  <c r="F391" i="12"/>
  <c r="AR390" i="12"/>
  <c r="AP390" i="12"/>
  <c r="AO390" i="12"/>
  <c r="AM390" i="12"/>
  <c r="AK390" i="12"/>
  <c r="AI390" i="12"/>
  <c r="AG390" i="12"/>
  <c r="AE390" i="12"/>
  <c r="AC390" i="12"/>
  <c r="AA390" i="12"/>
  <c r="Y390" i="12"/>
  <c r="W390" i="12"/>
  <c r="V390" i="12"/>
  <c r="U390" i="12"/>
  <c r="S390" i="12"/>
  <c r="P390" i="12"/>
  <c r="O390" i="12"/>
  <c r="L390" i="12"/>
  <c r="K390" i="12"/>
  <c r="J390" i="12"/>
  <c r="F390" i="12"/>
  <c r="AS390" i="12" s="1"/>
  <c r="AU390" i="12" s="1"/>
  <c r="AR389" i="12"/>
  <c r="AO389" i="12"/>
  <c r="AP389" i="12" s="1"/>
  <c r="AM389" i="12"/>
  <c r="AK389" i="12"/>
  <c r="AI389" i="12"/>
  <c r="AG389" i="12"/>
  <c r="AE389" i="12"/>
  <c r="AB389" i="12"/>
  <c r="AC389" i="12" s="1"/>
  <c r="AA389" i="12"/>
  <c r="Y389" i="12"/>
  <c r="V389" i="12"/>
  <c r="W389" i="12" s="1"/>
  <c r="U389" i="12"/>
  <c r="S389" i="12"/>
  <c r="P389" i="12"/>
  <c r="O389" i="12"/>
  <c r="L389" i="12"/>
  <c r="K389" i="12"/>
  <c r="J389" i="12"/>
  <c r="F389" i="12"/>
  <c r="AS389" i="12" s="1"/>
  <c r="AU389" i="12" s="1"/>
  <c r="AR388" i="12"/>
  <c r="AO388" i="12"/>
  <c r="AP388" i="12" s="1"/>
  <c r="AM388" i="12"/>
  <c r="AK388" i="12"/>
  <c r="AI388" i="12"/>
  <c r="AG388" i="12"/>
  <c r="AE388" i="12"/>
  <c r="AC388" i="12"/>
  <c r="AA388" i="12"/>
  <c r="Y388" i="12"/>
  <c r="V388" i="12"/>
  <c r="W388" i="12" s="1"/>
  <c r="U388" i="12"/>
  <c r="S388" i="12"/>
  <c r="P388" i="12"/>
  <c r="O388" i="12"/>
  <c r="L388" i="12"/>
  <c r="K388" i="12"/>
  <c r="J388" i="12"/>
  <c r="F388" i="12"/>
  <c r="AS388" i="12" s="1"/>
  <c r="AU388" i="12" s="1"/>
  <c r="AO387" i="12"/>
  <c r="AP387" i="12" s="1"/>
  <c r="AM387" i="12"/>
  <c r="AK387" i="12"/>
  <c r="AH387" i="12"/>
  <c r="AI387" i="12" s="1"/>
  <c r="AG387" i="12"/>
  <c r="AE387" i="12"/>
  <c r="AD387" i="12"/>
  <c r="AR387" i="12" s="1"/>
  <c r="AB387" i="12"/>
  <c r="AC387" i="12" s="1"/>
  <c r="AA387" i="12"/>
  <c r="Y387" i="12"/>
  <c r="V387" i="12"/>
  <c r="W387" i="12" s="1"/>
  <c r="U387" i="12"/>
  <c r="S387" i="12"/>
  <c r="P387" i="12"/>
  <c r="O387" i="12"/>
  <c r="L387" i="12"/>
  <c r="K387" i="12"/>
  <c r="J387" i="12"/>
  <c r="F387" i="12"/>
  <c r="AS387" i="12" s="1"/>
  <c r="AU387" i="12" s="1"/>
  <c r="AP386" i="12"/>
  <c r="AO386" i="12"/>
  <c r="AM386" i="12"/>
  <c r="AK386" i="12"/>
  <c r="AH386" i="12"/>
  <c r="AI386" i="12" s="1"/>
  <c r="AG386" i="12"/>
  <c r="AD386" i="12"/>
  <c r="AR386" i="12" s="1"/>
  <c r="AB386" i="12"/>
  <c r="AC386" i="12" s="1"/>
  <c r="AA386" i="12"/>
  <c r="Y386" i="12"/>
  <c r="V386" i="12"/>
  <c r="W386" i="12" s="1"/>
  <c r="U386" i="12"/>
  <c r="S386" i="12"/>
  <c r="P386" i="12"/>
  <c r="O386" i="12"/>
  <c r="L386" i="12"/>
  <c r="K386" i="12"/>
  <c r="J386" i="12"/>
  <c r="F386" i="12"/>
  <c r="AS386" i="12" s="1"/>
  <c r="AU386" i="12" s="1"/>
  <c r="AO385" i="12"/>
  <c r="AP385" i="12" s="1"/>
  <c r="AM385" i="12"/>
  <c r="AK385" i="12"/>
  <c r="AH385" i="12"/>
  <c r="AI385" i="12" s="1"/>
  <c r="AG385" i="12"/>
  <c r="AD385" i="12"/>
  <c r="AR385" i="12" s="1"/>
  <c r="AB385" i="12"/>
  <c r="AC385" i="12" s="1"/>
  <c r="AA385" i="12"/>
  <c r="Y385" i="12"/>
  <c r="V385" i="12"/>
  <c r="W385" i="12" s="1"/>
  <c r="U385" i="12"/>
  <c r="S385" i="12"/>
  <c r="P385" i="12"/>
  <c r="O385" i="12"/>
  <c r="L385" i="12"/>
  <c r="K385" i="12"/>
  <c r="J385" i="12"/>
  <c r="F385" i="12"/>
  <c r="AS385" i="12" s="1"/>
  <c r="AU385" i="12" s="1"/>
  <c r="AO384" i="12"/>
  <c r="AP384" i="12" s="1"/>
  <c r="AM384" i="12"/>
  <c r="AK384" i="12"/>
  <c r="AH384" i="12"/>
  <c r="AI384" i="12" s="1"/>
  <c r="AG384" i="12"/>
  <c r="AD384" i="12"/>
  <c r="AB384" i="12"/>
  <c r="AC384" i="12" s="1"/>
  <c r="AA384" i="12"/>
  <c r="Y384" i="12"/>
  <c r="V384" i="12"/>
  <c r="W384" i="12" s="1"/>
  <c r="U384" i="12"/>
  <c r="S384" i="12"/>
  <c r="P384" i="12"/>
  <c r="O384" i="12"/>
  <c r="L384" i="12"/>
  <c r="K384" i="12"/>
  <c r="J384" i="12"/>
  <c r="F384" i="12"/>
  <c r="AS384" i="12" s="1"/>
  <c r="AU384" i="12" s="1"/>
  <c r="AO383" i="12"/>
  <c r="AP383" i="12" s="1"/>
  <c r="AM383" i="12"/>
  <c r="AK383" i="12"/>
  <c r="AH383" i="12"/>
  <c r="AI383" i="12" s="1"/>
  <c r="AG383" i="12"/>
  <c r="AD383" i="12"/>
  <c r="AR383" i="12" s="1"/>
  <c r="AB383" i="12"/>
  <c r="AC383" i="12" s="1"/>
  <c r="AA383" i="12"/>
  <c r="Y383" i="12"/>
  <c r="V383" i="12"/>
  <c r="W383" i="12" s="1"/>
  <c r="U383" i="12"/>
  <c r="S383" i="12"/>
  <c r="P383" i="12"/>
  <c r="O383" i="12"/>
  <c r="L383" i="12"/>
  <c r="K383" i="12"/>
  <c r="J383" i="12"/>
  <c r="F383" i="12"/>
  <c r="AR382" i="12"/>
  <c r="AP382" i="12"/>
  <c r="AO382" i="12"/>
  <c r="AM382" i="12"/>
  <c r="AK382" i="12"/>
  <c r="AI382" i="12"/>
  <c r="AG382" i="12"/>
  <c r="AE382" i="12"/>
  <c r="AC382" i="12"/>
  <c r="AA382" i="12"/>
  <c r="Y382" i="12"/>
  <c r="V382" i="12"/>
  <c r="W382" i="12" s="1"/>
  <c r="U382" i="12"/>
  <c r="S382" i="12"/>
  <c r="P382" i="12"/>
  <c r="O382" i="12"/>
  <c r="L382" i="12"/>
  <c r="K382" i="12"/>
  <c r="J382" i="12"/>
  <c r="F382" i="12"/>
  <c r="AS382" i="12" s="1"/>
  <c r="AU382" i="12" s="1"/>
  <c r="AR381" i="12"/>
  <c r="AO381" i="12"/>
  <c r="AP381" i="12" s="1"/>
  <c r="AM381" i="12"/>
  <c r="AK381" i="12"/>
  <c r="AH381" i="12"/>
  <c r="AI381" i="12" s="1"/>
  <c r="AG381" i="12"/>
  <c r="AE381" i="12"/>
  <c r="AB381" i="12"/>
  <c r="AC381" i="12" s="1"/>
  <c r="AA381" i="12"/>
  <c r="Y381" i="12"/>
  <c r="V381" i="12"/>
  <c r="W381" i="12" s="1"/>
  <c r="U381" i="12"/>
  <c r="S381" i="12"/>
  <c r="P381" i="12"/>
  <c r="O381" i="12"/>
  <c r="L381" i="12"/>
  <c r="K381" i="12"/>
  <c r="J381" i="12"/>
  <c r="F381" i="12"/>
  <c r="AS381" i="12" s="1"/>
  <c r="AU381" i="12" s="1"/>
  <c r="AR380" i="12"/>
  <c r="AP380" i="12"/>
  <c r="AO380" i="12"/>
  <c r="AM380" i="12"/>
  <c r="AK380" i="12"/>
  <c r="AH380" i="12"/>
  <c r="AI380" i="12" s="1"/>
  <c r="AG380" i="12"/>
  <c r="AE380" i="12"/>
  <c r="AC380" i="12"/>
  <c r="AA380" i="12"/>
  <c r="Y380" i="12"/>
  <c r="V380" i="12"/>
  <c r="W380" i="12" s="1"/>
  <c r="U380" i="12"/>
  <c r="S380" i="12"/>
  <c r="P380" i="12"/>
  <c r="O380" i="12"/>
  <c r="L380" i="12"/>
  <c r="K380" i="12"/>
  <c r="J380" i="12"/>
  <c r="F380" i="12"/>
  <c r="AS380" i="12" s="1"/>
  <c r="AU380" i="12" s="1"/>
  <c r="AP379" i="12"/>
  <c r="AO379" i="12"/>
  <c r="AM379" i="12"/>
  <c r="AK379" i="12"/>
  <c r="AH379" i="12"/>
  <c r="AI379" i="12" s="1"/>
  <c r="AG379" i="12"/>
  <c r="AE379" i="12"/>
  <c r="AD379" i="12"/>
  <c r="AR379" i="12" s="1"/>
  <c r="AB379" i="12"/>
  <c r="AC379" i="12" s="1"/>
  <c r="AA379" i="12"/>
  <c r="Y379" i="12"/>
  <c r="W379" i="12"/>
  <c r="V379" i="12"/>
  <c r="U379" i="12"/>
  <c r="S379" i="12"/>
  <c r="P379" i="12"/>
  <c r="O379" i="12"/>
  <c r="L379" i="12"/>
  <c r="K379" i="12"/>
  <c r="F379" i="12"/>
  <c r="AS379" i="12" s="1"/>
  <c r="AU379" i="12" s="1"/>
  <c r="AR378" i="12"/>
  <c r="AO378" i="12"/>
  <c r="AP378" i="12" s="1"/>
  <c r="AM378" i="12"/>
  <c r="AK378" i="12"/>
  <c r="AH378" i="12"/>
  <c r="AI378" i="12" s="1"/>
  <c r="AG378" i="12"/>
  <c r="AE378" i="12"/>
  <c r="AC378" i="12"/>
  <c r="AA378" i="12"/>
  <c r="Y378" i="12"/>
  <c r="V378" i="12"/>
  <c r="W378" i="12" s="1"/>
  <c r="U378" i="12"/>
  <c r="S378" i="12"/>
  <c r="P378" i="12"/>
  <c r="O378" i="12"/>
  <c r="L378" i="12"/>
  <c r="K378" i="12"/>
  <c r="J378" i="12"/>
  <c r="F378" i="12"/>
  <c r="AS378" i="12" s="1"/>
  <c r="AU378" i="12" s="1"/>
  <c r="AP377" i="12"/>
  <c r="AO377" i="12"/>
  <c r="AM377" i="12"/>
  <c r="AK377" i="12"/>
  <c r="AH377" i="12"/>
  <c r="AI377" i="12" s="1"/>
  <c r="AG377" i="12"/>
  <c r="AD377" i="12"/>
  <c r="AR377" i="12" s="1"/>
  <c r="AB377" i="12"/>
  <c r="AC377" i="12" s="1"/>
  <c r="AA377" i="12"/>
  <c r="Y377" i="12"/>
  <c r="V377" i="12"/>
  <c r="W377" i="12" s="1"/>
  <c r="U377" i="12"/>
  <c r="S377" i="12"/>
  <c r="P377" i="12"/>
  <c r="O377" i="12"/>
  <c r="L377" i="12"/>
  <c r="K377" i="12"/>
  <c r="J377" i="12"/>
  <c r="F377" i="12"/>
  <c r="AS377" i="12" s="1"/>
  <c r="AU377" i="12" s="1"/>
  <c r="AR376" i="12"/>
  <c r="AO376" i="12"/>
  <c r="AP376" i="12" s="1"/>
  <c r="AM376" i="12"/>
  <c r="AK376" i="12"/>
  <c r="AH376" i="12"/>
  <c r="AI376" i="12" s="1"/>
  <c r="AG376" i="12"/>
  <c r="AE376" i="12"/>
  <c r="AC376" i="12"/>
  <c r="AA376" i="12"/>
  <c r="Y376" i="12"/>
  <c r="V376" i="12"/>
  <c r="W376" i="12" s="1"/>
  <c r="U376" i="12"/>
  <c r="S376" i="12"/>
  <c r="P376" i="12"/>
  <c r="O376" i="12"/>
  <c r="L376" i="12"/>
  <c r="K376" i="12"/>
  <c r="J376" i="12"/>
  <c r="F376" i="12"/>
  <c r="AS376" i="12" s="1"/>
  <c r="AU376" i="12" s="1"/>
  <c r="AO375" i="12"/>
  <c r="AP375" i="12" s="1"/>
  <c r="AM375" i="12"/>
  <c r="AK375" i="12"/>
  <c r="AH375" i="12"/>
  <c r="AI375" i="12" s="1"/>
  <c r="AG375" i="12"/>
  <c r="AD375" i="12"/>
  <c r="AB375" i="12"/>
  <c r="AC375" i="12" s="1"/>
  <c r="AA375" i="12"/>
  <c r="Y375" i="12"/>
  <c r="V375" i="12"/>
  <c r="W375" i="12" s="1"/>
  <c r="U375" i="12"/>
  <c r="S375" i="12"/>
  <c r="P375" i="12"/>
  <c r="O375" i="12"/>
  <c r="L375" i="12"/>
  <c r="K375" i="12"/>
  <c r="J375" i="12"/>
  <c r="F375" i="12"/>
  <c r="AS375" i="12" s="1"/>
  <c r="AU375" i="12" s="1"/>
  <c r="AO374" i="12"/>
  <c r="AP374" i="12" s="1"/>
  <c r="AM374" i="12"/>
  <c r="AK374" i="12"/>
  <c r="AH374" i="12"/>
  <c r="AI374" i="12" s="1"/>
  <c r="AG374" i="12"/>
  <c r="AD374" i="12"/>
  <c r="AR374" i="12" s="1"/>
  <c r="AB374" i="12"/>
  <c r="AC374" i="12" s="1"/>
  <c r="AA374" i="12"/>
  <c r="Y374" i="12"/>
  <c r="V374" i="12"/>
  <c r="W374" i="12" s="1"/>
  <c r="U374" i="12"/>
  <c r="S374" i="12"/>
  <c r="P374" i="12"/>
  <c r="O374" i="12"/>
  <c r="L374" i="12"/>
  <c r="K374" i="12"/>
  <c r="J374" i="12"/>
  <c r="F374" i="12"/>
  <c r="AS374" i="12" s="1"/>
  <c r="AU374" i="12" s="1"/>
  <c r="AO373" i="12"/>
  <c r="AP373" i="12" s="1"/>
  <c r="AM373" i="12"/>
  <c r="AK373" i="12"/>
  <c r="AH373" i="12"/>
  <c r="AI373" i="12" s="1"/>
  <c r="AG373" i="12"/>
  <c r="AD373" i="12"/>
  <c r="AR373" i="12" s="1"/>
  <c r="AB373" i="12"/>
  <c r="AC373" i="12" s="1"/>
  <c r="AA373" i="12"/>
  <c r="Y373" i="12"/>
  <c r="V373" i="12"/>
  <c r="W373" i="12" s="1"/>
  <c r="U373" i="12"/>
  <c r="S373" i="12"/>
  <c r="P373" i="12"/>
  <c r="O373" i="12"/>
  <c r="L373" i="12"/>
  <c r="K373" i="12"/>
  <c r="J373" i="12"/>
  <c r="F373" i="12"/>
  <c r="AS373" i="12" s="1"/>
  <c r="AU373" i="12" s="1"/>
  <c r="AO372" i="12"/>
  <c r="AP372" i="12" s="1"/>
  <c r="AM372" i="12"/>
  <c r="AK372" i="12"/>
  <c r="AH372" i="12"/>
  <c r="AI372" i="12" s="1"/>
  <c r="AG372" i="12"/>
  <c r="AE372" i="12"/>
  <c r="AD372" i="12"/>
  <c r="AR372" i="12" s="1"/>
  <c r="AB372" i="12"/>
  <c r="AC372" i="12" s="1"/>
  <c r="AA372" i="12"/>
  <c r="Y372" i="12"/>
  <c r="V372" i="12"/>
  <c r="W372" i="12" s="1"/>
  <c r="U372" i="12"/>
  <c r="S372" i="12"/>
  <c r="P372" i="12"/>
  <c r="O372" i="12"/>
  <c r="L372" i="12"/>
  <c r="K372" i="12"/>
  <c r="J372" i="12"/>
  <c r="F372" i="12"/>
  <c r="AS372" i="12" s="1"/>
  <c r="AU372" i="12" s="1"/>
  <c r="AO371" i="12"/>
  <c r="AP371" i="12" s="1"/>
  <c r="AM371" i="12"/>
  <c r="AK371" i="12"/>
  <c r="AH371" i="12"/>
  <c r="AI371" i="12" s="1"/>
  <c r="AG371" i="12"/>
  <c r="AD371" i="12"/>
  <c r="AR371" i="12" s="1"/>
  <c r="AB371" i="12"/>
  <c r="AC371" i="12" s="1"/>
  <c r="AA371" i="12"/>
  <c r="Y371" i="12"/>
  <c r="V371" i="12"/>
  <c r="W371" i="12" s="1"/>
  <c r="U371" i="12"/>
  <c r="S371" i="12"/>
  <c r="P371" i="12"/>
  <c r="O371" i="12"/>
  <c r="L371" i="12"/>
  <c r="K371" i="12"/>
  <c r="J371" i="12"/>
  <c r="F371" i="12"/>
  <c r="AS371" i="12" s="1"/>
  <c r="AU371" i="12" s="1"/>
  <c r="AR370" i="12"/>
  <c r="AO370" i="12"/>
  <c r="AP370" i="12" s="1"/>
  <c r="AM370" i="12"/>
  <c r="AK370" i="12"/>
  <c r="AI370" i="12"/>
  <c r="AG370" i="12"/>
  <c r="AE370" i="12"/>
  <c r="AC370" i="12"/>
  <c r="AA370" i="12"/>
  <c r="Y370" i="12"/>
  <c r="V370" i="12"/>
  <c r="W370" i="12" s="1"/>
  <c r="U370" i="12"/>
  <c r="S370" i="12"/>
  <c r="P370" i="12"/>
  <c r="O370" i="12"/>
  <c r="L370" i="12"/>
  <c r="K370" i="12"/>
  <c r="J370" i="12"/>
  <c r="F370" i="12"/>
  <c r="AS370" i="12" s="1"/>
  <c r="AU370" i="12" s="1"/>
  <c r="AO369" i="12"/>
  <c r="AP369" i="12" s="1"/>
  <c r="AM369" i="12"/>
  <c r="AK369" i="12"/>
  <c r="AH369" i="12"/>
  <c r="AI369" i="12" s="1"/>
  <c r="AG369" i="12"/>
  <c r="AD369" i="12"/>
  <c r="AR369" i="12" s="1"/>
  <c r="AB369" i="12"/>
  <c r="AC369" i="12" s="1"/>
  <c r="AA369" i="12"/>
  <c r="Y369" i="12"/>
  <c r="V369" i="12"/>
  <c r="W369" i="12" s="1"/>
  <c r="U369" i="12"/>
  <c r="S369" i="12"/>
  <c r="P369" i="12"/>
  <c r="O369" i="12"/>
  <c r="L369" i="12"/>
  <c r="K369" i="12"/>
  <c r="J369" i="12"/>
  <c r="F369" i="12"/>
  <c r="AS369" i="12" s="1"/>
  <c r="AU369" i="12" s="1"/>
  <c r="AO368" i="12"/>
  <c r="AP368" i="12" s="1"/>
  <c r="AM368" i="12"/>
  <c r="AK368" i="12"/>
  <c r="AI368" i="12"/>
  <c r="AH368" i="12"/>
  <c r="AG368" i="12"/>
  <c r="AD368" i="12"/>
  <c r="AR368" i="12" s="1"/>
  <c r="AC368" i="12"/>
  <c r="AB368" i="12"/>
  <c r="AA368" i="12"/>
  <c r="Y368" i="12"/>
  <c r="V368" i="12"/>
  <c r="W368" i="12" s="1"/>
  <c r="U368" i="12"/>
  <c r="S368" i="12"/>
  <c r="P368" i="12"/>
  <c r="O368" i="12"/>
  <c r="L368" i="12"/>
  <c r="K368" i="12"/>
  <c r="J368" i="12"/>
  <c r="F368" i="12"/>
  <c r="AS368" i="12" s="1"/>
  <c r="AU368" i="12" s="1"/>
  <c r="AR367" i="12"/>
  <c r="AO367" i="12"/>
  <c r="AP367" i="12" s="1"/>
  <c r="AM367" i="12"/>
  <c r="AK367" i="12"/>
  <c r="AH367" i="12"/>
  <c r="AI367" i="12" s="1"/>
  <c r="AG367" i="12"/>
  <c r="AE367" i="12"/>
  <c r="AB367" i="12"/>
  <c r="AC367" i="12" s="1"/>
  <c r="AA367" i="12"/>
  <c r="Y367" i="12"/>
  <c r="V367" i="12"/>
  <c r="W367" i="12" s="1"/>
  <c r="U367" i="12"/>
  <c r="S367" i="12"/>
  <c r="P367" i="12"/>
  <c r="O367" i="12"/>
  <c r="L367" i="12"/>
  <c r="K367" i="12"/>
  <c r="F367" i="12"/>
  <c r="AS367" i="12" s="1"/>
  <c r="AU367" i="12" s="1"/>
  <c r="AR366" i="12"/>
  <c r="AO366" i="12"/>
  <c r="AP366" i="12" s="1"/>
  <c r="AM366" i="12"/>
  <c r="AK366" i="12"/>
  <c r="AI366" i="12"/>
  <c r="AG366" i="12"/>
  <c r="AE366" i="12"/>
  <c r="AC366" i="12"/>
  <c r="AA366" i="12"/>
  <c r="Y366" i="12"/>
  <c r="V366" i="12"/>
  <c r="W366" i="12" s="1"/>
  <c r="U366" i="12"/>
  <c r="S366" i="12"/>
  <c r="P366" i="12"/>
  <c r="O366" i="12"/>
  <c r="L366" i="12"/>
  <c r="K366" i="12"/>
  <c r="J366" i="12"/>
  <c r="F366" i="12"/>
  <c r="AS366" i="12" s="1"/>
  <c r="AU366" i="12" s="1"/>
  <c r="AR365" i="12"/>
  <c r="AO365" i="12"/>
  <c r="AP365" i="12" s="1"/>
  <c r="AM365" i="12"/>
  <c r="AK365" i="12"/>
  <c r="AH365" i="12"/>
  <c r="AI365" i="12" s="1"/>
  <c r="AG365" i="12"/>
  <c r="AE365" i="12"/>
  <c r="AC365" i="12"/>
  <c r="AA365" i="12"/>
  <c r="Y365" i="12"/>
  <c r="V365" i="12"/>
  <c r="W365" i="12" s="1"/>
  <c r="U365" i="12"/>
  <c r="S365" i="12"/>
  <c r="P365" i="12"/>
  <c r="O365" i="12"/>
  <c r="L365" i="12"/>
  <c r="K365" i="12"/>
  <c r="J365" i="12"/>
  <c r="F365" i="12"/>
  <c r="AS365" i="12" s="1"/>
  <c r="AU365" i="12" s="1"/>
  <c r="AO364" i="12"/>
  <c r="AP364" i="12" s="1"/>
  <c r="AM364" i="12"/>
  <c r="AK364" i="12"/>
  <c r="AH364" i="12"/>
  <c r="AI364" i="12" s="1"/>
  <c r="AG364" i="12"/>
  <c r="AD364" i="12"/>
  <c r="AE364" i="12" s="1"/>
  <c r="AB364" i="12"/>
  <c r="AC364" i="12" s="1"/>
  <c r="AA364" i="12"/>
  <c r="Y364" i="12"/>
  <c r="V364" i="12"/>
  <c r="W364" i="12" s="1"/>
  <c r="U364" i="12"/>
  <c r="S364" i="12"/>
  <c r="P364" i="12"/>
  <c r="O364" i="12"/>
  <c r="L364" i="12"/>
  <c r="K364" i="12"/>
  <c r="J364" i="12"/>
  <c r="F364" i="12"/>
  <c r="AS364" i="12" s="1"/>
  <c r="AU364" i="12" s="1"/>
  <c r="AR363" i="12"/>
  <c r="AO363" i="12"/>
  <c r="AP363" i="12" s="1"/>
  <c r="AM363" i="12"/>
  <c r="AK363" i="12"/>
  <c r="AI363" i="12"/>
  <c r="AG363" i="12"/>
  <c r="AE363" i="12"/>
  <c r="AC363" i="12"/>
  <c r="AA363" i="12"/>
  <c r="Y363" i="12"/>
  <c r="V363" i="12"/>
  <c r="W363" i="12" s="1"/>
  <c r="U363" i="12"/>
  <c r="S363" i="12"/>
  <c r="P363" i="12"/>
  <c r="O363" i="12"/>
  <c r="L363" i="12"/>
  <c r="K363" i="12"/>
  <c r="F363" i="12"/>
  <c r="AS363" i="12" s="1"/>
  <c r="AU363" i="12" s="1"/>
  <c r="AR362" i="12"/>
  <c r="AO362" i="12"/>
  <c r="AP362" i="12" s="1"/>
  <c r="AM362" i="12"/>
  <c r="AK362" i="12"/>
  <c r="AI362" i="12"/>
  <c r="AG362" i="12"/>
  <c r="AE362" i="12"/>
  <c r="AC362" i="12"/>
  <c r="AA362" i="12"/>
  <c r="Y362" i="12"/>
  <c r="V362" i="12"/>
  <c r="W362" i="12" s="1"/>
  <c r="U362" i="12"/>
  <c r="S362" i="12"/>
  <c r="P362" i="12"/>
  <c r="O362" i="12"/>
  <c r="L362" i="12"/>
  <c r="K362" i="12"/>
  <c r="J362" i="12"/>
  <c r="F362" i="12"/>
  <c r="AS362" i="12" s="1"/>
  <c r="AU362" i="12" s="1"/>
  <c r="AR361" i="12"/>
  <c r="AO361" i="12"/>
  <c r="AP361" i="12" s="1"/>
  <c r="AM361" i="12"/>
  <c r="AK361" i="12"/>
  <c r="AH361" i="12"/>
  <c r="AI361" i="12" s="1"/>
  <c r="AG361" i="12"/>
  <c r="AE361" i="12"/>
  <c r="AC361" i="12"/>
  <c r="AA361" i="12"/>
  <c r="Y361" i="12"/>
  <c r="V361" i="12"/>
  <c r="W361" i="12" s="1"/>
  <c r="U361" i="12"/>
  <c r="S361" i="12"/>
  <c r="P361" i="12"/>
  <c r="O361" i="12"/>
  <c r="L361" i="12"/>
  <c r="K361" i="12"/>
  <c r="J361" i="12"/>
  <c r="F361" i="12"/>
  <c r="AS361" i="12" s="1"/>
  <c r="AU361" i="12" s="1"/>
  <c r="AO360" i="12"/>
  <c r="AP360" i="12" s="1"/>
  <c r="AM360" i="12"/>
  <c r="AK360" i="12"/>
  <c r="AH360" i="12"/>
  <c r="AI360" i="12" s="1"/>
  <c r="AG360" i="12"/>
  <c r="AD360" i="12"/>
  <c r="AR360" i="12" s="1"/>
  <c r="AB360" i="12"/>
  <c r="AC360" i="12" s="1"/>
  <c r="AA360" i="12"/>
  <c r="Y360" i="12"/>
  <c r="V360" i="12"/>
  <c r="W360" i="12" s="1"/>
  <c r="U360" i="12"/>
  <c r="S360" i="12"/>
  <c r="P360" i="12"/>
  <c r="O360" i="12"/>
  <c r="L360" i="12"/>
  <c r="K360" i="12"/>
  <c r="J360" i="12"/>
  <c r="F360" i="12"/>
  <c r="AS360" i="12" s="1"/>
  <c r="AU360" i="12" s="1"/>
  <c r="AO359" i="12"/>
  <c r="AP359" i="12" s="1"/>
  <c r="AM359" i="12"/>
  <c r="AK359" i="12"/>
  <c r="AH359" i="12"/>
  <c r="AI359" i="12" s="1"/>
  <c r="AG359" i="12"/>
  <c r="AD359" i="12"/>
  <c r="AR359" i="12" s="1"/>
  <c r="AB359" i="12"/>
  <c r="AC359" i="12" s="1"/>
  <c r="AA359" i="12"/>
  <c r="Y359" i="12"/>
  <c r="V359" i="12"/>
  <c r="W359" i="12" s="1"/>
  <c r="U359" i="12"/>
  <c r="S359" i="12"/>
  <c r="P359" i="12"/>
  <c r="O359" i="12"/>
  <c r="L359" i="12"/>
  <c r="K359" i="12"/>
  <c r="J359" i="12"/>
  <c r="F359" i="12"/>
  <c r="AS359" i="12" s="1"/>
  <c r="AU359" i="12" s="1"/>
  <c r="AO358" i="12"/>
  <c r="AP358" i="12" s="1"/>
  <c r="AM358" i="12"/>
  <c r="AK358" i="12"/>
  <c r="AH358" i="12"/>
  <c r="AI358" i="12" s="1"/>
  <c r="AG358" i="12"/>
  <c r="AD358" i="12"/>
  <c r="AB358" i="12"/>
  <c r="AC358" i="12" s="1"/>
  <c r="AA358" i="12"/>
  <c r="Y358" i="12"/>
  <c r="V358" i="12"/>
  <c r="W358" i="12" s="1"/>
  <c r="U358" i="12"/>
  <c r="S358" i="12"/>
  <c r="P358" i="12"/>
  <c r="O358" i="12"/>
  <c r="L358" i="12"/>
  <c r="K358" i="12"/>
  <c r="J358" i="12"/>
  <c r="F358" i="12"/>
  <c r="AS358" i="12" s="1"/>
  <c r="AU358" i="12" s="1"/>
  <c r="AR357" i="12"/>
  <c r="AP357" i="12"/>
  <c r="AO357" i="12"/>
  <c r="AM357" i="12"/>
  <c r="AK357" i="12"/>
  <c r="AI357" i="12"/>
  <c r="AG357" i="12"/>
  <c r="AE357" i="12"/>
  <c r="AB357" i="12"/>
  <c r="AC357" i="12" s="1"/>
  <c r="AA357" i="12"/>
  <c r="Y357" i="12"/>
  <c r="V357" i="12"/>
  <c r="W357" i="12" s="1"/>
  <c r="U357" i="12"/>
  <c r="S357" i="12"/>
  <c r="P357" i="12"/>
  <c r="O357" i="12"/>
  <c r="L357" i="12"/>
  <c r="K357" i="12"/>
  <c r="J357" i="12"/>
  <c r="F357" i="12"/>
  <c r="AS357" i="12" s="1"/>
  <c r="AU357" i="12" s="1"/>
  <c r="AR356" i="12"/>
  <c r="AO356" i="12"/>
  <c r="AP356" i="12" s="1"/>
  <c r="AM356" i="12"/>
  <c r="AK356" i="12"/>
  <c r="AH356" i="12"/>
  <c r="AI356" i="12" s="1"/>
  <c r="AG356" i="12"/>
  <c r="AE356" i="12"/>
  <c r="AC356" i="12"/>
  <c r="AA356" i="12"/>
  <c r="Y356" i="12"/>
  <c r="V356" i="12"/>
  <c r="W356" i="12" s="1"/>
  <c r="U356" i="12"/>
  <c r="S356" i="12"/>
  <c r="P356" i="12"/>
  <c r="L356" i="12"/>
  <c r="K356" i="12"/>
  <c r="J356" i="12"/>
  <c r="F356" i="12"/>
  <c r="AS356" i="12" s="1"/>
  <c r="AU356" i="12" s="1"/>
  <c r="AO355" i="12"/>
  <c r="AP355" i="12" s="1"/>
  <c r="AM355" i="12"/>
  <c r="AK355" i="12"/>
  <c r="AH355" i="12"/>
  <c r="AI355" i="12" s="1"/>
  <c r="AG355" i="12"/>
  <c r="AD355" i="12"/>
  <c r="AE355" i="12" s="1"/>
  <c r="AB355" i="12"/>
  <c r="AC355" i="12" s="1"/>
  <c r="AA355" i="12"/>
  <c r="Y355" i="12"/>
  <c r="V355" i="12"/>
  <c r="W355" i="12" s="1"/>
  <c r="U355" i="12"/>
  <c r="S355" i="12"/>
  <c r="P355" i="12"/>
  <c r="O355" i="12"/>
  <c r="L355" i="12"/>
  <c r="K355" i="12"/>
  <c r="J355" i="12"/>
  <c r="F355" i="12"/>
  <c r="AS355" i="12" s="1"/>
  <c r="AU355" i="12" s="1"/>
  <c r="AO354" i="12"/>
  <c r="AP354" i="12" s="1"/>
  <c r="AM354" i="12"/>
  <c r="AK354" i="12"/>
  <c r="AH354" i="12"/>
  <c r="AI354" i="12" s="1"/>
  <c r="AG354" i="12"/>
  <c r="AD354" i="12"/>
  <c r="AR354" i="12" s="1"/>
  <c r="AB354" i="12"/>
  <c r="AC354" i="12" s="1"/>
  <c r="AA354" i="12"/>
  <c r="Y354" i="12"/>
  <c r="V354" i="12"/>
  <c r="W354" i="12" s="1"/>
  <c r="U354" i="12"/>
  <c r="S354" i="12"/>
  <c r="P354" i="12"/>
  <c r="O354" i="12"/>
  <c r="L354" i="12"/>
  <c r="K354" i="12"/>
  <c r="J354" i="12"/>
  <c r="F354" i="12"/>
  <c r="AR353" i="12"/>
  <c r="AO353" i="12"/>
  <c r="AP353" i="12" s="1"/>
  <c r="AM353" i="12"/>
  <c r="AK353" i="12"/>
  <c r="AI353" i="12"/>
  <c r="AH353" i="12"/>
  <c r="AG353" i="12"/>
  <c r="AE353" i="12"/>
  <c r="AC353" i="12"/>
  <c r="AA353" i="12"/>
  <c r="Y353" i="12"/>
  <c r="V353" i="12"/>
  <c r="W353" i="12" s="1"/>
  <c r="U353" i="12"/>
  <c r="S353" i="12"/>
  <c r="P353" i="12"/>
  <c r="O353" i="12"/>
  <c r="L353" i="12"/>
  <c r="K353" i="12"/>
  <c r="J353" i="12"/>
  <c r="F353" i="12"/>
  <c r="AS353" i="12" s="1"/>
  <c r="AU353" i="12" s="1"/>
  <c r="AS352" i="12"/>
  <c r="AU352" i="12" s="1"/>
  <c r="AR352" i="12"/>
  <c r="AO352" i="12"/>
  <c r="AP352" i="12" s="1"/>
  <c r="AM352" i="12"/>
  <c r="AK352" i="12"/>
  <c r="AH352" i="12"/>
  <c r="AI352" i="12" s="1"/>
  <c r="AG352" i="12"/>
  <c r="AE352" i="12"/>
  <c r="AC352" i="12"/>
  <c r="AA352" i="12"/>
  <c r="Y352" i="12"/>
  <c r="V352" i="12"/>
  <c r="W352" i="12" s="1"/>
  <c r="U352" i="12"/>
  <c r="S352" i="12"/>
  <c r="P352" i="12"/>
  <c r="O352" i="12"/>
  <c r="L352" i="12"/>
  <c r="K352" i="12"/>
  <c r="J352" i="12"/>
  <c r="F352" i="12"/>
  <c r="AR351" i="12"/>
  <c r="AO351" i="12"/>
  <c r="AP351" i="12" s="1"/>
  <c r="AM351" i="12"/>
  <c r="AK351" i="12"/>
  <c r="AH351" i="12"/>
  <c r="AI351" i="12" s="1"/>
  <c r="AG351" i="12"/>
  <c r="AE351" i="12"/>
  <c r="AC351" i="12"/>
  <c r="AA351" i="12"/>
  <c r="Y351" i="12"/>
  <c r="V351" i="12"/>
  <c r="W351" i="12" s="1"/>
  <c r="U351" i="12"/>
  <c r="S351" i="12"/>
  <c r="P351" i="12"/>
  <c r="O351" i="12"/>
  <c r="L351" i="12"/>
  <c r="K351" i="12"/>
  <c r="J351" i="12"/>
  <c r="F351" i="12"/>
  <c r="AS351" i="12" s="1"/>
  <c r="AU351" i="12" s="1"/>
  <c r="AO350" i="12"/>
  <c r="AP350" i="12" s="1"/>
  <c r="AM350" i="12"/>
  <c r="AK350" i="12"/>
  <c r="AH350" i="12"/>
  <c r="AI350" i="12" s="1"/>
  <c r="AG350" i="12"/>
  <c r="AD350" i="12"/>
  <c r="AR350" i="12" s="1"/>
  <c r="AC350" i="12"/>
  <c r="AA350" i="12"/>
  <c r="Y350" i="12"/>
  <c r="V350" i="12"/>
  <c r="W350" i="12" s="1"/>
  <c r="U350" i="12"/>
  <c r="S350" i="12"/>
  <c r="P350" i="12"/>
  <c r="O350" i="12"/>
  <c r="L350" i="12"/>
  <c r="K350" i="12"/>
  <c r="J350" i="12"/>
  <c r="F350" i="12"/>
  <c r="AS350" i="12" s="1"/>
  <c r="AU350" i="12" s="1"/>
  <c r="AO349" i="12"/>
  <c r="AP349" i="12" s="1"/>
  <c r="AM349" i="12"/>
  <c r="AK349" i="12"/>
  <c r="AH349" i="12"/>
  <c r="AI349" i="12" s="1"/>
  <c r="AG349" i="12"/>
  <c r="AD349" i="12"/>
  <c r="AE349" i="12" s="1"/>
  <c r="AB349" i="12"/>
  <c r="AC349" i="12" s="1"/>
  <c r="AA349" i="12"/>
  <c r="Y349" i="12"/>
  <c r="V349" i="12"/>
  <c r="W349" i="12" s="1"/>
  <c r="U349" i="12"/>
  <c r="S349" i="12"/>
  <c r="P349" i="12"/>
  <c r="O349" i="12"/>
  <c r="L349" i="12"/>
  <c r="K349" i="12"/>
  <c r="J349" i="12"/>
  <c r="F349" i="12"/>
  <c r="AS349" i="12" s="1"/>
  <c r="AU349" i="12" s="1"/>
  <c r="AO348" i="12"/>
  <c r="AP348" i="12" s="1"/>
  <c r="AM348" i="12"/>
  <c r="AK348" i="12"/>
  <c r="AH348" i="12"/>
  <c r="AI348" i="12" s="1"/>
  <c r="AG348" i="12"/>
  <c r="AD348" i="12"/>
  <c r="AR348" i="12" s="1"/>
  <c r="AB348" i="12"/>
  <c r="AC348" i="12" s="1"/>
  <c r="AA348" i="12"/>
  <c r="Y348" i="12"/>
  <c r="V348" i="12"/>
  <c r="W348" i="12" s="1"/>
  <c r="U348" i="12"/>
  <c r="S348" i="12"/>
  <c r="P348" i="12"/>
  <c r="O348" i="12"/>
  <c r="L348" i="12"/>
  <c r="K348" i="12"/>
  <c r="J348" i="12"/>
  <c r="F348" i="12"/>
  <c r="AS348" i="12" s="1"/>
  <c r="AU348" i="12" s="1"/>
  <c r="AR347" i="12"/>
  <c r="AO347" i="12"/>
  <c r="AP347" i="12" s="1"/>
  <c r="AM347" i="12"/>
  <c r="AK347" i="12"/>
  <c r="AH347" i="12"/>
  <c r="AI347" i="12" s="1"/>
  <c r="AG347" i="12"/>
  <c r="AE347" i="12"/>
  <c r="AB347" i="12"/>
  <c r="AC347" i="12" s="1"/>
  <c r="AA347" i="12"/>
  <c r="Y347" i="12"/>
  <c r="V347" i="12"/>
  <c r="W347" i="12" s="1"/>
  <c r="U347" i="12"/>
  <c r="S347" i="12"/>
  <c r="P347" i="12"/>
  <c r="O347" i="12"/>
  <c r="L347" i="12"/>
  <c r="K347" i="12"/>
  <c r="J347" i="12"/>
  <c r="F347" i="12"/>
  <c r="AO346" i="12"/>
  <c r="AP346" i="12" s="1"/>
  <c r="AM346" i="12"/>
  <c r="AK346" i="12"/>
  <c r="AH346" i="12"/>
  <c r="AI346" i="12" s="1"/>
  <c r="AG346" i="12"/>
  <c r="AD346" i="12"/>
  <c r="AE346" i="12" s="1"/>
  <c r="AB346" i="12"/>
  <c r="AC346" i="12" s="1"/>
  <c r="AA346" i="12"/>
  <c r="Y346" i="12"/>
  <c r="V346" i="12"/>
  <c r="W346" i="12" s="1"/>
  <c r="U346" i="12"/>
  <c r="S346" i="12"/>
  <c r="P346" i="12"/>
  <c r="O346" i="12"/>
  <c r="L346" i="12"/>
  <c r="K346" i="12"/>
  <c r="J346" i="12"/>
  <c r="F346" i="12"/>
  <c r="AS346" i="12" s="1"/>
  <c r="AU346" i="12" s="1"/>
  <c r="AO345" i="12"/>
  <c r="AP345" i="12" s="1"/>
  <c r="AM345" i="12"/>
  <c r="AK345" i="12"/>
  <c r="AH345" i="12"/>
  <c r="AI345" i="12" s="1"/>
  <c r="AG345" i="12"/>
  <c r="AD345" i="12"/>
  <c r="AR345" i="12" s="1"/>
  <c r="AB345" i="12"/>
  <c r="AC345" i="12" s="1"/>
  <c r="AA345" i="12"/>
  <c r="Y345" i="12"/>
  <c r="V345" i="12"/>
  <c r="W345" i="12" s="1"/>
  <c r="U345" i="12"/>
  <c r="S345" i="12"/>
  <c r="P345" i="12"/>
  <c r="O345" i="12"/>
  <c r="L345" i="12"/>
  <c r="K345" i="12"/>
  <c r="J345" i="12"/>
  <c r="F345" i="12"/>
  <c r="AS345" i="12" s="1"/>
  <c r="AU345" i="12" s="1"/>
  <c r="AO344" i="12"/>
  <c r="AP344" i="12" s="1"/>
  <c r="AM344" i="12"/>
  <c r="AK344" i="12"/>
  <c r="AH344" i="12"/>
  <c r="AI344" i="12" s="1"/>
  <c r="AG344" i="12"/>
  <c r="AD344" i="12"/>
  <c r="AB344" i="12"/>
  <c r="AC344" i="12" s="1"/>
  <c r="AA344" i="12"/>
  <c r="Y344" i="12"/>
  <c r="V344" i="12"/>
  <c r="W344" i="12" s="1"/>
  <c r="U344" i="12"/>
  <c r="S344" i="12"/>
  <c r="P344" i="12"/>
  <c r="O344" i="12"/>
  <c r="L344" i="12"/>
  <c r="K344" i="12"/>
  <c r="J344" i="12"/>
  <c r="F344" i="12"/>
  <c r="AS344" i="12" s="1"/>
  <c r="AU344" i="12" s="1"/>
  <c r="AP343" i="12"/>
  <c r="AO343" i="12"/>
  <c r="AM343" i="12"/>
  <c r="AK343" i="12"/>
  <c r="AH343" i="12"/>
  <c r="AI343" i="12" s="1"/>
  <c r="AG343" i="12"/>
  <c r="AD343" i="12"/>
  <c r="AB343" i="12"/>
  <c r="AC343" i="12" s="1"/>
  <c r="AA343" i="12"/>
  <c r="Y343" i="12"/>
  <c r="W343" i="12"/>
  <c r="V343" i="12"/>
  <c r="U343" i="12"/>
  <c r="S343" i="12"/>
  <c r="P343" i="12"/>
  <c r="O343" i="12"/>
  <c r="L343" i="12"/>
  <c r="K343" i="12"/>
  <c r="J343" i="12"/>
  <c r="F343" i="12"/>
  <c r="AS343" i="12" s="1"/>
  <c r="AU343" i="12" s="1"/>
  <c r="AR342" i="12"/>
  <c r="AP342" i="12"/>
  <c r="AO342" i="12"/>
  <c r="AM342" i="12"/>
  <c r="AK342" i="12"/>
  <c r="AH342" i="12"/>
  <c r="AI342" i="12" s="1"/>
  <c r="AG342" i="12"/>
  <c r="AE342" i="12"/>
  <c r="AC342" i="12"/>
  <c r="AA342" i="12"/>
  <c r="Y342" i="12"/>
  <c r="V342" i="12"/>
  <c r="W342" i="12" s="1"/>
  <c r="U342" i="12"/>
  <c r="S342" i="12"/>
  <c r="P342" i="12"/>
  <c r="O342" i="12"/>
  <c r="L342" i="12"/>
  <c r="K342" i="12"/>
  <c r="F342" i="12"/>
  <c r="AS342" i="12" s="1"/>
  <c r="AU342" i="12" s="1"/>
  <c r="AR341" i="12"/>
  <c r="AP341" i="12"/>
  <c r="AO341" i="12"/>
  <c r="AM341" i="12"/>
  <c r="AK341" i="12"/>
  <c r="AI341" i="12"/>
  <c r="AG341" i="12"/>
  <c r="AE341" i="12"/>
  <c r="AB341" i="12"/>
  <c r="AC341" i="12" s="1"/>
  <c r="AA341" i="12"/>
  <c r="Y341" i="12"/>
  <c r="V341" i="12"/>
  <c r="W341" i="12" s="1"/>
  <c r="U341" i="12"/>
  <c r="S341" i="12"/>
  <c r="P341" i="12"/>
  <c r="O341" i="12"/>
  <c r="L341" i="12"/>
  <c r="K341" i="12"/>
  <c r="J341" i="12"/>
  <c r="F341" i="12"/>
  <c r="AS341" i="12" s="1"/>
  <c r="AU341" i="12" s="1"/>
  <c r="AO340" i="12"/>
  <c r="AP340" i="12" s="1"/>
  <c r="AM340" i="12"/>
  <c r="AK340" i="12"/>
  <c r="AH340" i="12"/>
  <c r="AI340" i="12" s="1"/>
  <c r="AG340" i="12"/>
  <c r="AD340" i="12"/>
  <c r="AE340" i="12" s="1"/>
  <c r="AB340" i="12"/>
  <c r="AC340" i="12" s="1"/>
  <c r="AA340" i="12"/>
  <c r="Y340" i="12"/>
  <c r="V340" i="12"/>
  <c r="W340" i="12" s="1"/>
  <c r="U340" i="12"/>
  <c r="S340" i="12"/>
  <c r="P340" i="12"/>
  <c r="O340" i="12"/>
  <c r="L340" i="12"/>
  <c r="K340" i="12"/>
  <c r="J340" i="12"/>
  <c r="F340" i="12"/>
  <c r="AS340" i="12" s="1"/>
  <c r="AU340" i="12" s="1"/>
  <c r="AR339" i="12"/>
  <c r="AO339" i="12"/>
  <c r="AP339" i="12" s="1"/>
  <c r="AM339" i="12"/>
  <c r="AK339" i="12"/>
  <c r="AI339" i="12"/>
  <c r="AG339" i="12"/>
  <c r="AE339" i="12"/>
  <c r="AC339" i="12"/>
  <c r="AA339" i="12"/>
  <c r="Y339" i="12"/>
  <c r="V339" i="12"/>
  <c r="W339" i="12" s="1"/>
  <c r="U339" i="12"/>
  <c r="S339" i="12"/>
  <c r="P339" i="12"/>
  <c r="O339" i="12"/>
  <c r="L339" i="12"/>
  <c r="K339" i="12"/>
  <c r="F339" i="12"/>
  <c r="AS339" i="12" s="1"/>
  <c r="AU339" i="12" s="1"/>
  <c r="AR338" i="12"/>
  <c r="AP338" i="12"/>
  <c r="AO338" i="12"/>
  <c r="AM338" i="12"/>
  <c r="AK338" i="12"/>
  <c r="AH338" i="12"/>
  <c r="AI338" i="12" s="1"/>
  <c r="AG338" i="12"/>
  <c r="AE338" i="12"/>
  <c r="AC338" i="12"/>
  <c r="AA338" i="12"/>
  <c r="Y338" i="12"/>
  <c r="V338" i="12"/>
  <c r="W338" i="12" s="1"/>
  <c r="U338" i="12"/>
  <c r="S338" i="12"/>
  <c r="P338" i="12"/>
  <c r="L338" i="12"/>
  <c r="K338" i="12"/>
  <c r="J338" i="12"/>
  <c r="F338" i="12"/>
  <c r="AS338" i="12" s="1"/>
  <c r="AU338" i="12" s="1"/>
  <c r="AR337" i="12"/>
  <c r="AO337" i="12"/>
  <c r="AP337" i="12" s="1"/>
  <c r="AM337" i="12"/>
  <c r="AK337" i="12"/>
  <c r="AH337" i="12"/>
  <c r="AI337" i="12" s="1"/>
  <c r="AG337" i="12"/>
  <c r="AE337" i="12"/>
  <c r="AD337" i="12"/>
  <c r="AB337" i="12"/>
  <c r="AC337" i="12" s="1"/>
  <c r="AA337" i="12"/>
  <c r="Y337" i="12"/>
  <c r="V337" i="12"/>
  <c r="W337" i="12" s="1"/>
  <c r="U337" i="12"/>
  <c r="S337" i="12"/>
  <c r="P337" i="12"/>
  <c r="O337" i="12"/>
  <c r="L337" i="12"/>
  <c r="K337" i="12"/>
  <c r="J337" i="12"/>
  <c r="F337" i="12"/>
  <c r="AR336" i="12"/>
  <c r="AO336" i="12"/>
  <c r="AP336" i="12" s="1"/>
  <c r="AM336" i="12"/>
  <c r="AK336" i="12"/>
  <c r="AH336" i="12"/>
  <c r="AI336" i="12" s="1"/>
  <c r="AG336" i="12"/>
  <c r="AE336" i="12"/>
  <c r="AC336" i="12"/>
  <c r="AA336" i="12"/>
  <c r="Y336" i="12"/>
  <c r="V336" i="12"/>
  <c r="W336" i="12" s="1"/>
  <c r="U336" i="12"/>
  <c r="S336" i="12"/>
  <c r="P336" i="12"/>
  <c r="L336" i="12"/>
  <c r="K336" i="12"/>
  <c r="J336" i="12"/>
  <c r="F336" i="12"/>
  <c r="AS336" i="12" s="1"/>
  <c r="AU336" i="12" s="1"/>
  <c r="AO335" i="12"/>
  <c r="AP335" i="12" s="1"/>
  <c r="AM335" i="12"/>
  <c r="AK335" i="12"/>
  <c r="AI335" i="12"/>
  <c r="AH335" i="12"/>
  <c r="AG335" i="12"/>
  <c r="AD335" i="12"/>
  <c r="AE335" i="12" s="1"/>
  <c r="AC335" i="12"/>
  <c r="AB335" i="12"/>
  <c r="AA335" i="12"/>
  <c r="Y335" i="12"/>
  <c r="V335" i="12"/>
  <c r="W335" i="12" s="1"/>
  <c r="U335" i="12"/>
  <c r="S335" i="12"/>
  <c r="P335" i="12"/>
  <c r="O335" i="12"/>
  <c r="L335" i="12"/>
  <c r="K335" i="12"/>
  <c r="J335" i="12"/>
  <c r="F335" i="12"/>
  <c r="AS335" i="12" s="1"/>
  <c r="AU335" i="12" s="1"/>
  <c r="AR334" i="12"/>
  <c r="AO334" i="12"/>
  <c r="AP334" i="12" s="1"/>
  <c r="AM334" i="12"/>
  <c r="AK334" i="12"/>
  <c r="AH334" i="12"/>
  <c r="AI334" i="12" s="1"/>
  <c r="AG334" i="12"/>
  <c r="AE334" i="12"/>
  <c r="AB334" i="12"/>
  <c r="AC334" i="12" s="1"/>
  <c r="AA334" i="12"/>
  <c r="Y334" i="12"/>
  <c r="V334" i="12"/>
  <c r="W334" i="12" s="1"/>
  <c r="U334" i="12"/>
  <c r="S334" i="12"/>
  <c r="P334" i="12"/>
  <c r="O334" i="12"/>
  <c r="L334" i="12"/>
  <c r="K334" i="12"/>
  <c r="J334" i="12"/>
  <c r="F334" i="12"/>
  <c r="AS334" i="12" s="1"/>
  <c r="AU334" i="12" s="1"/>
  <c r="AR333" i="12"/>
  <c r="AO333" i="12"/>
  <c r="AP333" i="12" s="1"/>
  <c r="AM333" i="12"/>
  <c r="AK333" i="12"/>
  <c r="AH333" i="12"/>
  <c r="AI333" i="12" s="1"/>
  <c r="AG333" i="12"/>
  <c r="AE333" i="12"/>
  <c r="AC333" i="12"/>
  <c r="AA333" i="12"/>
  <c r="Y333" i="12"/>
  <c r="V333" i="12"/>
  <c r="W333" i="12" s="1"/>
  <c r="U333" i="12"/>
  <c r="S333" i="12"/>
  <c r="P333" i="12"/>
  <c r="O333" i="12"/>
  <c r="L333" i="12"/>
  <c r="K333" i="12"/>
  <c r="J333" i="12"/>
  <c r="F333" i="12"/>
  <c r="AS333" i="12" s="1"/>
  <c r="AU333" i="12" s="1"/>
  <c r="AR332" i="12"/>
  <c r="AO332" i="12"/>
  <c r="AP332" i="12" s="1"/>
  <c r="AM332" i="12"/>
  <c r="AK332" i="12"/>
  <c r="AI332" i="12"/>
  <c r="AG332" i="12"/>
  <c r="AE332" i="12"/>
  <c r="AC332" i="12"/>
  <c r="AA332" i="12"/>
  <c r="Y332" i="12"/>
  <c r="V332" i="12"/>
  <c r="W332" i="12" s="1"/>
  <c r="U332" i="12"/>
  <c r="S332" i="12"/>
  <c r="P332" i="12"/>
  <c r="O332" i="12"/>
  <c r="L332" i="12"/>
  <c r="K332" i="12"/>
  <c r="J332" i="12"/>
  <c r="F332" i="12"/>
  <c r="AS332" i="12" s="1"/>
  <c r="AU332" i="12" s="1"/>
  <c r="AO331" i="12"/>
  <c r="AP331" i="12" s="1"/>
  <c r="AM331" i="12"/>
  <c r="AK331" i="12"/>
  <c r="AH331" i="12"/>
  <c r="AI331" i="12" s="1"/>
  <c r="AG331" i="12"/>
  <c r="AD331" i="12"/>
  <c r="AE331" i="12" s="1"/>
  <c r="AB331" i="12"/>
  <c r="AC331" i="12" s="1"/>
  <c r="AA331" i="12"/>
  <c r="Y331" i="12"/>
  <c r="V331" i="12"/>
  <c r="W331" i="12" s="1"/>
  <c r="U331" i="12"/>
  <c r="S331" i="12"/>
  <c r="P331" i="12"/>
  <c r="O331" i="12"/>
  <c r="L331" i="12"/>
  <c r="K331" i="12"/>
  <c r="J331" i="12"/>
  <c r="F331" i="12"/>
  <c r="AO330" i="12"/>
  <c r="AP330" i="12" s="1"/>
  <c r="AM330" i="12"/>
  <c r="AK330" i="12"/>
  <c r="AH330" i="12"/>
  <c r="AI330" i="12" s="1"/>
  <c r="AG330" i="12"/>
  <c r="AD330" i="12"/>
  <c r="AR330" i="12" s="1"/>
  <c r="AB330" i="12"/>
  <c r="AC330" i="12" s="1"/>
  <c r="AA330" i="12"/>
  <c r="Y330" i="12"/>
  <c r="V330" i="12"/>
  <c r="W330" i="12" s="1"/>
  <c r="U330" i="12"/>
  <c r="S330" i="12"/>
  <c r="P330" i="12"/>
  <c r="O330" i="12"/>
  <c r="L330" i="12"/>
  <c r="K330" i="12"/>
  <c r="J330" i="12"/>
  <c r="F330" i="12"/>
  <c r="AO329" i="12"/>
  <c r="AP329" i="12" s="1"/>
  <c r="AM329" i="12"/>
  <c r="AK329" i="12"/>
  <c r="AH329" i="12"/>
  <c r="AI329" i="12" s="1"/>
  <c r="AG329" i="12"/>
  <c r="AD329" i="12"/>
  <c r="AC329" i="12"/>
  <c r="AA329" i="12"/>
  <c r="Y329" i="12"/>
  <c r="V329" i="12"/>
  <c r="W329" i="12" s="1"/>
  <c r="U329" i="12"/>
  <c r="S329" i="12"/>
  <c r="P329" i="12"/>
  <c r="O329" i="12"/>
  <c r="L329" i="12"/>
  <c r="K329" i="12"/>
  <c r="J329" i="12"/>
  <c r="F329" i="12"/>
  <c r="AS329" i="12" s="1"/>
  <c r="AU329" i="12" s="1"/>
  <c r="AR328" i="12"/>
  <c r="AO328" i="12"/>
  <c r="AP328" i="12" s="1"/>
  <c r="AM328" i="12"/>
  <c r="AK328" i="12"/>
  <c r="AH328" i="12"/>
  <c r="AI328" i="12" s="1"/>
  <c r="AG328" i="12"/>
  <c r="AE328" i="12"/>
  <c r="AC328" i="12"/>
  <c r="AA328" i="12"/>
  <c r="Y328" i="12"/>
  <c r="W328" i="12"/>
  <c r="V328" i="12"/>
  <c r="U328" i="12"/>
  <c r="S328" i="12"/>
  <c r="P328" i="12"/>
  <c r="O328" i="12"/>
  <c r="L328" i="12"/>
  <c r="K328" i="12"/>
  <c r="J328" i="12"/>
  <c r="F328" i="12"/>
  <c r="AS328" i="12" s="1"/>
  <c r="AU328" i="12" s="1"/>
  <c r="AO327" i="12"/>
  <c r="AP327" i="12" s="1"/>
  <c r="AM327" i="12"/>
  <c r="AK327" i="12"/>
  <c r="AH327" i="12"/>
  <c r="AI327" i="12" s="1"/>
  <c r="AG327" i="12"/>
  <c r="AD327" i="12"/>
  <c r="AB327" i="12"/>
  <c r="AC327" i="12" s="1"/>
  <c r="AA327" i="12"/>
  <c r="Y327" i="12"/>
  <c r="V327" i="12"/>
  <c r="W327" i="12" s="1"/>
  <c r="U327" i="12"/>
  <c r="S327" i="12"/>
  <c r="P327" i="12"/>
  <c r="O327" i="12"/>
  <c r="L327" i="12"/>
  <c r="K327" i="12"/>
  <c r="J327" i="12"/>
  <c r="F327" i="12"/>
  <c r="AS327" i="12" s="1"/>
  <c r="AU327" i="12" s="1"/>
  <c r="AR326" i="12"/>
  <c r="AO326" i="12"/>
  <c r="AP326" i="12" s="1"/>
  <c r="AM326" i="12"/>
  <c r="AK326" i="12"/>
  <c r="AH326" i="12"/>
  <c r="AI326" i="12" s="1"/>
  <c r="AG326" i="12"/>
  <c r="AE326" i="12"/>
  <c r="AB326" i="12"/>
  <c r="AC326" i="12" s="1"/>
  <c r="AA326" i="12"/>
  <c r="Y326" i="12"/>
  <c r="V326" i="12"/>
  <c r="W326" i="12" s="1"/>
  <c r="U326" i="12"/>
  <c r="S326" i="12"/>
  <c r="P326" i="12"/>
  <c r="O326" i="12"/>
  <c r="L326" i="12"/>
  <c r="K326" i="12"/>
  <c r="J326" i="12"/>
  <c r="F326" i="12"/>
  <c r="AS326" i="12" s="1"/>
  <c r="AU326" i="12" s="1"/>
  <c r="AR325" i="12"/>
  <c r="AO325" i="12"/>
  <c r="AP325" i="12" s="1"/>
  <c r="AM325" i="12"/>
  <c r="AK325" i="12"/>
  <c r="AH325" i="12"/>
  <c r="AI325" i="12" s="1"/>
  <c r="AG325" i="12"/>
  <c r="AE325" i="12"/>
  <c r="AC325" i="12"/>
  <c r="AA325" i="12"/>
  <c r="Y325" i="12"/>
  <c r="V325" i="12"/>
  <c r="W325" i="12" s="1"/>
  <c r="U325" i="12"/>
  <c r="S325" i="12"/>
  <c r="P325" i="12"/>
  <c r="O325" i="12"/>
  <c r="L325" i="12"/>
  <c r="K325" i="12"/>
  <c r="J325" i="12"/>
  <c r="F325" i="12"/>
  <c r="AS325" i="12" s="1"/>
  <c r="AU325" i="12" s="1"/>
  <c r="AO324" i="12"/>
  <c r="AP324" i="12" s="1"/>
  <c r="AM324" i="12"/>
  <c r="AK324" i="12"/>
  <c r="AH324" i="12"/>
  <c r="AI324" i="12" s="1"/>
  <c r="AG324" i="12"/>
  <c r="AD324" i="12"/>
  <c r="AR324" i="12" s="1"/>
  <c r="AB324" i="12"/>
  <c r="AC324" i="12" s="1"/>
  <c r="AA324" i="12"/>
  <c r="Y324" i="12"/>
  <c r="V324" i="12"/>
  <c r="W324" i="12" s="1"/>
  <c r="U324" i="12"/>
  <c r="S324" i="12"/>
  <c r="P324" i="12"/>
  <c r="O324" i="12"/>
  <c r="L324" i="12"/>
  <c r="K324" i="12"/>
  <c r="J324" i="12"/>
  <c r="F324" i="12"/>
  <c r="AS324" i="12" s="1"/>
  <c r="AU324" i="12" s="1"/>
  <c r="AR323" i="12"/>
  <c r="AO323" i="12"/>
  <c r="AP323" i="12" s="1"/>
  <c r="AM323" i="12"/>
  <c r="AK323" i="12"/>
  <c r="AI323" i="12"/>
  <c r="AG323" i="12"/>
  <c r="AE323" i="12"/>
  <c r="AC323" i="12"/>
  <c r="AA323" i="12"/>
  <c r="Y323" i="12"/>
  <c r="V323" i="12"/>
  <c r="W323" i="12" s="1"/>
  <c r="U323" i="12"/>
  <c r="S323" i="12"/>
  <c r="P323" i="12"/>
  <c r="O323" i="12"/>
  <c r="L323" i="12"/>
  <c r="K323" i="12"/>
  <c r="J323" i="12"/>
  <c r="F323" i="12"/>
  <c r="AS323" i="12" s="1"/>
  <c r="AU323" i="12" s="1"/>
  <c r="AO322" i="12"/>
  <c r="AP322" i="12" s="1"/>
  <c r="AM322" i="12"/>
  <c r="AK322" i="12"/>
  <c r="AH322" i="12"/>
  <c r="AI322" i="12" s="1"/>
  <c r="AG322" i="12"/>
  <c r="AD322" i="12"/>
  <c r="AR322" i="12" s="1"/>
  <c r="AB322" i="12"/>
  <c r="AC322" i="12" s="1"/>
  <c r="AA322" i="12"/>
  <c r="Y322" i="12"/>
  <c r="W322" i="12"/>
  <c r="V322" i="12"/>
  <c r="U322" i="12"/>
  <c r="S322" i="12"/>
  <c r="P322" i="12"/>
  <c r="L322" i="12"/>
  <c r="K322" i="12"/>
  <c r="J322" i="12"/>
  <c r="F322" i="12"/>
  <c r="AR321" i="12"/>
  <c r="AO321" i="12"/>
  <c r="AP321" i="12" s="1"/>
  <c r="AM321" i="12"/>
  <c r="AK321" i="12"/>
  <c r="AH321" i="12"/>
  <c r="AI321" i="12" s="1"/>
  <c r="AG321" i="12"/>
  <c r="AE321" i="12"/>
  <c r="AC321" i="12"/>
  <c r="AA321" i="12"/>
  <c r="Y321" i="12"/>
  <c r="V321" i="12"/>
  <c r="W321" i="12" s="1"/>
  <c r="U321" i="12"/>
  <c r="S321" i="12"/>
  <c r="P321" i="12"/>
  <c r="O321" i="12"/>
  <c r="L321" i="12"/>
  <c r="K321" i="12"/>
  <c r="J321" i="12"/>
  <c r="F321" i="12"/>
  <c r="AS321" i="12" s="1"/>
  <c r="AU321" i="12" s="1"/>
  <c r="AR320" i="12"/>
  <c r="AO320" i="12"/>
  <c r="AP320" i="12" s="1"/>
  <c r="AM320" i="12"/>
  <c r="AK320" i="12"/>
  <c r="AH320" i="12"/>
  <c r="AI320" i="12" s="1"/>
  <c r="AG320" i="12"/>
  <c r="AE320" i="12"/>
  <c r="AC320" i="12"/>
  <c r="AA320" i="12"/>
  <c r="Y320" i="12"/>
  <c r="V320" i="12"/>
  <c r="W320" i="12" s="1"/>
  <c r="U320" i="12"/>
  <c r="S320" i="12"/>
  <c r="P320" i="12"/>
  <c r="O320" i="12"/>
  <c r="L320" i="12"/>
  <c r="K320" i="12"/>
  <c r="J320" i="12"/>
  <c r="F320" i="12"/>
  <c r="AS320" i="12" s="1"/>
  <c r="AU320" i="12" s="1"/>
  <c r="AR319" i="12"/>
  <c r="AO319" i="12"/>
  <c r="AP319" i="12" s="1"/>
  <c r="AM319" i="12"/>
  <c r="AK319" i="12"/>
  <c r="AI319" i="12"/>
  <c r="AG319" i="12"/>
  <c r="AE319" i="12"/>
  <c r="AC319" i="12"/>
  <c r="AA319" i="12"/>
  <c r="Y319" i="12"/>
  <c r="V319" i="12"/>
  <c r="W319" i="12" s="1"/>
  <c r="U319" i="12"/>
  <c r="S319" i="12"/>
  <c r="P319" i="12"/>
  <c r="O319" i="12"/>
  <c r="L319" i="12"/>
  <c r="K319" i="12"/>
  <c r="J319" i="12"/>
  <c r="F319" i="12"/>
  <c r="AS319" i="12" s="1"/>
  <c r="AU319" i="12" s="1"/>
  <c r="AR318" i="12"/>
  <c r="AO318" i="12"/>
  <c r="AP318" i="12" s="1"/>
  <c r="AM318" i="12"/>
  <c r="AK318" i="12"/>
  <c r="AH318" i="12"/>
  <c r="AI318" i="12" s="1"/>
  <c r="AG318" i="12"/>
  <c r="AE318" i="12"/>
  <c r="AC318" i="12"/>
  <c r="AA318" i="12"/>
  <c r="Y318" i="12"/>
  <c r="W318" i="12"/>
  <c r="V318" i="12"/>
  <c r="U318" i="12"/>
  <c r="S318" i="12"/>
  <c r="P318" i="12"/>
  <c r="O318" i="12"/>
  <c r="L318" i="12"/>
  <c r="K318" i="12"/>
  <c r="J318" i="12"/>
  <c r="F318" i="12"/>
  <c r="AS318" i="12" s="1"/>
  <c r="AU318" i="12" s="1"/>
  <c r="AO317" i="12"/>
  <c r="AP317" i="12" s="1"/>
  <c r="AM317" i="12"/>
  <c r="AK317" i="12"/>
  <c r="AH317" i="12"/>
  <c r="AI317" i="12" s="1"/>
  <c r="AG317" i="12"/>
  <c r="AE317" i="12"/>
  <c r="AD317" i="12"/>
  <c r="AR317" i="12" s="1"/>
  <c r="AB317" i="12"/>
  <c r="AC317" i="12" s="1"/>
  <c r="AA317" i="12"/>
  <c r="Y317" i="12"/>
  <c r="V317" i="12"/>
  <c r="W317" i="12" s="1"/>
  <c r="U317" i="12"/>
  <c r="S317" i="12"/>
  <c r="P317" i="12"/>
  <c r="O317" i="12"/>
  <c r="L317" i="12"/>
  <c r="K317" i="12"/>
  <c r="J317" i="12"/>
  <c r="F317" i="12"/>
  <c r="AS317" i="12" s="1"/>
  <c r="AU317" i="12" s="1"/>
  <c r="AO316" i="12"/>
  <c r="AP316" i="12" s="1"/>
  <c r="AM316" i="12"/>
  <c r="AK316" i="12"/>
  <c r="AH316" i="12"/>
  <c r="AI316" i="12" s="1"/>
  <c r="AG316" i="12"/>
  <c r="AD316" i="12"/>
  <c r="AR316" i="12" s="1"/>
  <c r="AB316" i="12"/>
  <c r="AC316" i="12" s="1"/>
  <c r="AA316" i="12"/>
  <c r="Y316" i="12"/>
  <c r="V316" i="12"/>
  <c r="W316" i="12" s="1"/>
  <c r="U316" i="12"/>
  <c r="S316" i="12"/>
  <c r="P316" i="12"/>
  <c r="O316" i="12"/>
  <c r="L316" i="12"/>
  <c r="K316" i="12"/>
  <c r="J316" i="12"/>
  <c r="F316" i="12"/>
  <c r="AS316" i="12" s="1"/>
  <c r="AU316" i="12" s="1"/>
  <c r="AR315" i="12"/>
  <c r="AP315" i="12"/>
  <c r="AO315" i="12"/>
  <c r="AM315" i="12"/>
  <c r="AK315" i="12"/>
  <c r="AH315" i="12"/>
  <c r="AI315" i="12" s="1"/>
  <c r="AG315" i="12"/>
  <c r="AE315" i="12"/>
  <c r="AB315" i="12"/>
  <c r="AC315" i="12" s="1"/>
  <c r="AA315" i="12"/>
  <c r="Y315" i="12"/>
  <c r="V315" i="12"/>
  <c r="W315" i="12" s="1"/>
  <c r="U315" i="12"/>
  <c r="S315" i="12"/>
  <c r="P315" i="12"/>
  <c r="O315" i="12"/>
  <c r="L315" i="12"/>
  <c r="K315" i="12"/>
  <c r="J315" i="12"/>
  <c r="F315" i="12"/>
  <c r="AS315" i="12" s="1"/>
  <c r="AU315" i="12" s="1"/>
  <c r="AR314" i="12"/>
  <c r="AO314" i="12"/>
  <c r="AP314" i="12" s="1"/>
  <c r="AM314" i="12"/>
  <c r="AK314" i="12"/>
  <c r="AI314" i="12"/>
  <c r="AG314" i="12"/>
  <c r="AE314" i="12"/>
  <c r="AC314" i="12"/>
  <c r="AA314" i="12"/>
  <c r="Y314" i="12"/>
  <c r="V314" i="12"/>
  <c r="W314" i="12" s="1"/>
  <c r="U314" i="12"/>
  <c r="S314" i="12"/>
  <c r="P314" i="12"/>
  <c r="O314" i="12"/>
  <c r="L314" i="12"/>
  <c r="K314" i="12"/>
  <c r="J314" i="12"/>
  <c r="F314" i="12"/>
  <c r="AS314" i="12" s="1"/>
  <c r="AU314" i="12" s="1"/>
  <c r="AR313" i="12"/>
  <c r="AO313" i="12"/>
  <c r="AP313" i="12" s="1"/>
  <c r="AM313" i="12"/>
  <c r="AK313" i="12"/>
  <c r="AH313" i="12"/>
  <c r="AI313" i="12" s="1"/>
  <c r="AG313" i="12"/>
  <c r="AE313" i="12"/>
  <c r="AB313" i="12"/>
  <c r="AA313" i="12"/>
  <c r="Y313" i="12"/>
  <c r="V313" i="12"/>
  <c r="W313" i="12" s="1"/>
  <c r="U313" i="12"/>
  <c r="S313" i="12"/>
  <c r="P313" i="12"/>
  <c r="O313" i="12"/>
  <c r="L313" i="12"/>
  <c r="K313" i="12"/>
  <c r="J313" i="12"/>
  <c r="F313" i="12"/>
  <c r="AR312" i="12"/>
  <c r="AO312" i="12"/>
  <c r="AP312" i="12" s="1"/>
  <c r="AM312" i="12"/>
  <c r="AK312" i="12"/>
  <c r="AI312" i="12"/>
  <c r="AG312" i="12"/>
  <c r="AE312" i="12"/>
  <c r="AC312" i="12"/>
  <c r="AA312" i="12"/>
  <c r="Y312" i="12"/>
  <c r="V312" i="12"/>
  <c r="W312" i="12" s="1"/>
  <c r="U312" i="12"/>
  <c r="S312" i="12"/>
  <c r="P312" i="12"/>
  <c r="O312" i="12"/>
  <c r="L312" i="12"/>
  <c r="K312" i="12"/>
  <c r="J312" i="12"/>
  <c r="F312" i="12"/>
  <c r="AS312" i="12" s="1"/>
  <c r="AU312" i="12" s="1"/>
  <c r="AO311" i="12"/>
  <c r="AP311" i="12" s="1"/>
  <c r="AM311" i="12"/>
  <c r="AK311" i="12"/>
  <c r="AI311" i="12"/>
  <c r="AH311" i="12"/>
  <c r="AG311" i="12"/>
  <c r="AD311" i="12"/>
  <c r="AE311" i="12" s="1"/>
  <c r="AC311" i="12"/>
  <c r="AB311" i="12"/>
  <c r="AA311" i="12"/>
  <c r="Y311" i="12"/>
  <c r="V311" i="12"/>
  <c r="W311" i="12" s="1"/>
  <c r="U311" i="12"/>
  <c r="S311" i="12"/>
  <c r="P311" i="12"/>
  <c r="O311" i="12"/>
  <c r="L311" i="12"/>
  <c r="K311" i="12"/>
  <c r="J311" i="12"/>
  <c r="F311" i="12"/>
  <c r="AS311" i="12" s="1"/>
  <c r="AU311" i="12" s="1"/>
  <c r="AR310" i="12"/>
  <c r="AO310" i="12"/>
  <c r="AP310" i="12" s="1"/>
  <c r="AM310" i="12"/>
  <c r="AK310" i="12"/>
  <c r="AH310" i="12"/>
  <c r="AI310" i="12" s="1"/>
  <c r="AG310" i="12"/>
  <c r="AE310" i="12"/>
  <c r="AC310" i="12"/>
  <c r="AA310" i="12"/>
  <c r="Y310" i="12"/>
  <c r="V310" i="12"/>
  <c r="W310" i="12" s="1"/>
  <c r="U310" i="12"/>
  <c r="S310" i="12"/>
  <c r="P310" i="12"/>
  <c r="O310" i="12"/>
  <c r="L310" i="12"/>
  <c r="K310" i="12"/>
  <c r="J310" i="12"/>
  <c r="F310" i="12"/>
  <c r="AS310" i="12" s="1"/>
  <c r="AU310" i="12" s="1"/>
  <c r="AO309" i="12"/>
  <c r="AP309" i="12" s="1"/>
  <c r="AM309" i="12"/>
  <c r="AK309" i="12"/>
  <c r="AH309" i="12"/>
  <c r="AI309" i="12" s="1"/>
  <c r="AG309" i="12"/>
  <c r="AD309" i="12"/>
  <c r="AR309" i="12" s="1"/>
  <c r="AB309" i="12"/>
  <c r="AC309" i="12" s="1"/>
  <c r="AA309" i="12"/>
  <c r="Y309" i="12"/>
  <c r="V309" i="12"/>
  <c r="W309" i="12" s="1"/>
  <c r="U309" i="12"/>
  <c r="S309" i="12"/>
  <c r="P309" i="12"/>
  <c r="O309" i="12"/>
  <c r="L309" i="12"/>
  <c r="K309" i="12"/>
  <c r="J309" i="12"/>
  <c r="F309" i="12"/>
  <c r="AS309" i="12" s="1"/>
  <c r="AU309" i="12" s="1"/>
  <c r="AR308" i="12"/>
  <c r="AO308" i="12"/>
  <c r="AP308" i="12" s="1"/>
  <c r="AM308" i="12"/>
  <c r="AK308" i="12"/>
  <c r="AH308" i="12"/>
  <c r="AI308" i="12" s="1"/>
  <c r="AG308" i="12"/>
  <c r="AE308" i="12"/>
  <c r="AC308" i="12"/>
  <c r="AA308" i="12"/>
  <c r="Y308" i="12"/>
  <c r="V308" i="12"/>
  <c r="W308" i="12" s="1"/>
  <c r="U308" i="12"/>
  <c r="S308" i="12"/>
  <c r="P308" i="12"/>
  <c r="O308" i="12"/>
  <c r="L308" i="12"/>
  <c r="K308" i="12"/>
  <c r="J308" i="12"/>
  <c r="F308" i="12"/>
  <c r="AS308" i="12" s="1"/>
  <c r="AU308" i="12" s="1"/>
  <c r="AR307" i="12"/>
  <c r="AO307" i="12"/>
  <c r="AP307" i="12" s="1"/>
  <c r="AM307" i="12"/>
  <c r="AK307" i="12"/>
  <c r="AI307" i="12"/>
  <c r="AG307" i="12"/>
  <c r="AE307" i="12"/>
  <c r="AC307" i="12"/>
  <c r="AA307" i="12"/>
  <c r="Y307" i="12"/>
  <c r="V307" i="12"/>
  <c r="W307" i="12" s="1"/>
  <c r="U307" i="12"/>
  <c r="S307" i="12"/>
  <c r="P307" i="12"/>
  <c r="O307" i="12"/>
  <c r="L307" i="12"/>
  <c r="K307" i="12"/>
  <c r="J307" i="12"/>
  <c r="F307" i="12"/>
  <c r="AS307" i="12" s="1"/>
  <c r="AU307" i="12" s="1"/>
  <c r="AR306" i="12"/>
  <c r="AP306" i="12"/>
  <c r="AO306" i="12"/>
  <c r="AM306" i="12"/>
  <c r="AK306" i="12"/>
  <c r="AI306" i="12"/>
  <c r="AG306" i="12"/>
  <c r="AE306" i="12"/>
  <c r="AC306" i="12"/>
  <c r="AA306" i="12"/>
  <c r="Y306" i="12"/>
  <c r="V306" i="12"/>
  <c r="W306" i="12" s="1"/>
  <c r="U306" i="12"/>
  <c r="S306" i="12"/>
  <c r="P306" i="12"/>
  <c r="O306" i="12"/>
  <c r="L306" i="12"/>
  <c r="K306" i="12"/>
  <c r="J306" i="12"/>
  <c r="F306" i="12"/>
  <c r="AS306" i="12" s="1"/>
  <c r="AU306" i="12" s="1"/>
  <c r="AR305" i="12"/>
  <c r="AO305" i="12"/>
  <c r="AP305" i="12" s="1"/>
  <c r="AM305" i="12"/>
  <c r="AK305" i="12"/>
  <c r="AI305" i="12"/>
  <c r="AH305" i="12"/>
  <c r="AG305" i="12"/>
  <c r="AE305" i="12"/>
  <c r="AD305" i="12"/>
  <c r="AC305" i="12"/>
  <c r="AB305" i="12"/>
  <c r="AA305" i="12"/>
  <c r="Y305" i="12"/>
  <c r="V305" i="12"/>
  <c r="W305" i="12" s="1"/>
  <c r="U305" i="12"/>
  <c r="S305" i="12"/>
  <c r="P305" i="12"/>
  <c r="O305" i="12"/>
  <c r="L305" i="12"/>
  <c r="K305" i="12"/>
  <c r="J305" i="12"/>
  <c r="F305" i="12"/>
  <c r="AS305" i="12" s="1"/>
  <c r="AU305" i="12" s="1"/>
  <c r="AR304" i="12"/>
  <c r="AO304" i="12"/>
  <c r="AP304" i="12" s="1"/>
  <c r="AM304" i="12"/>
  <c r="AK304" i="12"/>
  <c r="AH304" i="12"/>
  <c r="AI304" i="12" s="1"/>
  <c r="AG304" i="12"/>
  <c r="AE304" i="12"/>
  <c r="AC304" i="12"/>
  <c r="AA304" i="12"/>
  <c r="Y304" i="12"/>
  <c r="V304" i="12"/>
  <c r="W304" i="12" s="1"/>
  <c r="U304" i="12"/>
  <c r="S304" i="12"/>
  <c r="P304" i="12"/>
  <c r="O304" i="12"/>
  <c r="L304" i="12"/>
  <c r="K304" i="12"/>
  <c r="J304" i="12"/>
  <c r="F304" i="12"/>
  <c r="AS304" i="12" s="1"/>
  <c r="AU304" i="12" s="1"/>
  <c r="AO303" i="12"/>
  <c r="AP303" i="12" s="1"/>
  <c r="AM303" i="12"/>
  <c r="AK303" i="12"/>
  <c r="AH303" i="12"/>
  <c r="AI303" i="12" s="1"/>
  <c r="AG303" i="12"/>
  <c r="AD303" i="12"/>
  <c r="AR303" i="12" s="1"/>
  <c r="AB303" i="12"/>
  <c r="AC303" i="12" s="1"/>
  <c r="AA303" i="12"/>
  <c r="Y303" i="12"/>
  <c r="V303" i="12"/>
  <c r="W303" i="12" s="1"/>
  <c r="U303" i="12"/>
  <c r="S303" i="12"/>
  <c r="P303" i="12"/>
  <c r="O303" i="12"/>
  <c r="L303" i="12"/>
  <c r="K303" i="12"/>
  <c r="J303" i="12"/>
  <c r="F303" i="12"/>
  <c r="AS303" i="12" s="1"/>
  <c r="AU303" i="12" s="1"/>
  <c r="AO302" i="12"/>
  <c r="AP302" i="12" s="1"/>
  <c r="AM302" i="12"/>
  <c r="AK302" i="12"/>
  <c r="AH302" i="12"/>
  <c r="AI302" i="12" s="1"/>
  <c r="AG302" i="12"/>
  <c r="AD302" i="12"/>
  <c r="AB302" i="12"/>
  <c r="AC302" i="12" s="1"/>
  <c r="AA302" i="12"/>
  <c r="Y302" i="12"/>
  <c r="V302" i="12"/>
  <c r="W302" i="12" s="1"/>
  <c r="U302" i="12"/>
  <c r="S302" i="12"/>
  <c r="P302" i="12"/>
  <c r="O302" i="12"/>
  <c r="L302" i="12"/>
  <c r="K302" i="12"/>
  <c r="J302" i="12"/>
  <c r="F302" i="12"/>
  <c r="AS302" i="12" s="1"/>
  <c r="AU302" i="12" s="1"/>
  <c r="AR301" i="12"/>
  <c r="AO301" i="12"/>
  <c r="AP301" i="12" s="1"/>
  <c r="AM301" i="12"/>
  <c r="AK301" i="12"/>
  <c r="AH301" i="12"/>
  <c r="AI301" i="12" s="1"/>
  <c r="AG301" i="12"/>
  <c r="AE301" i="12"/>
  <c r="AB301" i="12"/>
  <c r="AC301" i="12" s="1"/>
  <c r="AA301" i="12"/>
  <c r="Y301" i="12"/>
  <c r="V301" i="12"/>
  <c r="W301" i="12" s="1"/>
  <c r="U301" i="12"/>
  <c r="S301" i="12"/>
  <c r="P301" i="12"/>
  <c r="O301" i="12"/>
  <c r="L301" i="12"/>
  <c r="K301" i="12"/>
  <c r="J301" i="12"/>
  <c r="F301" i="12"/>
  <c r="AS301" i="12" s="1"/>
  <c r="AU301" i="12" s="1"/>
  <c r="AO300" i="12"/>
  <c r="AP300" i="12" s="1"/>
  <c r="AM300" i="12"/>
  <c r="AK300" i="12"/>
  <c r="AH300" i="12"/>
  <c r="AI300" i="12" s="1"/>
  <c r="AG300" i="12"/>
  <c r="AD300" i="12"/>
  <c r="AR300" i="12" s="1"/>
  <c r="AB300" i="12"/>
  <c r="AC300" i="12" s="1"/>
  <c r="AA300" i="12"/>
  <c r="Y300" i="12"/>
  <c r="V300" i="12"/>
  <c r="W300" i="12" s="1"/>
  <c r="U300" i="12"/>
  <c r="S300" i="12"/>
  <c r="P300" i="12"/>
  <c r="O300" i="12"/>
  <c r="L300" i="12"/>
  <c r="K300" i="12"/>
  <c r="J300" i="12"/>
  <c r="F300" i="12"/>
  <c r="AS300" i="12" s="1"/>
  <c r="AU300" i="12" s="1"/>
  <c r="AR299" i="12"/>
  <c r="AO299" i="12"/>
  <c r="AP299" i="12" s="1"/>
  <c r="AM299" i="12"/>
  <c r="AK299" i="12"/>
  <c r="AH299" i="12"/>
  <c r="AI299" i="12" s="1"/>
  <c r="AG299" i="12"/>
  <c r="AE299" i="12"/>
  <c r="AC299" i="12"/>
  <c r="AA299" i="12"/>
  <c r="Y299" i="12"/>
  <c r="V299" i="12"/>
  <c r="W299" i="12" s="1"/>
  <c r="U299" i="12"/>
  <c r="S299" i="12"/>
  <c r="P299" i="12"/>
  <c r="O299" i="12"/>
  <c r="L299" i="12"/>
  <c r="K299" i="12"/>
  <c r="J299" i="12"/>
  <c r="F299" i="12"/>
  <c r="AS299" i="12" s="1"/>
  <c r="AU299" i="12" s="1"/>
  <c r="AO298" i="12"/>
  <c r="AP298" i="12" s="1"/>
  <c r="AM298" i="12"/>
  <c r="AK298" i="12"/>
  <c r="AH298" i="12"/>
  <c r="AI298" i="12" s="1"/>
  <c r="AG298" i="12"/>
  <c r="AD298" i="12"/>
  <c r="AE298" i="12" s="1"/>
  <c r="AB298" i="12"/>
  <c r="AC298" i="12" s="1"/>
  <c r="AA298" i="12"/>
  <c r="Y298" i="12"/>
  <c r="V298" i="12"/>
  <c r="W298" i="12" s="1"/>
  <c r="U298" i="12"/>
  <c r="S298" i="12"/>
  <c r="P298" i="12"/>
  <c r="L298" i="12"/>
  <c r="K298" i="12"/>
  <c r="J298" i="12"/>
  <c r="F298" i="12"/>
  <c r="AS298" i="12" s="1"/>
  <c r="AU298" i="12" s="1"/>
  <c r="AU297" i="12"/>
  <c r="AO297" i="12"/>
  <c r="AP297" i="12" s="1"/>
  <c r="AM297" i="12"/>
  <c r="AK297" i="12"/>
  <c r="AH297" i="12"/>
  <c r="AI297" i="12" s="1"/>
  <c r="AG297" i="12"/>
  <c r="AE297" i="12"/>
  <c r="AD297" i="12"/>
  <c r="AR297" i="12" s="1"/>
  <c r="AB297" i="12"/>
  <c r="AC297" i="12" s="1"/>
  <c r="AA297" i="12"/>
  <c r="Y297" i="12"/>
  <c r="V297" i="12"/>
  <c r="W297" i="12" s="1"/>
  <c r="U297" i="12"/>
  <c r="S297" i="12"/>
  <c r="P297" i="12"/>
  <c r="O297" i="12"/>
  <c r="L297" i="12"/>
  <c r="K297" i="12"/>
  <c r="J297" i="12"/>
  <c r="F297" i="12"/>
  <c r="AS297" i="12" s="1"/>
  <c r="AO296" i="12"/>
  <c r="AP296" i="12" s="1"/>
  <c r="AM296" i="12"/>
  <c r="AK296" i="12"/>
  <c r="AH296" i="12"/>
  <c r="AI296" i="12" s="1"/>
  <c r="AG296" i="12"/>
  <c r="AE296" i="12"/>
  <c r="AD296" i="12"/>
  <c r="AR296" i="12" s="1"/>
  <c r="AB296" i="12"/>
  <c r="AC296" i="12" s="1"/>
  <c r="AA296" i="12"/>
  <c r="Y296" i="12"/>
  <c r="V296" i="12"/>
  <c r="W296" i="12" s="1"/>
  <c r="U296" i="12"/>
  <c r="S296" i="12"/>
  <c r="P296" i="12"/>
  <c r="O296" i="12"/>
  <c r="L296" i="12"/>
  <c r="K296" i="12"/>
  <c r="J296" i="12"/>
  <c r="F296" i="12"/>
  <c r="AS296" i="12" s="1"/>
  <c r="AU296" i="12" s="1"/>
  <c r="AR295" i="12"/>
  <c r="AO295" i="12"/>
  <c r="AP295" i="12" s="1"/>
  <c r="AM295" i="12"/>
  <c r="AK295" i="12"/>
  <c r="AI295" i="12"/>
  <c r="AH295" i="12"/>
  <c r="AG295" i="12"/>
  <c r="AE295" i="12"/>
  <c r="AC295" i="12"/>
  <c r="AA295" i="12"/>
  <c r="Y295" i="12"/>
  <c r="V295" i="12"/>
  <c r="W295" i="12" s="1"/>
  <c r="U295" i="12"/>
  <c r="S295" i="12"/>
  <c r="P295" i="12"/>
  <c r="O295" i="12"/>
  <c r="L295" i="12"/>
  <c r="K295" i="12"/>
  <c r="J295" i="12"/>
  <c r="F295" i="12"/>
  <c r="AS295" i="12" s="1"/>
  <c r="AU295" i="12" s="1"/>
  <c r="AS294" i="12"/>
  <c r="AU294" i="12" s="1"/>
  <c r="AR294" i="12"/>
  <c r="AP294" i="12"/>
  <c r="AO294" i="12"/>
  <c r="AM294" i="12"/>
  <c r="AK294" i="12"/>
  <c r="AH294" i="12"/>
  <c r="AI294" i="12" s="1"/>
  <c r="AG294" i="12"/>
  <c r="AE294" i="12"/>
  <c r="AC294" i="12"/>
  <c r="AA294" i="12"/>
  <c r="Y294" i="12"/>
  <c r="V294" i="12"/>
  <c r="W294" i="12" s="1"/>
  <c r="U294" i="12"/>
  <c r="S294" i="12"/>
  <c r="P294" i="12"/>
  <c r="L294" i="12"/>
  <c r="K294" i="12"/>
  <c r="J294" i="12"/>
  <c r="F294" i="12"/>
  <c r="AR293" i="12"/>
  <c r="AO293" i="12"/>
  <c r="AP293" i="12" s="1"/>
  <c r="AM293" i="12"/>
  <c r="AK293" i="12"/>
  <c r="AI293" i="12"/>
  <c r="AG293" i="12"/>
  <c r="AE293" i="12"/>
  <c r="AB293" i="12"/>
  <c r="AA293" i="12"/>
  <c r="Y293" i="12"/>
  <c r="W293" i="12"/>
  <c r="V293" i="12"/>
  <c r="U293" i="12"/>
  <c r="S293" i="12"/>
  <c r="P293" i="12"/>
  <c r="O293" i="12"/>
  <c r="L293" i="12"/>
  <c r="K293" i="12"/>
  <c r="J293" i="12"/>
  <c r="F293" i="12"/>
  <c r="AR292" i="12"/>
  <c r="AO292" i="12"/>
  <c r="AP292" i="12" s="1"/>
  <c r="AM292" i="12"/>
  <c r="AK292" i="12"/>
  <c r="AH292" i="12"/>
  <c r="AI292" i="12" s="1"/>
  <c r="AG292" i="12"/>
  <c r="AE292" i="12"/>
  <c r="AC292" i="12"/>
  <c r="AA292" i="12"/>
  <c r="Y292" i="12"/>
  <c r="V292" i="12"/>
  <c r="W292" i="12" s="1"/>
  <c r="U292" i="12"/>
  <c r="S292" i="12"/>
  <c r="P292" i="12"/>
  <c r="O292" i="12"/>
  <c r="L292" i="12"/>
  <c r="K292" i="12"/>
  <c r="J292" i="12"/>
  <c r="F292" i="12"/>
  <c r="AS292" i="12" s="1"/>
  <c r="AU292" i="12" s="1"/>
  <c r="AR291" i="12"/>
  <c r="AO291" i="12"/>
  <c r="AP291" i="12" s="1"/>
  <c r="AM291" i="12"/>
  <c r="AK291" i="12"/>
  <c r="AI291" i="12"/>
  <c r="AG291" i="12"/>
  <c r="AE291" i="12"/>
  <c r="AC291" i="12"/>
  <c r="AA291" i="12"/>
  <c r="Y291" i="12"/>
  <c r="V291" i="12"/>
  <c r="W291" i="12" s="1"/>
  <c r="U291" i="12"/>
  <c r="S291" i="12"/>
  <c r="P291" i="12"/>
  <c r="O291" i="12"/>
  <c r="L291" i="12"/>
  <c r="K291" i="12"/>
  <c r="J291" i="12"/>
  <c r="F291" i="12"/>
  <c r="AS291" i="12" s="1"/>
  <c r="AU291" i="12" s="1"/>
  <c r="AO290" i="12"/>
  <c r="AP290" i="12" s="1"/>
  <c r="AM290" i="12"/>
  <c r="AK290" i="12"/>
  <c r="AH290" i="12"/>
  <c r="AI290" i="12" s="1"/>
  <c r="AG290" i="12"/>
  <c r="AD290" i="12"/>
  <c r="AR290" i="12" s="1"/>
  <c r="AB290" i="12"/>
  <c r="AC290" i="12" s="1"/>
  <c r="AA290" i="12"/>
  <c r="Y290" i="12"/>
  <c r="W290" i="12"/>
  <c r="V290" i="12"/>
  <c r="U290" i="12"/>
  <c r="S290" i="12"/>
  <c r="P290" i="12"/>
  <c r="L290" i="12"/>
  <c r="K290" i="12"/>
  <c r="J290" i="12"/>
  <c r="F290" i="12"/>
  <c r="AR289" i="12"/>
  <c r="AO289" i="12"/>
  <c r="AP289" i="12" s="1"/>
  <c r="AM289" i="12"/>
  <c r="AK289" i="12"/>
  <c r="AH289" i="12"/>
  <c r="AI289" i="12" s="1"/>
  <c r="AG289" i="12"/>
  <c r="AE289" i="12"/>
  <c r="AC289" i="12"/>
  <c r="AA289" i="12"/>
  <c r="Y289" i="12"/>
  <c r="V289" i="12"/>
  <c r="W289" i="12" s="1"/>
  <c r="U289" i="12"/>
  <c r="S289" i="12"/>
  <c r="P289" i="12"/>
  <c r="L289" i="12"/>
  <c r="K289" i="12"/>
  <c r="J289" i="12"/>
  <c r="F289" i="12"/>
  <c r="AS289" i="12" s="1"/>
  <c r="AU289" i="12" s="1"/>
  <c r="AR288" i="12"/>
  <c r="AO288" i="12"/>
  <c r="AP288" i="12" s="1"/>
  <c r="AM288" i="12"/>
  <c r="AK288" i="12"/>
  <c r="AI288" i="12"/>
  <c r="AH288" i="12"/>
  <c r="AG288" i="12"/>
  <c r="AE288" i="12"/>
  <c r="AB288" i="12"/>
  <c r="AC288" i="12" s="1"/>
  <c r="AA288" i="12"/>
  <c r="Y288" i="12"/>
  <c r="V288" i="12"/>
  <c r="W288" i="12" s="1"/>
  <c r="U288" i="12"/>
  <c r="S288" i="12"/>
  <c r="P288" i="12"/>
  <c r="O288" i="12"/>
  <c r="L288" i="12"/>
  <c r="K288" i="12"/>
  <c r="J288" i="12"/>
  <c r="F288" i="12"/>
  <c r="AS288" i="12" s="1"/>
  <c r="AU288" i="12" s="1"/>
  <c r="AR287" i="12"/>
  <c r="AO287" i="12"/>
  <c r="AP287" i="12" s="1"/>
  <c r="AM287" i="12"/>
  <c r="AK287" i="12"/>
  <c r="AI287" i="12"/>
  <c r="AG287" i="12"/>
  <c r="AE287" i="12"/>
  <c r="AC287" i="12"/>
  <c r="AA287" i="12"/>
  <c r="Y287" i="12"/>
  <c r="V287" i="12"/>
  <c r="W287" i="12" s="1"/>
  <c r="U287" i="12"/>
  <c r="S287" i="12"/>
  <c r="P287" i="12"/>
  <c r="O287" i="12"/>
  <c r="L287" i="12"/>
  <c r="K287" i="12"/>
  <c r="J287" i="12"/>
  <c r="F287" i="12"/>
  <c r="AS287" i="12" s="1"/>
  <c r="AU287" i="12" s="1"/>
  <c r="AU286" i="12"/>
  <c r="AP286" i="12"/>
  <c r="AO286" i="12"/>
  <c r="AM286" i="12"/>
  <c r="AK286" i="12"/>
  <c r="AH286" i="12"/>
  <c r="AI286" i="12" s="1"/>
  <c r="AG286" i="12"/>
  <c r="AD286" i="12"/>
  <c r="AC286" i="12"/>
  <c r="AB286" i="12"/>
  <c r="AA286" i="12"/>
  <c r="Y286" i="12"/>
  <c r="V286" i="12"/>
  <c r="W286" i="12" s="1"/>
  <c r="U286" i="12"/>
  <c r="S286" i="12"/>
  <c r="P286" i="12"/>
  <c r="O286" i="12"/>
  <c r="L286" i="12"/>
  <c r="K286" i="12"/>
  <c r="J286" i="12"/>
  <c r="F286" i="12"/>
  <c r="AS286" i="12" s="1"/>
  <c r="AR285" i="12"/>
  <c r="AO285" i="12"/>
  <c r="AP285" i="12" s="1"/>
  <c r="AM285" i="12"/>
  <c r="AK285" i="12"/>
  <c r="AI285" i="12"/>
  <c r="AG285" i="12"/>
  <c r="AE285" i="12"/>
  <c r="AC285" i="12"/>
  <c r="AA285" i="12"/>
  <c r="Y285" i="12"/>
  <c r="V285" i="12"/>
  <c r="W285" i="12" s="1"/>
  <c r="U285" i="12"/>
  <c r="S285" i="12"/>
  <c r="P285" i="12"/>
  <c r="O285" i="12"/>
  <c r="L285" i="12"/>
  <c r="K285" i="12"/>
  <c r="J285" i="12"/>
  <c r="F285" i="12"/>
  <c r="AS285" i="12" s="1"/>
  <c r="AU285" i="12" s="1"/>
  <c r="AR284" i="12"/>
  <c r="AO284" i="12"/>
  <c r="AP284" i="12" s="1"/>
  <c r="AM284" i="12"/>
  <c r="AK284" i="12"/>
  <c r="AI284" i="12"/>
  <c r="AG284" i="12"/>
  <c r="AE284" i="12"/>
  <c r="AC284" i="12"/>
  <c r="AA284" i="12"/>
  <c r="Y284" i="12"/>
  <c r="W284" i="12"/>
  <c r="V284" i="12"/>
  <c r="U284" i="12"/>
  <c r="S284" i="12"/>
  <c r="P284" i="12"/>
  <c r="O284" i="12"/>
  <c r="L284" i="12"/>
  <c r="K284" i="12"/>
  <c r="J284" i="12"/>
  <c r="F284" i="12"/>
  <c r="AS284" i="12" s="1"/>
  <c r="AU284" i="12" s="1"/>
  <c r="AR283" i="12"/>
  <c r="AO283" i="12"/>
  <c r="AP283" i="12" s="1"/>
  <c r="AM283" i="12"/>
  <c r="AK283" i="12"/>
  <c r="AH283" i="12"/>
  <c r="AI283" i="12" s="1"/>
  <c r="AG283" i="12"/>
  <c r="AE283" i="12"/>
  <c r="AC283" i="12"/>
  <c r="AA283" i="12"/>
  <c r="Y283" i="12"/>
  <c r="V283" i="12"/>
  <c r="W283" i="12" s="1"/>
  <c r="U283" i="12"/>
  <c r="S283" i="12"/>
  <c r="P283" i="12"/>
  <c r="L283" i="12"/>
  <c r="K283" i="12"/>
  <c r="J283" i="12"/>
  <c r="F283" i="12"/>
  <c r="AS283" i="12" s="1"/>
  <c r="AU283" i="12" s="1"/>
  <c r="AR282" i="12"/>
  <c r="AO282" i="12"/>
  <c r="AP282" i="12" s="1"/>
  <c r="AM282" i="12"/>
  <c r="AK282" i="12"/>
  <c r="AI282" i="12"/>
  <c r="AG282" i="12"/>
  <c r="AE282" i="12"/>
  <c r="AC282" i="12"/>
  <c r="AA282" i="12"/>
  <c r="Y282" i="12"/>
  <c r="W282" i="12"/>
  <c r="V282" i="12"/>
  <c r="U282" i="12"/>
  <c r="S282" i="12"/>
  <c r="P282" i="12"/>
  <c r="O282" i="12"/>
  <c r="L282" i="12"/>
  <c r="K282" i="12"/>
  <c r="J282" i="12"/>
  <c r="F282" i="12"/>
  <c r="AS282" i="12" s="1"/>
  <c r="AU282" i="12" s="1"/>
  <c r="AR281" i="12"/>
  <c r="AO281" i="12"/>
  <c r="AP281" i="12" s="1"/>
  <c r="AM281" i="12"/>
  <c r="AK281" i="12"/>
  <c r="AH281" i="12"/>
  <c r="AI281" i="12" s="1"/>
  <c r="AG281" i="12"/>
  <c r="AD281" i="12"/>
  <c r="AE281" i="12" s="1"/>
  <c r="AB281" i="12"/>
  <c r="AC281" i="12" s="1"/>
  <c r="AA281" i="12"/>
  <c r="Y281" i="12"/>
  <c r="V281" i="12"/>
  <c r="W281" i="12" s="1"/>
  <c r="U281" i="12"/>
  <c r="S281" i="12"/>
  <c r="P281" i="12"/>
  <c r="O281" i="12"/>
  <c r="L281" i="12"/>
  <c r="K281" i="12"/>
  <c r="J281" i="12"/>
  <c r="F281" i="12"/>
  <c r="AS281" i="12" s="1"/>
  <c r="AU281" i="12" s="1"/>
  <c r="AR280" i="12"/>
  <c r="AO280" i="12"/>
  <c r="AP280" i="12" s="1"/>
  <c r="AM280" i="12"/>
  <c r="AK280" i="12"/>
  <c r="AI280" i="12"/>
  <c r="AH280" i="12"/>
  <c r="AG280" i="12"/>
  <c r="AE280" i="12"/>
  <c r="AC280" i="12"/>
  <c r="AA280" i="12"/>
  <c r="Y280" i="12"/>
  <c r="V280" i="12"/>
  <c r="W280" i="12" s="1"/>
  <c r="U280" i="12"/>
  <c r="S280" i="12"/>
  <c r="P280" i="12"/>
  <c r="O280" i="12"/>
  <c r="L280" i="12"/>
  <c r="K280" i="12"/>
  <c r="J280" i="12"/>
  <c r="F280" i="12"/>
  <c r="AS280" i="12" s="1"/>
  <c r="AU280" i="12" s="1"/>
  <c r="AO279" i="12"/>
  <c r="AP279" i="12" s="1"/>
  <c r="AM279" i="12"/>
  <c r="AK279" i="12"/>
  <c r="AH279" i="12"/>
  <c r="AI279" i="12" s="1"/>
  <c r="AG279" i="12"/>
  <c r="AD279" i="12"/>
  <c r="AR279" i="12" s="1"/>
  <c r="AB279" i="12"/>
  <c r="AC279" i="12" s="1"/>
  <c r="AA279" i="12"/>
  <c r="Y279" i="12"/>
  <c r="V279" i="12"/>
  <c r="W279" i="12" s="1"/>
  <c r="U279" i="12"/>
  <c r="S279" i="12"/>
  <c r="P279" i="12"/>
  <c r="O279" i="12"/>
  <c r="L279" i="12"/>
  <c r="K279" i="12"/>
  <c r="J279" i="12"/>
  <c r="F279" i="12"/>
  <c r="AS278" i="12"/>
  <c r="AU278" i="12" s="1"/>
  <c r="AR278" i="12"/>
  <c r="AO278" i="12"/>
  <c r="AP278" i="12" s="1"/>
  <c r="AM278" i="12"/>
  <c r="AK278" i="12"/>
  <c r="AH278" i="12"/>
  <c r="AI278" i="12" s="1"/>
  <c r="AG278" i="12"/>
  <c r="AE278" i="12"/>
  <c r="AC278" i="12"/>
  <c r="AA278" i="12"/>
  <c r="Y278" i="12"/>
  <c r="V278" i="12"/>
  <c r="W278" i="12" s="1"/>
  <c r="U278" i="12"/>
  <c r="S278" i="12"/>
  <c r="P278" i="12"/>
  <c r="O278" i="12"/>
  <c r="L278" i="12"/>
  <c r="K278" i="12"/>
  <c r="J278" i="12"/>
  <c r="F278" i="12"/>
  <c r="AR277" i="12"/>
  <c r="AO277" i="12"/>
  <c r="AP277" i="12" s="1"/>
  <c r="AM277" i="12"/>
  <c r="AK277" i="12"/>
  <c r="AI277" i="12"/>
  <c r="AG277" i="12"/>
  <c r="AE277" i="12"/>
  <c r="AB277" i="12"/>
  <c r="AC277" i="12" s="1"/>
  <c r="AA277" i="12"/>
  <c r="Y277" i="12"/>
  <c r="V277" i="12"/>
  <c r="W277" i="12" s="1"/>
  <c r="U277" i="12"/>
  <c r="S277" i="12"/>
  <c r="P277" i="12"/>
  <c r="O277" i="12"/>
  <c r="L277" i="12"/>
  <c r="K277" i="12"/>
  <c r="J277" i="12"/>
  <c r="F277" i="12"/>
  <c r="AS277" i="12" s="1"/>
  <c r="AU277" i="12" s="1"/>
  <c r="AO276" i="12"/>
  <c r="AP276" i="12" s="1"/>
  <c r="AM276" i="12"/>
  <c r="AK276" i="12"/>
  <c r="AH276" i="12"/>
  <c r="AI276" i="12" s="1"/>
  <c r="AG276" i="12"/>
  <c r="AD276" i="12"/>
  <c r="AR276" i="12" s="1"/>
  <c r="AB276" i="12"/>
  <c r="AC276" i="12" s="1"/>
  <c r="AA276" i="12"/>
  <c r="Y276" i="12"/>
  <c r="V276" i="12"/>
  <c r="W276" i="12" s="1"/>
  <c r="U276" i="12"/>
  <c r="S276" i="12"/>
  <c r="P276" i="12"/>
  <c r="O276" i="12"/>
  <c r="L276" i="12"/>
  <c r="K276" i="12"/>
  <c r="J276" i="12"/>
  <c r="F276" i="12"/>
  <c r="AS276" i="12" s="1"/>
  <c r="AU276" i="12" s="1"/>
  <c r="AS275" i="12"/>
  <c r="AU275" i="12" s="1"/>
  <c r="AO275" i="12"/>
  <c r="AP275" i="12" s="1"/>
  <c r="AM275" i="12"/>
  <c r="AK275" i="12"/>
  <c r="AH275" i="12"/>
  <c r="AI275" i="12" s="1"/>
  <c r="AG275" i="12"/>
  <c r="AD275" i="12"/>
  <c r="AR275" i="12" s="1"/>
  <c r="AB275" i="12"/>
  <c r="AC275" i="12" s="1"/>
  <c r="AA275" i="12"/>
  <c r="Y275" i="12"/>
  <c r="V275" i="12"/>
  <c r="W275" i="12" s="1"/>
  <c r="U275" i="12"/>
  <c r="S275" i="12"/>
  <c r="P275" i="12"/>
  <c r="O275" i="12"/>
  <c r="L275" i="12"/>
  <c r="K275" i="12"/>
  <c r="J275" i="12"/>
  <c r="F275" i="12"/>
  <c r="AR274" i="12"/>
  <c r="AO274" i="12"/>
  <c r="AP274" i="12" s="1"/>
  <c r="AM274" i="12"/>
  <c r="AK274" i="12"/>
  <c r="AH274" i="12"/>
  <c r="AI274" i="12" s="1"/>
  <c r="AG274" i="12"/>
  <c r="AE274" i="12"/>
  <c r="AC274" i="12"/>
  <c r="AA274" i="12"/>
  <c r="Y274" i="12"/>
  <c r="V274" i="12"/>
  <c r="W274" i="12" s="1"/>
  <c r="U274" i="12"/>
  <c r="S274" i="12"/>
  <c r="P274" i="12"/>
  <c r="O274" i="12"/>
  <c r="L274" i="12"/>
  <c r="K274" i="12"/>
  <c r="J274" i="12"/>
  <c r="F274" i="12"/>
  <c r="AS274" i="12" s="1"/>
  <c r="AU274" i="12" s="1"/>
  <c r="AR273" i="12"/>
  <c r="AO273" i="12"/>
  <c r="AP273" i="12" s="1"/>
  <c r="AM273" i="12"/>
  <c r="AK273" i="12"/>
  <c r="AI273" i="12"/>
  <c r="AG273" i="12"/>
  <c r="AE273" i="12"/>
  <c r="AC273" i="12"/>
  <c r="AA273" i="12"/>
  <c r="Y273" i="12"/>
  <c r="V273" i="12"/>
  <c r="W273" i="12" s="1"/>
  <c r="U273" i="12"/>
  <c r="S273" i="12"/>
  <c r="P273" i="12"/>
  <c r="O273" i="12"/>
  <c r="L273" i="12"/>
  <c r="K273" i="12"/>
  <c r="J273" i="12"/>
  <c r="F273" i="12"/>
  <c r="AS273" i="12" s="1"/>
  <c r="AU273" i="12" s="1"/>
  <c r="AS272" i="12"/>
  <c r="AU272" i="12" s="1"/>
  <c r="AR272" i="12"/>
  <c r="AO272" i="12"/>
  <c r="AP272" i="12" s="1"/>
  <c r="AM272" i="12"/>
  <c r="AK272" i="12"/>
  <c r="AI272" i="12"/>
  <c r="AG272" i="12"/>
  <c r="AE272" i="12"/>
  <c r="AC272" i="12"/>
  <c r="AA272" i="12"/>
  <c r="Y272" i="12"/>
  <c r="V272" i="12"/>
  <c r="W272" i="12" s="1"/>
  <c r="U272" i="12"/>
  <c r="S272" i="12"/>
  <c r="P272" i="12"/>
  <c r="O272" i="12"/>
  <c r="L272" i="12"/>
  <c r="K272" i="12"/>
  <c r="J272" i="12"/>
  <c r="F272" i="12"/>
  <c r="AR271" i="12"/>
  <c r="AO271" i="12"/>
  <c r="AP271" i="12" s="1"/>
  <c r="AM271" i="12"/>
  <c r="AK271" i="12"/>
  <c r="AH271" i="12"/>
  <c r="AI271" i="12" s="1"/>
  <c r="AG271" i="12"/>
  <c r="AD271" i="12"/>
  <c r="AE271" i="12" s="1"/>
  <c r="AB271" i="12"/>
  <c r="AC271" i="12" s="1"/>
  <c r="AA271" i="12"/>
  <c r="Y271" i="12"/>
  <c r="V271" i="12"/>
  <c r="W271" i="12" s="1"/>
  <c r="U271" i="12"/>
  <c r="S271" i="12"/>
  <c r="P271" i="12"/>
  <c r="O271" i="12"/>
  <c r="L271" i="12"/>
  <c r="K271" i="12"/>
  <c r="J271" i="12"/>
  <c r="F271" i="12"/>
  <c r="AS271" i="12" s="1"/>
  <c r="AU271" i="12" s="1"/>
  <c r="AO270" i="12"/>
  <c r="AP270" i="12" s="1"/>
  <c r="AM270" i="12"/>
  <c r="AK270" i="12"/>
  <c r="AI270" i="12"/>
  <c r="AH270" i="12"/>
  <c r="AG270" i="12"/>
  <c r="AE270" i="12"/>
  <c r="AD270" i="12"/>
  <c r="AR270" i="12" s="1"/>
  <c r="AB270" i="12"/>
  <c r="AC270" i="12" s="1"/>
  <c r="AA270" i="12"/>
  <c r="Y270" i="12"/>
  <c r="V270" i="12"/>
  <c r="W270" i="12" s="1"/>
  <c r="U270" i="12"/>
  <c r="S270" i="12"/>
  <c r="P270" i="12"/>
  <c r="O270" i="12"/>
  <c r="L270" i="12"/>
  <c r="K270" i="12"/>
  <c r="J270" i="12"/>
  <c r="F270" i="12"/>
  <c r="AS270" i="12" s="1"/>
  <c r="AU270" i="12" s="1"/>
  <c r="AR269" i="12"/>
  <c r="AO269" i="12"/>
  <c r="AP269" i="12" s="1"/>
  <c r="AM269" i="12"/>
  <c r="AK269" i="12"/>
  <c r="AH269" i="12"/>
  <c r="AI269" i="12" s="1"/>
  <c r="AG269" i="12"/>
  <c r="AE269" i="12"/>
  <c r="AB269" i="12"/>
  <c r="AC269" i="12" s="1"/>
  <c r="AA269" i="12"/>
  <c r="Y269" i="12"/>
  <c r="V269" i="12"/>
  <c r="W269" i="12" s="1"/>
  <c r="U269" i="12"/>
  <c r="S269" i="12"/>
  <c r="P269" i="12"/>
  <c r="O269" i="12"/>
  <c r="L269" i="12"/>
  <c r="K269" i="12"/>
  <c r="J269" i="12"/>
  <c r="F269" i="12"/>
  <c r="AS269" i="12" s="1"/>
  <c r="AU269" i="12" s="1"/>
  <c r="AR25" i="12"/>
  <c r="AO25" i="12"/>
  <c r="AP25" i="12" s="1"/>
  <c r="AM25" i="12"/>
  <c r="AK25" i="12"/>
  <c r="AI25" i="12"/>
  <c r="AG25" i="12"/>
  <c r="AE25" i="12"/>
  <c r="AC25" i="12"/>
  <c r="AA25" i="12"/>
  <c r="Y25" i="12"/>
  <c r="W25" i="12"/>
  <c r="V25" i="12"/>
  <c r="U25" i="12"/>
  <c r="S25" i="12"/>
  <c r="P25" i="12"/>
  <c r="O25" i="12"/>
  <c r="L25" i="12"/>
  <c r="K25" i="12"/>
  <c r="F25" i="12"/>
  <c r="AS25" i="12" s="1"/>
  <c r="AU25" i="12" s="1"/>
  <c r="AR267" i="12"/>
  <c r="AO267" i="12"/>
  <c r="AP267" i="12" s="1"/>
  <c r="AM267" i="12"/>
  <c r="AK267" i="12"/>
  <c r="AI267" i="12"/>
  <c r="AG267" i="12"/>
  <c r="AE267" i="12"/>
  <c r="AB267" i="12"/>
  <c r="AC267" i="12" s="1"/>
  <c r="AA267" i="12"/>
  <c r="Y267" i="12"/>
  <c r="V267" i="12"/>
  <c r="W267" i="12" s="1"/>
  <c r="U267" i="12"/>
  <c r="S267" i="12"/>
  <c r="P267" i="12"/>
  <c r="O267" i="12"/>
  <c r="L267" i="12"/>
  <c r="K267" i="12"/>
  <c r="J267" i="12"/>
  <c r="F267" i="12"/>
  <c r="AS267" i="12" s="1"/>
  <c r="AU267" i="12" s="1"/>
  <c r="AR266" i="12"/>
  <c r="AO266" i="12"/>
  <c r="AP266" i="12" s="1"/>
  <c r="AM266" i="12"/>
  <c r="AK266" i="12"/>
  <c r="AH266" i="12"/>
  <c r="AI266" i="12" s="1"/>
  <c r="AG266" i="12"/>
  <c r="AE266" i="12"/>
  <c r="AC266" i="12"/>
  <c r="AA266" i="12"/>
  <c r="Y266" i="12"/>
  <c r="V266" i="12"/>
  <c r="W266" i="12" s="1"/>
  <c r="U266" i="12"/>
  <c r="S266" i="12"/>
  <c r="P266" i="12"/>
  <c r="O266" i="12"/>
  <c r="L266" i="12"/>
  <c r="K266" i="12"/>
  <c r="J266" i="12"/>
  <c r="F266" i="12"/>
  <c r="AS266" i="12" s="1"/>
  <c r="AU266" i="12" s="1"/>
  <c r="AR265" i="12"/>
  <c r="AO265" i="12"/>
  <c r="AP265" i="12" s="1"/>
  <c r="AM265" i="12"/>
  <c r="AK265" i="12"/>
  <c r="AH265" i="12"/>
  <c r="AI265" i="12" s="1"/>
  <c r="AG265" i="12"/>
  <c r="AE265" i="12"/>
  <c r="AC265" i="12"/>
  <c r="AA265" i="12"/>
  <c r="Y265" i="12"/>
  <c r="V265" i="12"/>
  <c r="W265" i="12" s="1"/>
  <c r="U265" i="12"/>
  <c r="S265" i="12"/>
  <c r="P265" i="12"/>
  <c r="O265" i="12"/>
  <c r="L265" i="12"/>
  <c r="K265" i="12"/>
  <c r="J265" i="12"/>
  <c r="F265" i="12"/>
  <c r="AS265" i="12" s="1"/>
  <c r="AU265" i="12" s="1"/>
  <c r="AO268" i="12"/>
  <c r="AP268" i="12" s="1"/>
  <c r="AM268" i="12"/>
  <c r="AK268" i="12"/>
  <c r="AH268" i="12"/>
  <c r="AI268" i="12" s="1"/>
  <c r="AG268" i="12"/>
  <c r="AD268" i="12"/>
  <c r="AB268" i="12"/>
  <c r="AC268" i="12" s="1"/>
  <c r="AA268" i="12"/>
  <c r="Y268" i="12"/>
  <c r="V268" i="12"/>
  <c r="W268" i="12" s="1"/>
  <c r="U268" i="12"/>
  <c r="S268" i="12"/>
  <c r="P268" i="12"/>
  <c r="O268" i="12"/>
  <c r="L268" i="12"/>
  <c r="K268" i="12"/>
  <c r="J268" i="12"/>
  <c r="F268" i="12"/>
  <c r="AS268" i="12" s="1"/>
  <c r="AU268" i="12" s="1"/>
  <c r="AO264" i="12"/>
  <c r="AP264" i="12" s="1"/>
  <c r="AM264" i="12"/>
  <c r="AK264" i="12"/>
  <c r="AH264" i="12"/>
  <c r="AI264" i="12" s="1"/>
  <c r="AG264" i="12"/>
  <c r="AD264" i="12"/>
  <c r="AR264" i="12" s="1"/>
  <c r="AB264" i="12"/>
  <c r="AC264" i="12" s="1"/>
  <c r="AA264" i="12"/>
  <c r="Y264" i="12"/>
  <c r="V264" i="12"/>
  <c r="W264" i="12" s="1"/>
  <c r="U264" i="12"/>
  <c r="S264" i="12"/>
  <c r="P264" i="12"/>
  <c r="O264" i="12"/>
  <c r="L264" i="12"/>
  <c r="K264" i="12"/>
  <c r="J264" i="12"/>
  <c r="F264" i="12"/>
  <c r="AS264" i="12" s="1"/>
  <c r="AU264" i="12" s="1"/>
  <c r="AR263" i="12"/>
  <c r="AO263" i="12"/>
  <c r="AP263" i="12" s="1"/>
  <c r="AM263" i="12"/>
  <c r="AK263" i="12"/>
  <c r="AH263" i="12"/>
  <c r="AI263" i="12" s="1"/>
  <c r="AG263" i="12"/>
  <c r="AE263" i="12"/>
  <c r="AC263" i="12"/>
  <c r="AA263" i="12"/>
  <c r="Y263" i="12"/>
  <c r="V263" i="12"/>
  <c r="W263" i="12" s="1"/>
  <c r="U263" i="12"/>
  <c r="S263" i="12"/>
  <c r="P263" i="12"/>
  <c r="O263" i="12"/>
  <c r="L263" i="12"/>
  <c r="K263" i="12"/>
  <c r="J263" i="12"/>
  <c r="F263" i="12"/>
  <c r="AS263" i="12" s="1"/>
  <c r="AU263" i="12" s="1"/>
  <c r="AR262" i="12"/>
  <c r="AO262" i="12"/>
  <c r="AP262" i="12" s="1"/>
  <c r="AM262" i="12"/>
  <c r="AK262" i="12"/>
  <c r="AH262" i="12"/>
  <c r="AI262" i="12" s="1"/>
  <c r="AG262" i="12"/>
  <c r="AE262" i="12"/>
  <c r="AB262" i="12"/>
  <c r="AC262" i="12" s="1"/>
  <c r="AA262" i="12"/>
  <c r="Y262" i="12"/>
  <c r="V262" i="12"/>
  <c r="W262" i="12" s="1"/>
  <c r="U262" i="12"/>
  <c r="S262" i="12"/>
  <c r="P262" i="12"/>
  <c r="O262" i="12"/>
  <c r="L262" i="12"/>
  <c r="K262" i="12"/>
  <c r="J262" i="12"/>
  <c r="F262" i="12"/>
  <c r="AS262" i="12" s="1"/>
  <c r="AU262" i="12" s="1"/>
  <c r="AO261" i="12"/>
  <c r="AP261" i="12" s="1"/>
  <c r="AM261" i="12"/>
  <c r="AK261" i="12"/>
  <c r="AH261" i="12"/>
  <c r="AI261" i="12" s="1"/>
  <c r="AG261" i="12"/>
  <c r="AD261" i="12"/>
  <c r="AE261" i="12" s="1"/>
  <c r="AC261" i="12"/>
  <c r="AB261" i="12"/>
  <c r="AA261" i="12"/>
  <c r="Y261" i="12"/>
  <c r="V261" i="12"/>
  <c r="W261" i="12" s="1"/>
  <c r="U261" i="12"/>
  <c r="S261" i="12"/>
  <c r="P261" i="12"/>
  <c r="O261" i="12"/>
  <c r="L261" i="12"/>
  <c r="K261" i="12"/>
  <c r="J261" i="12"/>
  <c r="F261" i="12"/>
  <c r="AS261" i="12" s="1"/>
  <c r="AU261" i="12" s="1"/>
  <c r="AR260" i="12"/>
  <c r="AO260" i="12"/>
  <c r="AP260" i="12" s="1"/>
  <c r="AM260" i="12"/>
  <c r="AK260" i="12"/>
  <c r="AH260" i="12"/>
  <c r="AI260" i="12" s="1"/>
  <c r="AG260" i="12"/>
  <c r="AE260" i="12"/>
  <c r="AB260" i="12"/>
  <c r="AC260" i="12" s="1"/>
  <c r="AA260" i="12"/>
  <c r="Y260" i="12"/>
  <c r="W260" i="12"/>
  <c r="V260" i="12"/>
  <c r="U260" i="12"/>
  <c r="S260" i="12"/>
  <c r="P260" i="12"/>
  <c r="O260" i="12"/>
  <c r="L260" i="12"/>
  <c r="K260" i="12"/>
  <c r="J260" i="12"/>
  <c r="F260" i="12"/>
  <c r="AS260" i="12" s="1"/>
  <c r="AU260" i="12" s="1"/>
  <c r="AR259" i="12"/>
  <c r="AO259" i="12"/>
  <c r="AP259" i="12" s="1"/>
  <c r="AM259" i="12"/>
  <c r="AK259" i="12"/>
  <c r="AH259" i="12"/>
  <c r="AI259" i="12" s="1"/>
  <c r="AG259" i="12"/>
  <c r="AE259" i="12"/>
  <c r="AC259" i="12"/>
  <c r="AA259" i="12"/>
  <c r="Y259" i="12"/>
  <c r="V259" i="12"/>
  <c r="W259" i="12" s="1"/>
  <c r="U259" i="12"/>
  <c r="S259" i="12"/>
  <c r="P259" i="12"/>
  <c r="O259" i="12"/>
  <c r="L259" i="12"/>
  <c r="K259" i="12"/>
  <c r="J259" i="12"/>
  <c r="F259" i="12"/>
  <c r="AS259" i="12" s="1"/>
  <c r="AU259" i="12" s="1"/>
  <c r="AR257" i="12"/>
  <c r="AO257" i="12"/>
  <c r="AP257" i="12" s="1"/>
  <c r="AM257" i="12"/>
  <c r="AK257" i="12"/>
  <c r="AH257" i="12"/>
  <c r="AI257" i="12" s="1"/>
  <c r="AG257" i="12"/>
  <c r="AE257" i="12"/>
  <c r="AC257" i="12"/>
  <c r="AA257" i="12"/>
  <c r="Y257" i="12"/>
  <c r="V257" i="12"/>
  <c r="W257" i="12" s="1"/>
  <c r="U257" i="12"/>
  <c r="S257" i="12"/>
  <c r="P257" i="12"/>
  <c r="L257" i="12"/>
  <c r="K257" i="12"/>
  <c r="J257" i="12"/>
  <c r="F257" i="12"/>
  <c r="AS257" i="12" s="1"/>
  <c r="AU257" i="12" s="1"/>
  <c r="AR256" i="12"/>
  <c r="AO256" i="12"/>
  <c r="AP256" i="12" s="1"/>
  <c r="AM256" i="12"/>
  <c r="AK256" i="12"/>
  <c r="AH256" i="12"/>
  <c r="AI256" i="12" s="1"/>
  <c r="AG256" i="12"/>
  <c r="AE256" i="12"/>
  <c r="AC256" i="12"/>
  <c r="AA256" i="12"/>
  <c r="Y256" i="12"/>
  <c r="V256" i="12"/>
  <c r="W256" i="12" s="1"/>
  <c r="U256" i="12"/>
  <c r="S256" i="12"/>
  <c r="P256" i="12"/>
  <c r="L256" i="12"/>
  <c r="K256" i="12"/>
  <c r="J256" i="12"/>
  <c r="F256" i="12"/>
  <c r="AS256" i="12" s="1"/>
  <c r="AU256" i="12" s="1"/>
  <c r="AR255" i="12"/>
  <c r="AO255" i="12"/>
  <c r="AP255" i="12" s="1"/>
  <c r="AM255" i="12"/>
  <c r="AK255" i="12"/>
  <c r="AH255" i="12"/>
  <c r="AI255" i="12" s="1"/>
  <c r="AG255" i="12"/>
  <c r="AE255" i="12"/>
  <c r="AC255" i="12"/>
  <c r="AA255" i="12"/>
  <c r="Y255" i="12"/>
  <c r="V255" i="12"/>
  <c r="W255" i="12" s="1"/>
  <c r="U255" i="12"/>
  <c r="S255" i="12"/>
  <c r="P255" i="12"/>
  <c r="O255" i="12"/>
  <c r="L255" i="12"/>
  <c r="K255" i="12"/>
  <c r="J255" i="12"/>
  <c r="F255" i="12"/>
  <c r="AS255" i="12" s="1"/>
  <c r="AU255" i="12" s="1"/>
  <c r="AR258" i="12"/>
  <c r="AP258" i="12"/>
  <c r="AO258" i="12"/>
  <c r="AM258" i="12"/>
  <c r="AK258" i="12"/>
  <c r="AI258" i="12"/>
  <c r="AG258" i="12"/>
  <c r="AE258" i="12"/>
  <c r="AC258" i="12"/>
  <c r="AA258" i="12"/>
  <c r="Y258" i="12"/>
  <c r="V258" i="12"/>
  <c r="W258" i="12" s="1"/>
  <c r="U258" i="12"/>
  <c r="S258" i="12"/>
  <c r="P258" i="12"/>
  <c r="O258" i="12"/>
  <c r="L258" i="12"/>
  <c r="K258" i="12"/>
  <c r="J258" i="12"/>
  <c r="F258" i="12"/>
  <c r="AS258" i="12" s="1"/>
  <c r="AU258" i="12" s="1"/>
  <c r="AR254" i="12"/>
  <c r="AO254" i="12"/>
  <c r="AP254" i="12" s="1"/>
  <c r="AM254" i="12"/>
  <c r="AK254" i="12"/>
  <c r="AI254" i="12"/>
  <c r="AG254" i="12"/>
  <c r="AE254" i="12"/>
  <c r="AC254" i="12"/>
  <c r="AA254" i="12"/>
  <c r="Y254" i="12"/>
  <c r="V254" i="12"/>
  <c r="W254" i="12" s="1"/>
  <c r="U254" i="12"/>
  <c r="S254" i="12"/>
  <c r="P254" i="12"/>
  <c r="O254" i="12"/>
  <c r="L254" i="12"/>
  <c r="K254" i="12"/>
  <c r="J254" i="12"/>
  <c r="F254" i="12"/>
  <c r="AS254" i="12" s="1"/>
  <c r="AU254" i="12" s="1"/>
  <c r="AR253" i="12"/>
  <c r="AO253" i="12"/>
  <c r="AP253" i="12" s="1"/>
  <c r="AM253" i="12"/>
  <c r="AK253" i="12"/>
  <c r="AH253" i="12"/>
  <c r="AI253" i="12" s="1"/>
  <c r="AG253" i="12"/>
  <c r="AE253" i="12"/>
  <c r="AC253" i="12"/>
  <c r="AA253" i="12"/>
  <c r="Y253" i="12"/>
  <c r="V253" i="12"/>
  <c r="W253" i="12" s="1"/>
  <c r="U253" i="12"/>
  <c r="S253" i="12"/>
  <c r="P253" i="12"/>
  <c r="O253" i="12"/>
  <c r="L253" i="12"/>
  <c r="K253" i="12"/>
  <c r="J253" i="12"/>
  <c r="F253" i="12"/>
  <c r="AS253" i="12" s="1"/>
  <c r="AU253" i="12" s="1"/>
  <c r="AO252" i="12"/>
  <c r="AP252" i="12" s="1"/>
  <c r="AM252" i="12"/>
  <c r="AK252" i="12"/>
  <c r="AH252" i="12"/>
  <c r="AI252" i="12" s="1"/>
  <c r="AG252" i="12"/>
  <c r="AD252" i="12"/>
  <c r="AE252" i="12" s="1"/>
  <c r="AC252" i="12"/>
  <c r="AB252" i="12"/>
  <c r="AA252" i="12"/>
  <c r="Y252" i="12"/>
  <c r="V252" i="12"/>
  <c r="W252" i="12" s="1"/>
  <c r="U252" i="12"/>
  <c r="S252" i="12"/>
  <c r="P252" i="12"/>
  <c r="O252" i="12"/>
  <c r="L252" i="12"/>
  <c r="K252" i="12"/>
  <c r="J252" i="12"/>
  <c r="F252" i="12"/>
  <c r="AS252" i="12" s="1"/>
  <c r="AU252" i="12" s="1"/>
  <c r="AO251" i="12"/>
  <c r="AP251" i="12" s="1"/>
  <c r="AM251" i="12"/>
  <c r="AK251" i="12"/>
  <c r="AH251" i="12"/>
  <c r="AI251" i="12" s="1"/>
  <c r="AG251" i="12"/>
  <c r="AD251" i="12"/>
  <c r="AB251" i="12"/>
  <c r="AC251" i="12" s="1"/>
  <c r="AA251" i="12"/>
  <c r="Y251" i="12"/>
  <c r="V251" i="12"/>
  <c r="W251" i="12" s="1"/>
  <c r="U251" i="12"/>
  <c r="S251" i="12"/>
  <c r="P251" i="12"/>
  <c r="O251" i="12"/>
  <c r="L251" i="12"/>
  <c r="K251" i="12"/>
  <c r="J251" i="12"/>
  <c r="F251" i="12"/>
  <c r="AS251" i="12" s="1"/>
  <c r="AU251" i="12" s="1"/>
  <c r="AR249" i="12"/>
  <c r="AO249" i="12"/>
  <c r="AP249" i="12" s="1"/>
  <c r="AM249" i="12"/>
  <c r="AK249" i="12"/>
  <c r="AI249" i="12"/>
  <c r="AG249" i="12"/>
  <c r="AE249" i="12"/>
  <c r="AC249" i="12"/>
  <c r="AA249" i="12"/>
  <c r="Y249" i="12"/>
  <c r="V249" i="12"/>
  <c r="W249" i="12" s="1"/>
  <c r="U249" i="12"/>
  <c r="S249" i="12"/>
  <c r="P249" i="12"/>
  <c r="O249" i="12"/>
  <c r="L249" i="12"/>
  <c r="K249" i="12"/>
  <c r="J249" i="12"/>
  <c r="F249" i="12"/>
  <c r="AS249" i="12" s="1"/>
  <c r="AU249" i="12" s="1"/>
  <c r="AR250" i="12"/>
  <c r="AO250" i="12"/>
  <c r="AP250" i="12" s="1"/>
  <c r="AM250" i="12"/>
  <c r="AK250" i="12"/>
  <c r="AH250" i="12"/>
  <c r="AI250" i="12" s="1"/>
  <c r="AG250" i="12"/>
  <c r="AE250" i="12"/>
  <c r="AC250" i="12"/>
  <c r="AA250" i="12"/>
  <c r="Y250" i="12"/>
  <c r="V250" i="12"/>
  <c r="W250" i="12" s="1"/>
  <c r="U250" i="12"/>
  <c r="S250" i="12"/>
  <c r="P250" i="12"/>
  <c r="O250" i="12"/>
  <c r="L250" i="12"/>
  <c r="K250" i="12"/>
  <c r="J250" i="12"/>
  <c r="F250" i="12"/>
  <c r="AS250" i="12" s="1"/>
  <c r="AU250" i="12" s="1"/>
  <c r="AR248" i="12"/>
  <c r="AO248" i="12"/>
  <c r="AP248" i="12" s="1"/>
  <c r="AM248" i="12"/>
  <c r="AK248" i="12"/>
  <c r="AH248" i="12"/>
  <c r="AI248" i="12" s="1"/>
  <c r="AG248" i="12"/>
  <c r="AE248" i="12"/>
  <c r="AB248" i="12"/>
  <c r="AC248" i="12" s="1"/>
  <c r="AA248" i="12"/>
  <c r="Y248" i="12"/>
  <c r="V248" i="12"/>
  <c r="W248" i="12" s="1"/>
  <c r="U248" i="12"/>
  <c r="S248" i="12"/>
  <c r="P248" i="12"/>
  <c r="O248" i="12"/>
  <c r="L248" i="12"/>
  <c r="K248" i="12"/>
  <c r="J248" i="12"/>
  <c r="F248" i="12"/>
  <c r="AS248" i="12" s="1"/>
  <c r="AU248" i="12" s="1"/>
  <c r="AR246" i="12"/>
  <c r="AO246" i="12"/>
  <c r="AP246" i="12" s="1"/>
  <c r="AM246" i="12"/>
  <c r="AK246" i="12"/>
  <c r="AH246" i="12"/>
  <c r="AI246" i="12" s="1"/>
  <c r="AG246" i="12"/>
  <c r="AE246" i="12"/>
  <c r="AC246" i="12"/>
  <c r="AA246" i="12"/>
  <c r="Y246" i="12"/>
  <c r="V246" i="12"/>
  <c r="W246" i="12" s="1"/>
  <c r="U246" i="12"/>
  <c r="S246" i="12"/>
  <c r="P246" i="12"/>
  <c r="O246" i="12"/>
  <c r="L246" i="12"/>
  <c r="K246" i="12"/>
  <c r="J246" i="12"/>
  <c r="F246" i="12"/>
  <c r="AS246" i="12" s="1"/>
  <c r="AU246" i="12" s="1"/>
  <c r="AO245" i="12"/>
  <c r="AP245" i="12" s="1"/>
  <c r="AM245" i="12"/>
  <c r="AK245" i="12"/>
  <c r="AH245" i="12"/>
  <c r="AI245" i="12" s="1"/>
  <c r="AG245" i="12"/>
  <c r="AD245" i="12"/>
  <c r="AE245" i="12" s="1"/>
  <c r="AB245" i="12"/>
  <c r="AC245" i="12" s="1"/>
  <c r="AA245" i="12"/>
  <c r="Y245" i="12"/>
  <c r="V245" i="12"/>
  <c r="W245" i="12" s="1"/>
  <c r="U245" i="12"/>
  <c r="S245" i="12"/>
  <c r="P245" i="12"/>
  <c r="O245" i="12"/>
  <c r="L245" i="12"/>
  <c r="K245" i="12"/>
  <c r="J245" i="12"/>
  <c r="F245" i="12"/>
  <c r="AO244" i="12"/>
  <c r="AP244" i="12" s="1"/>
  <c r="AM244" i="12"/>
  <c r="AK244" i="12"/>
  <c r="AH244" i="12"/>
  <c r="AI244" i="12" s="1"/>
  <c r="AG244" i="12"/>
  <c r="AE244" i="12"/>
  <c r="AD244" i="12"/>
  <c r="AR244" i="12" s="1"/>
  <c r="AB244" i="12"/>
  <c r="AC244" i="12" s="1"/>
  <c r="AA244" i="12"/>
  <c r="Y244" i="12"/>
  <c r="V244" i="12"/>
  <c r="W244" i="12" s="1"/>
  <c r="U244" i="12"/>
  <c r="S244" i="12"/>
  <c r="P244" i="12"/>
  <c r="L244" i="12"/>
  <c r="K244" i="12"/>
  <c r="J244" i="12"/>
  <c r="F244" i="12"/>
  <c r="AO243" i="12"/>
  <c r="AP243" i="12" s="1"/>
  <c r="AM243" i="12"/>
  <c r="AK243" i="12"/>
  <c r="AH243" i="12"/>
  <c r="AI243" i="12" s="1"/>
  <c r="AG243" i="12"/>
  <c r="AD243" i="12"/>
  <c r="AB243" i="12"/>
  <c r="AC243" i="12" s="1"/>
  <c r="AA243" i="12"/>
  <c r="Y243" i="12"/>
  <c r="V243" i="12"/>
  <c r="W243" i="12" s="1"/>
  <c r="U243" i="12"/>
  <c r="S243" i="12"/>
  <c r="P243" i="12"/>
  <c r="O243" i="12"/>
  <c r="L243" i="12"/>
  <c r="K243" i="12"/>
  <c r="J243" i="12"/>
  <c r="F243" i="12"/>
  <c r="AR242" i="12"/>
  <c r="AO242" i="12"/>
  <c r="AP242" i="12" s="1"/>
  <c r="AM242" i="12"/>
  <c r="AK242" i="12"/>
  <c r="AI242" i="12"/>
  <c r="AG242" i="12"/>
  <c r="AE242" i="12"/>
  <c r="AC242" i="12"/>
  <c r="AA242" i="12"/>
  <c r="Y242" i="12"/>
  <c r="V242" i="12"/>
  <c r="W242" i="12" s="1"/>
  <c r="U242" i="12"/>
  <c r="S242" i="12"/>
  <c r="P242" i="12"/>
  <c r="O242" i="12"/>
  <c r="L242" i="12"/>
  <c r="K242" i="12"/>
  <c r="J242" i="12"/>
  <c r="F242" i="12"/>
  <c r="AS242" i="12" s="1"/>
  <c r="AU242" i="12" s="1"/>
  <c r="AR247" i="12"/>
  <c r="AO247" i="12"/>
  <c r="AP247" i="12" s="1"/>
  <c r="AM247" i="12"/>
  <c r="AK247" i="12"/>
  <c r="AH247" i="12"/>
  <c r="AI247" i="12" s="1"/>
  <c r="AG247" i="12"/>
  <c r="AE247" i="12"/>
  <c r="AC247" i="12"/>
  <c r="AA247" i="12"/>
  <c r="Y247" i="12"/>
  <c r="V247" i="12"/>
  <c r="W247" i="12" s="1"/>
  <c r="U247" i="12"/>
  <c r="S247" i="12"/>
  <c r="P247" i="12"/>
  <c r="O247" i="12"/>
  <c r="L247" i="12"/>
  <c r="K247" i="12"/>
  <c r="J247" i="12"/>
  <c r="F247" i="12"/>
  <c r="AS247" i="12" s="1"/>
  <c r="AU247" i="12" s="1"/>
  <c r="AO241" i="12"/>
  <c r="AP241" i="12" s="1"/>
  <c r="AM241" i="12"/>
  <c r="AK241" i="12"/>
  <c r="AH241" i="12"/>
  <c r="AI241" i="12" s="1"/>
  <c r="AG241" i="12"/>
  <c r="AD241" i="12"/>
  <c r="AR241" i="12" s="1"/>
  <c r="AB241" i="12"/>
  <c r="AC241" i="12" s="1"/>
  <c r="AA241" i="12"/>
  <c r="Y241" i="12"/>
  <c r="V241" i="12"/>
  <c r="W241" i="12" s="1"/>
  <c r="U241" i="12"/>
  <c r="S241" i="12"/>
  <c r="P241" i="12"/>
  <c r="O241" i="12"/>
  <c r="L241" i="12"/>
  <c r="K241" i="12"/>
  <c r="F241" i="12"/>
  <c r="AS241" i="12" s="1"/>
  <c r="AU241" i="12" s="1"/>
  <c r="AR239" i="12"/>
  <c r="AO239" i="12"/>
  <c r="AP239" i="12" s="1"/>
  <c r="AM239" i="12"/>
  <c r="AK239" i="12"/>
  <c r="AI239" i="12"/>
  <c r="AG239" i="12"/>
  <c r="AE239" i="12"/>
  <c r="AC239" i="12"/>
  <c r="AA239" i="12"/>
  <c r="Y239" i="12"/>
  <c r="V239" i="12"/>
  <c r="W239" i="12" s="1"/>
  <c r="U239" i="12"/>
  <c r="S239" i="12"/>
  <c r="P239" i="12"/>
  <c r="O239" i="12"/>
  <c r="L239" i="12"/>
  <c r="K239" i="12"/>
  <c r="J239" i="12"/>
  <c r="F239" i="12"/>
  <c r="AS239" i="12" s="1"/>
  <c r="AU239" i="12" s="1"/>
  <c r="AO238" i="12"/>
  <c r="AP238" i="12" s="1"/>
  <c r="AM238" i="12"/>
  <c r="AK238" i="12"/>
  <c r="AH238" i="12"/>
  <c r="AI238" i="12" s="1"/>
  <c r="AG238" i="12"/>
  <c r="AE238" i="12"/>
  <c r="AD238" i="12"/>
  <c r="AR238" i="12" s="1"/>
  <c r="AC238" i="12"/>
  <c r="AB238" i="12"/>
  <c r="AA238" i="12"/>
  <c r="Y238" i="12"/>
  <c r="V238" i="12"/>
  <c r="W238" i="12" s="1"/>
  <c r="U238" i="12"/>
  <c r="S238" i="12"/>
  <c r="P238" i="12"/>
  <c r="O238" i="12"/>
  <c r="L238" i="12"/>
  <c r="K238" i="12"/>
  <c r="J238" i="12"/>
  <c r="F238" i="12"/>
  <c r="AS238" i="12" s="1"/>
  <c r="AU238" i="12" s="1"/>
  <c r="AO237" i="12"/>
  <c r="AP237" i="12" s="1"/>
  <c r="AM237" i="12"/>
  <c r="AK237" i="12"/>
  <c r="AH237" i="12"/>
  <c r="AI237" i="12" s="1"/>
  <c r="AG237" i="12"/>
  <c r="AD237" i="12"/>
  <c r="AE237" i="12" s="1"/>
  <c r="AB237" i="12"/>
  <c r="AC237" i="12" s="1"/>
  <c r="AA237" i="12"/>
  <c r="Y237" i="12"/>
  <c r="V237" i="12"/>
  <c r="W237" i="12" s="1"/>
  <c r="U237" i="12"/>
  <c r="S237" i="12"/>
  <c r="P237" i="12"/>
  <c r="O237" i="12"/>
  <c r="L237" i="12"/>
  <c r="K237" i="12"/>
  <c r="J237" i="12"/>
  <c r="F237" i="12"/>
  <c r="AR236" i="12"/>
  <c r="AO236" i="12"/>
  <c r="AP236" i="12" s="1"/>
  <c r="AM236" i="12"/>
  <c r="AK236" i="12"/>
  <c r="AH236" i="12"/>
  <c r="AI236" i="12" s="1"/>
  <c r="AG236" i="12"/>
  <c r="AE236" i="12"/>
  <c r="AB236" i="12"/>
  <c r="AC236" i="12" s="1"/>
  <c r="AA236" i="12"/>
  <c r="Y236" i="12"/>
  <c r="V236" i="12"/>
  <c r="W236" i="12" s="1"/>
  <c r="U236" i="12"/>
  <c r="S236" i="12"/>
  <c r="P236" i="12"/>
  <c r="O236" i="12"/>
  <c r="L236" i="12"/>
  <c r="K236" i="12"/>
  <c r="J236" i="12"/>
  <c r="F236" i="12"/>
  <c r="AS236" i="12" s="1"/>
  <c r="AU236" i="12" s="1"/>
  <c r="AR235" i="12"/>
  <c r="AO235" i="12"/>
  <c r="AP235" i="12" s="1"/>
  <c r="AM235" i="12"/>
  <c r="AK235" i="12"/>
  <c r="AH235" i="12"/>
  <c r="AI235" i="12" s="1"/>
  <c r="AG235" i="12"/>
  <c r="AE235" i="12"/>
  <c r="AB235" i="12"/>
  <c r="AC235" i="12" s="1"/>
  <c r="AA235" i="12"/>
  <c r="Y235" i="12"/>
  <c r="V235" i="12"/>
  <c r="W235" i="12" s="1"/>
  <c r="U235" i="12"/>
  <c r="S235" i="12"/>
  <c r="P235" i="12"/>
  <c r="O235" i="12"/>
  <c r="L235" i="12"/>
  <c r="K235" i="12"/>
  <c r="J235" i="12"/>
  <c r="F235" i="12"/>
  <c r="AR240" i="12"/>
  <c r="AO240" i="12"/>
  <c r="AP240" i="12" s="1"/>
  <c r="AM240" i="12"/>
  <c r="AK240" i="12"/>
  <c r="AI240" i="12"/>
  <c r="AH240" i="12"/>
  <c r="AG240" i="12"/>
  <c r="AE240" i="12"/>
  <c r="AC240" i="12"/>
  <c r="AA240" i="12"/>
  <c r="Y240" i="12"/>
  <c r="V240" i="12"/>
  <c r="W240" i="12" s="1"/>
  <c r="U240" i="12"/>
  <c r="S240" i="12"/>
  <c r="P240" i="12"/>
  <c r="O240" i="12"/>
  <c r="L240" i="12"/>
  <c r="K240" i="12"/>
  <c r="J240" i="12"/>
  <c r="F240" i="12"/>
  <c r="AS240" i="12" s="1"/>
  <c r="AU240" i="12" s="1"/>
  <c r="AR234" i="12"/>
  <c r="AO234" i="12"/>
  <c r="AP234" i="12" s="1"/>
  <c r="AM234" i="12"/>
  <c r="AK234" i="12"/>
  <c r="AH234" i="12"/>
  <c r="AI234" i="12" s="1"/>
  <c r="AG234" i="12"/>
  <c r="AE234" i="12"/>
  <c r="AB234" i="12"/>
  <c r="AC234" i="12" s="1"/>
  <c r="AA234" i="12"/>
  <c r="Y234" i="12"/>
  <c r="V234" i="12"/>
  <c r="W234" i="12" s="1"/>
  <c r="U234" i="12"/>
  <c r="S234" i="12"/>
  <c r="P234" i="12"/>
  <c r="O234" i="12"/>
  <c r="L234" i="12"/>
  <c r="K234" i="12"/>
  <c r="J234" i="12"/>
  <c r="F234" i="12"/>
  <c r="AS234" i="12" s="1"/>
  <c r="AU234" i="12" s="1"/>
  <c r="AO233" i="12"/>
  <c r="AP233" i="12" s="1"/>
  <c r="AM233" i="12"/>
  <c r="AK233" i="12"/>
  <c r="AI233" i="12"/>
  <c r="AH233" i="12"/>
  <c r="AG233" i="12"/>
  <c r="AD233" i="12"/>
  <c r="AR233" i="12" s="1"/>
  <c r="AB233" i="12"/>
  <c r="AC233" i="12" s="1"/>
  <c r="AA233" i="12"/>
  <c r="Y233" i="12"/>
  <c r="V233" i="12"/>
  <c r="W233" i="12" s="1"/>
  <c r="U233" i="12"/>
  <c r="S233" i="12"/>
  <c r="P233" i="12"/>
  <c r="O233" i="12"/>
  <c r="L233" i="12"/>
  <c r="K233" i="12"/>
  <c r="J233" i="12"/>
  <c r="F233" i="12"/>
  <c r="AS233" i="12" s="1"/>
  <c r="AU233" i="12" s="1"/>
  <c r="AO231" i="12"/>
  <c r="AP231" i="12" s="1"/>
  <c r="AM231" i="12"/>
  <c r="AK231" i="12"/>
  <c r="AH231" i="12"/>
  <c r="AI231" i="12" s="1"/>
  <c r="AG231" i="12"/>
  <c r="AD231" i="12"/>
  <c r="AR231" i="12" s="1"/>
  <c r="AB231" i="12"/>
  <c r="AC231" i="12" s="1"/>
  <c r="AA231" i="12"/>
  <c r="Y231" i="12"/>
  <c r="V231" i="12"/>
  <c r="W231" i="12" s="1"/>
  <c r="U231" i="12"/>
  <c r="S231" i="12"/>
  <c r="P231" i="12"/>
  <c r="O231" i="12"/>
  <c r="L231" i="12"/>
  <c r="K231" i="12"/>
  <c r="J231" i="12"/>
  <c r="F231" i="12"/>
  <c r="AR230" i="12"/>
  <c r="AO230" i="12"/>
  <c r="AP230" i="12" s="1"/>
  <c r="AM230" i="12"/>
  <c r="AK230" i="12"/>
  <c r="AH230" i="12"/>
  <c r="AI230" i="12" s="1"/>
  <c r="AG230" i="12"/>
  <c r="AE230" i="12"/>
  <c r="AC230" i="12"/>
  <c r="AA230" i="12"/>
  <c r="Y230" i="12"/>
  <c r="V230" i="12"/>
  <c r="W230" i="12" s="1"/>
  <c r="U230" i="12"/>
  <c r="S230" i="12"/>
  <c r="P230" i="12"/>
  <c r="O230" i="12"/>
  <c r="L230" i="12"/>
  <c r="K230" i="12"/>
  <c r="J230" i="12"/>
  <c r="F230" i="12"/>
  <c r="AS230" i="12" s="1"/>
  <c r="AU230" i="12" s="1"/>
  <c r="AO232" i="12"/>
  <c r="AP232" i="12" s="1"/>
  <c r="AM232" i="12"/>
  <c r="AK232" i="12"/>
  <c r="AI232" i="12"/>
  <c r="AG232" i="12"/>
  <c r="AD232" i="12"/>
  <c r="AB232" i="12"/>
  <c r="AC232" i="12" s="1"/>
  <c r="AA232" i="12"/>
  <c r="Y232" i="12"/>
  <c r="V232" i="12"/>
  <c r="W232" i="12" s="1"/>
  <c r="U232" i="12"/>
  <c r="S232" i="12"/>
  <c r="P232" i="12"/>
  <c r="O232" i="12"/>
  <c r="L232" i="12"/>
  <c r="K232" i="12"/>
  <c r="J232" i="12"/>
  <c r="F232" i="12"/>
  <c r="AS232" i="12" s="1"/>
  <c r="AU232" i="12" s="1"/>
  <c r="AR229" i="12"/>
  <c r="AP229" i="12"/>
  <c r="AO229" i="12"/>
  <c r="AM229" i="12"/>
  <c r="AK229" i="12"/>
  <c r="AH229" i="12"/>
  <c r="AI229" i="12" s="1"/>
  <c r="AG229" i="12"/>
  <c r="AE229" i="12"/>
  <c r="AC229" i="12"/>
  <c r="AA229" i="12"/>
  <c r="Y229" i="12"/>
  <c r="W229" i="12"/>
  <c r="V229" i="12"/>
  <c r="U229" i="12"/>
  <c r="S229" i="12"/>
  <c r="P229" i="12"/>
  <c r="O229" i="12"/>
  <c r="L229" i="12"/>
  <c r="K229" i="12"/>
  <c r="J229" i="12"/>
  <c r="F229" i="12"/>
  <c r="AS229" i="12" s="1"/>
  <c r="AU229" i="12" s="1"/>
  <c r="AO228" i="12"/>
  <c r="AP228" i="12" s="1"/>
  <c r="AM228" i="12"/>
  <c r="AK228" i="12"/>
  <c r="AH228" i="12"/>
  <c r="AI228" i="12" s="1"/>
  <c r="AG228" i="12"/>
  <c r="AD228" i="12"/>
  <c r="AR228" i="12" s="1"/>
  <c r="AB228" i="12"/>
  <c r="AC228" i="12" s="1"/>
  <c r="AA228" i="12"/>
  <c r="Y228" i="12"/>
  <c r="V228" i="12"/>
  <c r="W228" i="12" s="1"/>
  <c r="U228" i="12"/>
  <c r="S228" i="12"/>
  <c r="P228" i="12"/>
  <c r="O228" i="12"/>
  <c r="L228" i="12"/>
  <c r="K228" i="12"/>
  <c r="J228" i="12"/>
  <c r="F228" i="12"/>
  <c r="AS228" i="12" s="1"/>
  <c r="AU228" i="12" s="1"/>
  <c r="AO227" i="12"/>
  <c r="AP227" i="12" s="1"/>
  <c r="AM227" i="12"/>
  <c r="AK227" i="12"/>
  <c r="AH227" i="12"/>
  <c r="AI227" i="12" s="1"/>
  <c r="AG227" i="12"/>
  <c r="AD227" i="12"/>
  <c r="AR227" i="12" s="1"/>
  <c r="AB227" i="12"/>
  <c r="AC227" i="12" s="1"/>
  <c r="AA227" i="12"/>
  <c r="Y227" i="12"/>
  <c r="V227" i="12"/>
  <c r="W227" i="12" s="1"/>
  <c r="U227" i="12"/>
  <c r="S227" i="12"/>
  <c r="P227" i="12"/>
  <c r="O227" i="12"/>
  <c r="L227" i="12"/>
  <c r="K227" i="12"/>
  <c r="J227" i="12"/>
  <c r="F227" i="12"/>
  <c r="AS227" i="12" s="1"/>
  <c r="AU227" i="12" s="1"/>
  <c r="AR226" i="12"/>
  <c r="AO226" i="12"/>
  <c r="AP226" i="12" s="1"/>
  <c r="AM226" i="12"/>
  <c r="AK226" i="12"/>
  <c r="AH226" i="12"/>
  <c r="AI226" i="12" s="1"/>
  <c r="AG226" i="12"/>
  <c r="AE226" i="12"/>
  <c r="AC226" i="12"/>
  <c r="AA226" i="12"/>
  <c r="Y226" i="12"/>
  <c r="V226" i="12"/>
  <c r="W226" i="12" s="1"/>
  <c r="U226" i="12"/>
  <c r="S226" i="12"/>
  <c r="P226" i="12"/>
  <c r="O226" i="12"/>
  <c r="L226" i="12"/>
  <c r="K226" i="12"/>
  <c r="J226" i="12"/>
  <c r="F226" i="12"/>
  <c r="AS226" i="12" s="1"/>
  <c r="AU226" i="12" s="1"/>
  <c r="AO225" i="12"/>
  <c r="AP225" i="12" s="1"/>
  <c r="AM225" i="12"/>
  <c r="AK225" i="12"/>
  <c r="AH225" i="12"/>
  <c r="AI225" i="12" s="1"/>
  <c r="AG225" i="12"/>
  <c r="AD225" i="12"/>
  <c r="AB225" i="12"/>
  <c r="AC225" i="12" s="1"/>
  <c r="AA225" i="12"/>
  <c r="Y225" i="12"/>
  <c r="V225" i="12"/>
  <c r="W225" i="12" s="1"/>
  <c r="U225" i="12"/>
  <c r="S225" i="12"/>
  <c r="P225" i="12"/>
  <c r="O225" i="12"/>
  <c r="L225" i="12"/>
  <c r="K225" i="12"/>
  <c r="J225" i="12"/>
  <c r="F225" i="12"/>
  <c r="AS225" i="12" s="1"/>
  <c r="AU225" i="12" s="1"/>
  <c r="AO224" i="12"/>
  <c r="AP224" i="12" s="1"/>
  <c r="AM224" i="12"/>
  <c r="AK224" i="12"/>
  <c r="AH224" i="12"/>
  <c r="AI224" i="12" s="1"/>
  <c r="AG224" i="12"/>
  <c r="AD224" i="12"/>
  <c r="AB224" i="12"/>
  <c r="AC224" i="12" s="1"/>
  <c r="AA224" i="12"/>
  <c r="Y224" i="12"/>
  <c r="W224" i="12"/>
  <c r="V224" i="12"/>
  <c r="U224" i="12"/>
  <c r="S224" i="12"/>
  <c r="P224" i="12"/>
  <c r="O224" i="12"/>
  <c r="L224" i="12"/>
  <c r="K224" i="12"/>
  <c r="J224" i="12"/>
  <c r="F224" i="12"/>
  <c r="AS224" i="12" s="1"/>
  <c r="AU224" i="12" s="1"/>
  <c r="AS223" i="12"/>
  <c r="AU223" i="12" s="1"/>
  <c r="AP223" i="12"/>
  <c r="AO223" i="12"/>
  <c r="AM223" i="12"/>
  <c r="AK223" i="12"/>
  <c r="AH223" i="12"/>
  <c r="AI223" i="12" s="1"/>
  <c r="AG223" i="12"/>
  <c r="AD223" i="12"/>
  <c r="AR223" i="12" s="1"/>
  <c r="AB223" i="12"/>
  <c r="AC223" i="12" s="1"/>
  <c r="AA223" i="12"/>
  <c r="Y223" i="12"/>
  <c r="W223" i="12"/>
  <c r="V223" i="12"/>
  <c r="U223" i="12"/>
  <c r="S223" i="12"/>
  <c r="P223" i="12"/>
  <c r="O223" i="12"/>
  <c r="L223" i="12"/>
  <c r="K223" i="12"/>
  <c r="J223" i="12"/>
  <c r="F223" i="12"/>
  <c r="AR221" i="12"/>
  <c r="AO221" i="12"/>
  <c r="AP221" i="12" s="1"/>
  <c r="AM221" i="12"/>
  <c r="AK221" i="12"/>
  <c r="AH221" i="12"/>
  <c r="AI221" i="12" s="1"/>
  <c r="AG221" i="12"/>
  <c r="AE221" i="12"/>
  <c r="AD221" i="12"/>
  <c r="AB221" i="12"/>
  <c r="AC221" i="12" s="1"/>
  <c r="AA221" i="12"/>
  <c r="Y221" i="12"/>
  <c r="V221" i="12"/>
  <c r="W221" i="12" s="1"/>
  <c r="U221" i="12"/>
  <c r="S221" i="12"/>
  <c r="P221" i="12"/>
  <c r="O221" i="12"/>
  <c r="L221" i="12"/>
  <c r="K221" i="12"/>
  <c r="J221" i="12"/>
  <c r="F221" i="12"/>
  <c r="AO220" i="12"/>
  <c r="AP220" i="12" s="1"/>
  <c r="AM220" i="12"/>
  <c r="AK220" i="12"/>
  <c r="AH220" i="12"/>
  <c r="AI220" i="12" s="1"/>
  <c r="AG220" i="12"/>
  <c r="AD220" i="12"/>
  <c r="AE220" i="12" s="1"/>
  <c r="AB220" i="12"/>
  <c r="AC220" i="12" s="1"/>
  <c r="AA220" i="12"/>
  <c r="Y220" i="12"/>
  <c r="V220" i="12"/>
  <c r="W220" i="12" s="1"/>
  <c r="U220" i="12"/>
  <c r="S220" i="12"/>
  <c r="P220" i="12"/>
  <c r="O220" i="12"/>
  <c r="L220" i="12"/>
  <c r="K220" i="12"/>
  <c r="J220" i="12"/>
  <c r="F220" i="12"/>
  <c r="AS220" i="12" s="1"/>
  <c r="AU220" i="12" s="1"/>
  <c r="AO222" i="12"/>
  <c r="AP222" i="12" s="1"/>
  <c r="AM222" i="12"/>
  <c r="AK222" i="12"/>
  <c r="AH222" i="12"/>
  <c r="AI222" i="12" s="1"/>
  <c r="AG222" i="12"/>
  <c r="AD222" i="12"/>
  <c r="AE222" i="12" s="1"/>
  <c r="AB222" i="12"/>
  <c r="AC222" i="12" s="1"/>
  <c r="AA222" i="12"/>
  <c r="Y222" i="12"/>
  <c r="V222" i="12"/>
  <c r="W222" i="12" s="1"/>
  <c r="U222" i="12"/>
  <c r="S222" i="12"/>
  <c r="P222" i="12"/>
  <c r="O222" i="12"/>
  <c r="L222" i="12"/>
  <c r="K222" i="12"/>
  <c r="J222" i="12"/>
  <c r="F222" i="12"/>
  <c r="AS222" i="12" s="1"/>
  <c r="AU222" i="12" s="1"/>
  <c r="AR219" i="12"/>
  <c r="AO219" i="12"/>
  <c r="AP219" i="12" s="1"/>
  <c r="AM219" i="12"/>
  <c r="AK219" i="12"/>
  <c r="AI219" i="12"/>
  <c r="AG219" i="12"/>
  <c r="AE219" i="12"/>
  <c r="AC219" i="12"/>
  <c r="AA219" i="12"/>
  <c r="Y219" i="12"/>
  <c r="V219" i="12"/>
  <c r="W219" i="12" s="1"/>
  <c r="U219" i="12"/>
  <c r="S219" i="12"/>
  <c r="P219" i="12"/>
  <c r="O219" i="12"/>
  <c r="L219" i="12"/>
  <c r="K219" i="12"/>
  <c r="J219" i="12"/>
  <c r="F219" i="12"/>
  <c r="AS219" i="12" s="1"/>
  <c r="AU219" i="12" s="1"/>
  <c r="AR218" i="12"/>
  <c r="AO218" i="12"/>
  <c r="AP218" i="12" s="1"/>
  <c r="AM218" i="12"/>
  <c r="AK218" i="12"/>
  <c r="AI218" i="12"/>
  <c r="AG218" i="12"/>
  <c r="AE218" i="12"/>
  <c r="AC218" i="12"/>
  <c r="AA218" i="12"/>
  <c r="Y218" i="12"/>
  <c r="V218" i="12"/>
  <c r="W218" i="12" s="1"/>
  <c r="U218" i="12"/>
  <c r="S218" i="12"/>
  <c r="P218" i="12"/>
  <c r="O218" i="12"/>
  <c r="L218" i="12"/>
  <c r="K218" i="12"/>
  <c r="J218" i="12"/>
  <c r="F218" i="12"/>
  <c r="AS218" i="12" s="1"/>
  <c r="AU218" i="12" s="1"/>
  <c r="AR217" i="12"/>
  <c r="AO217" i="12"/>
  <c r="AP217" i="12" s="1"/>
  <c r="AM217" i="12"/>
  <c r="AK217" i="12"/>
  <c r="AI217" i="12"/>
  <c r="AH217" i="12"/>
  <c r="AG217" i="12"/>
  <c r="AE217" i="12"/>
  <c r="AB217" i="12"/>
  <c r="AC217" i="12" s="1"/>
  <c r="AA217" i="12"/>
  <c r="Y217" i="12"/>
  <c r="V217" i="12"/>
  <c r="W217" i="12" s="1"/>
  <c r="U217" i="12"/>
  <c r="S217" i="12"/>
  <c r="P217" i="12"/>
  <c r="O217" i="12"/>
  <c r="L217" i="12"/>
  <c r="K217" i="12"/>
  <c r="J217" i="12"/>
  <c r="F217" i="12"/>
  <c r="AS217" i="12" s="1"/>
  <c r="AU217" i="12" s="1"/>
  <c r="AP216" i="12"/>
  <c r="AO216" i="12"/>
  <c r="AM216" i="12"/>
  <c r="AK216" i="12"/>
  <c r="AH216" i="12"/>
  <c r="AI216" i="12" s="1"/>
  <c r="AG216" i="12"/>
  <c r="AD216" i="12"/>
  <c r="AB216" i="12"/>
  <c r="AC216" i="12" s="1"/>
  <c r="AA216" i="12"/>
  <c r="Y216" i="12"/>
  <c r="V216" i="12"/>
  <c r="W216" i="12" s="1"/>
  <c r="U216" i="12"/>
  <c r="S216" i="12"/>
  <c r="P216" i="12"/>
  <c r="O216" i="12"/>
  <c r="L216" i="12"/>
  <c r="K216" i="12"/>
  <c r="J216" i="12"/>
  <c r="F216" i="12"/>
  <c r="AS216" i="12" s="1"/>
  <c r="AU216" i="12" s="1"/>
  <c r="AO214" i="12"/>
  <c r="AP214" i="12" s="1"/>
  <c r="AM214" i="12"/>
  <c r="AK214" i="12"/>
  <c r="AH214" i="12"/>
  <c r="AI214" i="12" s="1"/>
  <c r="AG214" i="12"/>
  <c r="AD214" i="12"/>
  <c r="AR214" i="12" s="1"/>
  <c r="AB214" i="12"/>
  <c r="AC214" i="12" s="1"/>
  <c r="AA214" i="12"/>
  <c r="Y214" i="12"/>
  <c r="V214" i="12"/>
  <c r="W214" i="12" s="1"/>
  <c r="U214" i="12"/>
  <c r="S214" i="12"/>
  <c r="P214" i="12"/>
  <c r="O214" i="12"/>
  <c r="L214" i="12"/>
  <c r="K214" i="12"/>
  <c r="J214" i="12"/>
  <c r="F214" i="12"/>
  <c r="AO213" i="12"/>
  <c r="AP213" i="12" s="1"/>
  <c r="AM213" i="12"/>
  <c r="AK213" i="12"/>
  <c r="AH213" i="12"/>
  <c r="AI213" i="12" s="1"/>
  <c r="AG213" i="12"/>
  <c r="AD213" i="12"/>
  <c r="AR213" i="12" s="1"/>
  <c r="AB213" i="12"/>
  <c r="AC213" i="12" s="1"/>
  <c r="AA213" i="12"/>
  <c r="Y213" i="12"/>
  <c r="V213" i="12"/>
  <c r="W213" i="12" s="1"/>
  <c r="U213" i="12"/>
  <c r="S213" i="12"/>
  <c r="P213" i="12"/>
  <c r="O213" i="12"/>
  <c r="L213" i="12"/>
  <c r="K213" i="12"/>
  <c r="J213" i="12"/>
  <c r="F213" i="12"/>
  <c r="AS213" i="12" s="1"/>
  <c r="AU213" i="12" s="1"/>
  <c r="AO215" i="12"/>
  <c r="AP215" i="12" s="1"/>
  <c r="AM215" i="12"/>
  <c r="AK215" i="12"/>
  <c r="AH215" i="12"/>
  <c r="AI215" i="12" s="1"/>
  <c r="AG215" i="12"/>
  <c r="AD215" i="12"/>
  <c r="AR215" i="12" s="1"/>
  <c r="AB215" i="12"/>
  <c r="AC215" i="12" s="1"/>
  <c r="AA215" i="12"/>
  <c r="Y215" i="12"/>
  <c r="V215" i="12"/>
  <c r="W215" i="12" s="1"/>
  <c r="U215" i="12"/>
  <c r="S215" i="12"/>
  <c r="P215" i="12"/>
  <c r="O215" i="12"/>
  <c r="L215" i="12"/>
  <c r="K215" i="12"/>
  <c r="J215" i="12"/>
  <c r="F215" i="12"/>
  <c r="AS215" i="12" s="1"/>
  <c r="AU215" i="12" s="1"/>
  <c r="AO212" i="12"/>
  <c r="AP212" i="12" s="1"/>
  <c r="AM212" i="12"/>
  <c r="AK212" i="12"/>
  <c r="AH212" i="12"/>
  <c r="AI212" i="12" s="1"/>
  <c r="AG212" i="12"/>
  <c r="AD212" i="12"/>
  <c r="AB212" i="12"/>
  <c r="AC212" i="12" s="1"/>
  <c r="AA212" i="12"/>
  <c r="Y212" i="12"/>
  <c r="V212" i="12"/>
  <c r="W212" i="12" s="1"/>
  <c r="U212" i="12"/>
  <c r="S212" i="12"/>
  <c r="P212" i="12"/>
  <c r="O212" i="12"/>
  <c r="L212" i="12"/>
  <c r="K212" i="12"/>
  <c r="J212" i="12"/>
  <c r="F212" i="12"/>
  <c r="AS212" i="12" s="1"/>
  <c r="AU212" i="12" s="1"/>
  <c r="AR210" i="12"/>
  <c r="AO210" i="12"/>
  <c r="AP210" i="12" s="1"/>
  <c r="AM210" i="12"/>
  <c r="AK210" i="12"/>
  <c r="AI210" i="12"/>
  <c r="AG210" i="12"/>
  <c r="AE210" i="12"/>
  <c r="AC210" i="12"/>
  <c r="AA210" i="12"/>
  <c r="Y210" i="12"/>
  <c r="V210" i="12"/>
  <c r="W210" i="12" s="1"/>
  <c r="U210" i="12"/>
  <c r="S210" i="12"/>
  <c r="P210" i="12"/>
  <c r="L210" i="12"/>
  <c r="K210" i="12"/>
  <c r="J210" i="12"/>
  <c r="F210" i="12"/>
  <c r="AS210" i="12" s="1"/>
  <c r="AU210" i="12" s="1"/>
  <c r="AO211" i="12"/>
  <c r="AP211" i="12" s="1"/>
  <c r="AM211" i="12"/>
  <c r="AK211" i="12"/>
  <c r="AH211" i="12"/>
  <c r="AI211" i="12" s="1"/>
  <c r="AG211" i="12"/>
  <c r="AD211" i="12"/>
  <c r="AB211" i="12"/>
  <c r="AC211" i="12" s="1"/>
  <c r="AA211" i="12"/>
  <c r="Y211" i="12"/>
  <c r="V211" i="12"/>
  <c r="W211" i="12" s="1"/>
  <c r="U211" i="12"/>
  <c r="S211" i="12"/>
  <c r="P211" i="12"/>
  <c r="O211" i="12"/>
  <c r="L211" i="12"/>
  <c r="K211" i="12"/>
  <c r="J211" i="12"/>
  <c r="F211" i="12"/>
  <c r="AS211" i="12" s="1"/>
  <c r="AU211" i="12" s="1"/>
  <c r="AO209" i="12"/>
  <c r="AP209" i="12" s="1"/>
  <c r="AM209" i="12"/>
  <c r="AK209" i="12"/>
  <c r="AH209" i="12"/>
  <c r="AI209" i="12" s="1"/>
  <c r="AG209" i="12"/>
  <c r="AD209" i="12"/>
  <c r="AE209" i="12" s="1"/>
  <c r="AB209" i="12"/>
  <c r="AC209" i="12" s="1"/>
  <c r="AA209" i="12"/>
  <c r="Y209" i="12"/>
  <c r="V209" i="12"/>
  <c r="W209" i="12" s="1"/>
  <c r="U209" i="12"/>
  <c r="S209" i="12"/>
  <c r="P209" i="12"/>
  <c r="O209" i="12"/>
  <c r="L209" i="12"/>
  <c r="K209" i="12"/>
  <c r="J209" i="12"/>
  <c r="F209" i="12"/>
  <c r="AS209" i="12" s="1"/>
  <c r="AU209" i="12" s="1"/>
  <c r="AO208" i="12"/>
  <c r="AP208" i="12" s="1"/>
  <c r="AM208" i="12"/>
  <c r="AK208" i="12"/>
  <c r="AH208" i="12"/>
  <c r="AI208" i="12" s="1"/>
  <c r="AG208" i="12"/>
  <c r="AD208" i="12"/>
  <c r="AB208" i="12"/>
  <c r="AC208" i="12" s="1"/>
  <c r="AA208" i="12"/>
  <c r="Y208" i="12"/>
  <c r="V208" i="12"/>
  <c r="W208" i="12" s="1"/>
  <c r="U208" i="12"/>
  <c r="S208" i="12"/>
  <c r="P208" i="12"/>
  <c r="O208" i="12"/>
  <c r="L208" i="12"/>
  <c r="K208" i="12"/>
  <c r="J208" i="12"/>
  <c r="F208" i="12"/>
  <c r="AS208" i="12" s="1"/>
  <c r="AU208" i="12" s="1"/>
  <c r="AU206" i="12"/>
  <c r="AR206" i="12"/>
  <c r="AO206" i="12"/>
  <c r="AP206" i="12" s="1"/>
  <c r="AM206" i="12"/>
  <c r="AK206" i="12"/>
  <c r="AI206" i="12"/>
  <c r="AG206" i="12"/>
  <c r="AE206" i="12"/>
  <c r="AC206" i="12"/>
  <c r="AA206" i="12"/>
  <c r="Y206" i="12"/>
  <c r="V206" i="12"/>
  <c r="W206" i="12" s="1"/>
  <c r="U206" i="12"/>
  <c r="S206" i="12"/>
  <c r="P206" i="12"/>
  <c r="O206" i="12"/>
  <c r="L206" i="12"/>
  <c r="K206" i="12"/>
  <c r="J206" i="12"/>
  <c r="F206" i="12"/>
  <c r="AS206" i="12" s="1"/>
  <c r="AR205" i="12"/>
  <c r="AO205" i="12"/>
  <c r="AP205" i="12" s="1"/>
  <c r="AM205" i="12"/>
  <c r="AK205" i="12"/>
  <c r="AH205" i="12"/>
  <c r="AI205" i="12" s="1"/>
  <c r="AG205" i="12"/>
  <c r="AE205" i="12"/>
  <c r="AC205" i="12"/>
  <c r="AA205" i="12"/>
  <c r="Y205" i="12"/>
  <c r="V205" i="12"/>
  <c r="W205" i="12" s="1"/>
  <c r="U205" i="12"/>
  <c r="S205" i="12"/>
  <c r="P205" i="12"/>
  <c r="O205" i="12"/>
  <c r="L205" i="12"/>
  <c r="K205" i="12"/>
  <c r="J205" i="12"/>
  <c r="F205" i="12"/>
  <c r="AS205" i="12" s="1"/>
  <c r="AU205" i="12" s="1"/>
  <c r="AR204" i="12"/>
  <c r="AO204" i="12"/>
  <c r="AP204" i="12" s="1"/>
  <c r="AM204" i="12"/>
  <c r="AK204" i="12"/>
  <c r="AH204" i="12"/>
  <c r="AI204" i="12" s="1"/>
  <c r="AG204" i="12"/>
  <c r="AE204" i="12"/>
  <c r="AC204" i="12"/>
  <c r="AA204" i="12"/>
  <c r="Y204" i="12"/>
  <c r="V204" i="12"/>
  <c r="W204" i="12" s="1"/>
  <c r="U204" i="12"/>
  <c r="S204" i="12"/>
  <c r="P204" i="12"/>
  <c r="L204" i="12"/>
  <c r="K204" i="12"/>
  <c r="J204" i="12"/>
  <c r="F204" i="12"/>
  <c r="AS204" i="12" s="1"/>
  <c r="AU204" i="12" s="1"/>
  <c r="AR203" i="12"/>
  <c r="AO203" i="12"/>
  <c r="AP203" i="12" s="1"/>
  <c r="AM203" i="12"/>
  <c r="AK203" i="12"/>
  <c r="AI203" i="12"/>
  <c r="AG203" i="12"/>
  <c r="AE203" i="12"/>
  <c r="AC203" i="12"/>
  <c r="AA203" i="12"/>
  <c r="Y203" i="12"/>
  <c r="V203" i="12"/>
  <c r="W203" i="12" s="1"/>
  <c r="U203" i="12"/>
  <c r="S203" i="12"/>
  <c r="P203" i="12"/>
  <c r="O203" i="12"/>
  <c r="L203" i="12"/>
  <c r="K203" i="12"/>
  <c r="J203" i="12"/>
  <c r="F203" i="12"/>
  <c r="AS203" i="12" s="1"/>
  <c r="AU203" i="12" s="1"/>
  <c r="AR202" i="12"/>
  <c r="AO202" i="12"/>
  <c r="AP202" i="12" s="1"/>
  <c r="AM202" i="12"/>
  <c r="AK202" i="12"/>
  <c r="AI202" i="12"/>
  <c r="AG202" i="12"/>
  <c r="AE202" i="12"/>
  <c r="AC202" i="12"/>
  <c r="AA202" i="12"/>
  <c r="Y202" i="12"/>
  <c r="V202" i="12"/>
  <c r="W202" i="12" s="1"/>
  <c r="U202" i="12"/>
  <c r="S202" i="12"/>
  <c r="P202" i="12"/>
  <c r="O202" i="12"/>
  <c r="L202" i="12"/>
  <c r="K202" i="12"/>
  <c r="J202" i="12"/>
  <c r="F202" i="12"/>
  <c r="AS202" i="12" s="1"/>
  <c r="AU202" i="12" s="1"/>
  <c r="AR201" i="12"/>
  <c r="AO201" i="12"/>
  <c r="AP201" i="12" s="1"/>
  <c r="AM201" i="12"/>
  <c r="AK201" i="12"/>
  <c r="AH201" i="12"/>
  <c r="AI201" i="12" s="1"/>
  <c r="AG201" i="12"/>
  <c r="AE201" i="12"/>
  <c r="AC201" i="12"/>
  <c r="AA201" i="12"/>
  <c r="Y201" i="12"/>
  <c r="V201" i="12"/>
  <c r="W201" i="12" s="1"/>
  <c r="U201" i="12"/>
  <c r="S201" i="12"/>
  <c r="P201" i="12"/>
  <c r="L201" i="12"/>
  <c r="K201" i="12"/>
  <c r="J201" i="12"/>
  <c r="F201" i="12"/>
  <c r="AS201" i="12" s="1"/>
  <c r="AU201" i="12" s="1"/>
  <c r="AO200" i="12"/>
  <c r="AP200" i="12" s="1"/>
  <c r="AM200" i="12"/>
  <c r="AK200" i="12"/>
  <c r="AI200" i="12"/>
  <c r="AH200" i="12"/>
  <c r="AG200" i="12"/>
  <c r="AD200" i="12"/>
  <c r="AR200" i="12" s="1"/>
  <c r="AB200" i="12"/>
  <c r="AC200" i="12" s="1"/>
  <c r="AA200" i="12"/>
  <c r="Y200" i="12"/>
  <c r="V200" i="12"/>
  <c r="W200" i="12" s="1"/>
  <c r="U200" i="12"/>
  <c r="S200" i="12"/>
  <c r="P200" i="12"/>
  <c r="O200" i="12"/>
  <c r="L200" i="12"/>
  <c r="K200" i="12"/>
  <c r="J200" i="12"/>
  <c r="F200" i="12"/>
  <c r="AR207" i="12"/>
  <c r="AO207" i="12"/>
  <c r="AP207" i="12" s="1"/>
  <c r="AM207" i="12"/>
  <c r="AK207" i="12"/>
  <c r="AH207" i="12"/>
  <c r="AI207" i="12" s="1"/>
  <c r="AG207" i="12"/>
  <c r="AE207" i="12"/>
  <c r="AC207" i="12"/>
  <c r="AA207" i="12"/>
  <c r="Y207" i="12"/>
  <c r="V207" i="12"/>
  <c r="W207" i="12" s="1"/>
  <c r="U207" i="12"/>
  <c r="S207" i="12"/>
  <c r="P207" i="12"/>
  <c r="O207" i="12"/>
  <c r="L207" i="12"/>
  <c r="K207" i="12"/>
  <c r="J207" i="12"/>
  <c r="F207" i="12"/>
  <c r="AS207" i="12" s="1"/>
  <c r="AU207" i="12" s="1"/>
  <c r="AR199" i="12"/>
  <c r="AO199" i="12"/>
  <c r="AP199" i="12" s="1"/>
  <c r="AM199" i="12"/>
  <c r="AK199" i="12"/>
  <c r="AH199" i="12"/>
  <c r="AI199" i="12" s="1"/>
  <c r="AG199" i="12"/>
  <c r="AE199" i="12"/>
  <c r="AC199" i="12"/>
  <c r="AA199" i="12"/>
  <c r="Y199" i="12"/>
  <c r="V199" i="12"/>
  <c r="W199" i="12" s="1"/>
  <c r="U199" i="12"/>
  <c r="S199" i="12"/>
  <c r="P199" i="12"/>
  <c r="O199" i="12"/>
  <c r="L199" i="12"/>
  <c r="K199" i="12"/>
  <c r="J199" i="12"/>
  <c r="F199" i="12"/>
  <c r="AS199" i="12" s="1"/>
  <c r="AU199" i="12" s="1"/>
  <c r="AR197" i="12"/>
  <c r="AO197" i="12"/>
  <c r="AP197" i="12" s="1"/>
  <c r="AM197" i="12"/>
  <c r="AK197" i="12"/>
  <c r="AH197" i="12"/>
  <c r="AI197" i="12" s="1"/>
  <c r="AG197" i="12"/>
  <c r="AE197" i="12"/>
  <c r="AC197" i="12"/>
  <c r="AA197" i="12"/>
  <c r="Y197" i="12"/>
  <c r="V197" i="12"/>
  <c r="W197" i="12" s="1"/>
  <c r="U197" i="12"/>
  <c r="S197" i="12"/>
  <c r="P197" i="12"/>
  <c r="O197" i="12"/>
  <c r="L197" i="12"/>
  <c r="K197" i="12"/>
  <c r="J197" i="12"/>
  <c r="F197" i="12"/>
  <c r="AS197" i="12" s="1"/>
  <c r="AU197" i="12" s="1"/>
  <c r="AS198" i="12"/>
  <c r="AU198" i="12" s="1"/>
  <c r="AR198" i="12"/>
  <c r="AO198" i="12"/>
  <c r="AP198" i="12" s="1"/>
  <c r="AM198" i="12"/>
  <c r="AK198" i="12"/>
  <c r="AH198" i="12"/>
  <c r="AI198" i="12" s="1"/>
  <c r="AG198" i="12"/>
  <c r="AE198" i="12"/>
  <c r="AC198" i="12"/>
  <c r="AB198" i="12"/>
  <c r="AA198" i="12"/>
  <c r="Y198" i="12"/>
  <c r="V198" i="12"/>
  <c r="W198" i="12" s="1"/>
  <c r="U198" i="12"/>
  <c r="S198" i="12"/>
  <c r="P198" i="12"/>
  <c r="O198" i="12"/>
  <c r="L198" i="12"/>
  <c r="K198" i="12"/>
  <c r="J198" i="12"/>
  <c r="F198" i="12"/>
  <c r="AO196" i="12"/>
  <c r="AP196" i="12" s="1"/>
  <c r="AM196" i="12"/>
  <c r="AK196" i="12"/>
  <c r="AI196" i="12"/>
  <c r="AH196" i="12"/>
  <c r="AG196" i="12"/>
  <c r="AD196" i="12"/>
  <c r="AB196" i="12"/>
  <c r="AC196" i="12" s="1"/>
  <c r="AA196" i="12"/>
  <c r="Y196" i="12"/>
  <c r="V196" i="12"/>
  <c r="W196" i="12" s="1"/>
  <c r="U196" i="12"/>
  <c r="S196" i="12"/>
  <c r="P196" i="12"/>
  <c r="O196" i="12"/>
  <c r="L196" i="12"/>
  <c r="K196" i="12"/>
  <c r="J196" i="12"/>
  <c r="F196" i="12"/>
  <c r="AS196" i="12" s="1"/>
  <c r="AU196" i="12" s="1"/>
  <c r="AR195" i="12"/>
  <c r="AO195" i="12"/>
  <c r="AP195" i="12" s="1"/>
  <c r="AM195" i="12"/>
  <c r="AK195" i="12"/>
  <c r="AI195" i="12"/>
  <c r="AG195" i="12"/>
  <c r="AE195" i="12"/>
  <c r="AC195" i="12"/>
  <c r="AA195" i="12"/>
  <c r="Y195" i="12"/>
  <c r="V195" i="12"/>
  <c r="W195" i="12" s="1"/>
  <c r="U195" i="12"/>
  <c r="S195" i="12"/>
  <c r="P195" i="12"/>
  <c r="O195" i="12"/>
  <c r="L195" i="12"/>
  <c r="K195" i="12"/>
  <c r="J195" i="12"/>
  <c r="F195" i="12"/>
  <c r="AS195" i="12" s="1"/>
  <c r="AU195" i="12" s="1"/>
  <c r="AO194" i="12"/>
  <c r="AP194" i="12" s="1"/>
  <c r="AM194" i="12"/>
  <c r="AK194" i="12"/>
  <c r="AH194" i="12"/>
  <c r="AI194" i="12" s="1"/>
  <c r="AG194" i="12"/>
  <c r="AD194" i="12"/>
  <c r="AR194" i="12" s="1"/>
  <c r="AB194" i="12"/>
  <c r="AC194" i="12" s="1"/>
  <c r="AA194" i="12"/>
  <c r="Y194" i="12"/>
  <c r="V194" i="12"/>
  <c r="W194" i="12" s="1"/>
  <c r="U194" i="12"/>
  <c r="S194" i="12"/>
  <c r="P194" i="12"/>
  <c r="O194" i="12"/>
  <c r="L194" i="12"/>
  <c r="K194" i="12"/>
  <c r="J194" i="12"/>
  <c r="F194" i="12"/>
  <c r="AS194" i="12" s="1"/>
  <c r="AU194" i="12" s="1"/>
  <c r="AO193" i="12"/>
  <c r="AP193" i="12" s="1"/>
  <c r="AM193" i="12"/>
  <c r="AK193" i="12"/>
  <c r="AH193" i="12"/>
  <c r="AI193" i="12" s="1"/>
  <c r="AG193" i="12"/>
  <c r="AD193" i="12"/>
  <c r="AB193" i="12"/>
  <c r="AC193" i="12" s="1"/>
  <c r="AA193" i="12"/>
  <c r="Y193" i="12"/>
  <c r="V193" i="12"/>
  <c r="W193" i="12" s="1"/>
  <c r="U193" i="12"/>
  <c r="S193" i="12"/>
  <c r="P193" i="12"/>
  <c r="O193" i="12"/>
  <c r="L193" i="12"/>
  <c r="K193" i="12"/>
  <c r="J193" i="12"/>
  <c r="F193" i="12"/>
  <c r="AS193" i="12" s="1"/>
  <c r="AU193" i="12" s="1"/>
  <c r="AR191" i="12"/>
  <c r="AO191" i="12"/>
  <c r="AP191" i="12" s="1"/>
  <c r="AM191" i="12"/>
  <c r="AK191" i="12"/>
  <c r="AH191" i="12"/>
  <c r="AI191" i="12" s="1"/>
  <c r="AG191" i="12"/>
  <c r="AE191" i="12"/>
  <c r="AC191" i="12"/>
  <c r="AA191" i="12"/>
  <c r="Y191" i="12"/>
  <c r="V191" i="12"/>
  <c r="W191" i="12" s="1"/>
  <c r="U191" i="12"/>
  <c r="S191" i="12"/>
  <c r="P191" i="12"/>
  <c r="L191" i="12"/>
  <c r="K191" i="12"/>
  <c r="J191" i="12"/>
  <c r="F191" i="12"/>
  <c r="AS191" i="12" s="1"/>
  <c r="AU191" i="12" s="1"/>
  <c r="AO192" i="12"/>
  <c r="AP192" i="12" s="1"/>
  <c r="AM192" i="12"/>
  <c r="AK192" i="12"/>
  <c r="AH192" i="12"/>
  <c r="AI192" i="12" s="1"/>
  <c r="AG192" i="12"/>
  <c r="AD192" i="12"/>
  <c r="AE192" i="12" s="1"/>
  <c r="AB192" i="12"/>
  <c r="AC192" i="12" s="1"/>
  <c r="AA192" i="12"/>
  <c r="Y192" i="12"/>
  <c r="V192" i="12"/>
  <c r="W192" i="12" s="1"/>
  <c r="U192" i="12"/>
  <c r="S192" i="12"/>
  <c r="P192" i="12"/>
  <c r="O192" i="12"/>
  <c r="L192" i="12"/>
  <c r="K192" i="12"/>
  <c r="J192" i="12"/>
  <c r="F192" i="12"/>
  <c r="AS192" i="12" s="1"/>
  <c r="AU192" i="12" s="1"/>
  <c r="AO190" i="12"/>
  <c r="AP190" i="12" s="1"/>
  <c r="AM190" i="12"/>
  <c r="AK190" i="12"/>
  <c r="AH190" i="12"/>
  <c r="AI190" i="12" s="1"/>
  <c r="AG190" i="12"/>
  <c r="AD190" i="12"/>
  <c r="AB190" i="12"/>
  <c r="AC190" i="12" s="1"/>
  <c r="AA190" i="12"/>
  <c r="Y190" i="12"/>
  <c r="V190" i="12"/>
  <c r="W190" i="12" s="1"/>
  <c r="U190" i="12"/>
  <c r="S190" i="12"/>
  <c r="P190" i="12"/>
  <c r="O190" i="12"/>
  <c r="L190" i="12"/>
  <c r="K190" i="12"/>
  <c r="J190" i="12"/>
  <c r="F190" i="12"/>
  <c r="AS190" i="12" s="1"/>
  <c r="AU190" i="12" s="1"/>
  <c r="AR189" i="12"/>
  <c r="AO189" i="12"/>
  <c r="AP189" i="12" s="1"/>
  <c r="AM189" i="12"/>
  <c r="AK189" i="12"/>
  <c r="AH189" i="12"/>
  <c r="AI189" i="12" s="1"/>
  <c r="AG189" i="12"/>
  <c r="AE189" i="12"/>
  <c r="AC189" i="12"/>
  <c r="AA189" i="12"/>
  <c r="Y189" i="12"/>
  <c r="V189" i="12"/>
  <c r="W189" i="12" s="1"/>
  <c r="U189" i="12"/>
  <c r="S189" i="12"/>
  <c r="P189" i="12"/>
  <c r="O189" i="12"/>
  <c r="L189" i="12"/>
  <c r="K189" i="12"/>
  <c r="J189" i="12"/>
  <c r="F189" i="12"/>
  <c r="AS189" i="12" s="1"/>
  <c r="AU189" i="12" s="1"/>
  <c r="AR188" i="12"/>
  <c r="AO188" i="12"/>
  <c r="AP188" i="12" s="1"/>
  <c r="AM188" i="12"/>
  <c r="AK188" i="12"/>
  <c r="AI188" i="12"/>
  <c r="AG188" i="12"/>
  <c r="AE188" i="12"/>
  <c r="AB188" i="12"/>
  <c r="AC188" i="12" s="1"/>
  <c r="AA188" i="12"/>
  <c r="Y188" i="12"/>
  <c r="V188" i="12"/>
  <c r="W188" i="12" s="1"/>
  <c r="U188" i="12"/>
  <c r="S188" i="12"/>
  <c r="P188" i="12"/>
  <c r="O188" i="12"/>
  <c r="L188" i="12"/>
  <c r="K188" i="12"/>
  <c r="J188" i="12"/>
  <c r="F188" i="12"/>
  <c r="AS188" i="12" s="1"/>
  <c r="AU188" i="12" s="1"/>
  <c r="AO187" i="12"/>
  <c r="AP187" i="12" s="1"/>
  <c r="AM187" i="12"/>
  <c r="AK187" i="12"/>
  <c r="AH187" i="12"/>
  <c r="AI187" i="12" s="1"/>
  <c r="AG187" i="12"/>
  <c r="AD187" i="12"/>
  <c r="AR187" i="12" s="1"/>
  <c r="AB187" i="12"/>
  <c r="AC187" i="12" s="1"/>
  <c r="AA187" i="12"/>
  <c r="Y187" i="12"/>
  <c r="V187" i="12"/>
  <c r="W187" i="12" s="1"/>
  <c r="U187" i="12"/>
  <c r="S187" i="12"/>
  <c r="P187" i="12"/>
  <c r="O187" i="12"/>
  <c r="L187" i="12"/>
  <c r="K187" i="12"/>
  <c r="J187" i="12"/>
  <c r="F187" i="12"/>
  <c r="AS187" i="12" s="1"/>
  <c r="AU187" i="12" s="1"/>
  <c r="AR186" i="12"/>
  <c r="AO186" i="12"/>
  <c r="AP186" i="12" s="1"/>
  <c r="AM186" i="12"/>
  <c r="AK186" i="12"/>
  <c r="AH186" i="12"/>
  <c r="AI186" i="12" s="1"/>
  <c r="AG186" i="12"/>
  <c r="AE186" i="12"/>
  <c r="AC186" i="12"/>
  <c r="AA186" i="12"/>
  <c r="Y186" i="12"/>
  <c r="V186" i="12"/>
  <c r="W186" i="12" s="1"/>
  <c r="U186" i="12"/>
  <c r="S186" i="12"/>
  <c r="P186" i="12"/>
  <c r="O186" i="12"/>
  <c r="L186" i="12"/>
  <c r="K186" i="12"/>
  <c r="J186" i="12"/>
  <c r="F186" i="12"/>
  <c r="AS186" i="12" s="1"/>
  <c r="AU186" i="12" s="1"/>
  <c r="AS185" i="12"/>
  <c r="AU185" i="12" s="1"/>
  <c r="AR185" i="12"/>
  <c r="AO185" i="12"/>
  <c r="AP185" i="12" s="1"/>
  <c r="AM185" i="12"/>
  <c r="AK185" i="12"/>
  <c r="AH185" i="12"/>
  <c r="AI185" i="12" s="1"/>
  <c r="AG185" i="12"/>
  <c r="AD185" i="12"/>
  <c r="AE185" i="12" s="1"/>
  <c r="AB185" i="12"/>
  <c r="AC185" i="12" s="1"/>
  <c r="AA185" i="12"/>
  <c r="Y185" i="12"/>
  <c r="V185" i="12"/>
  <c r="W185" i="12" s="1"/>
  <c r="U185" i="12"/>
  <c r="S185" i="12"/>
  <c r="P185" i="12"/>
  <c r="O185" i="12"/>
  <c r="L185" i="12"/>
  <c r="K185" i="12"/>
  <c r="J185" i="12"/>
  <c r="F185" i="12"/>
  <c r="AO184" i="12"/>
  <c r="AP184" i="12" s="1"/>
  <c r="AM184" i="12"/>
  <c r="AK184" i="12"/>
  <c r="AH184" i="12"/>
  <c r="AI184" i="12" s="1"/>
  <c r="AG184" i="12"/>
  <c r="AD184" i="12"/>
  <c r="AR184" i="12" s="1"/>
  <c r="AB184" i="12"/>
  <c r="AC184" i="12" s="1"/>
  <c r="AA184" i="12"/>
  <c r="Y184" i="12"/>
  <c r="V184" i="12"/>
  <c r="W184" i="12" s="1"/>
  <c r="U184" i="12"/>
  <c r="S184" i="12"/>
  <c r="P184" i="12"/>
  <c r="O184" i="12"/>
  <c r="L184" i="12"/>
  <c r="K184" i="12"/>
  <c r="J184" i="12"/>
  <c r="F184" i="12"/>
  <c r="AS184" i="12" s="1"/>
  <c r="AU184" i="12" s="1"/>
  <c r="AU183" i="12"/>
  <c r="AO183" i="12"/>
  <c r="AP183" i="12" s="1"/>
  <c r="AM183" i="12"/>
  <c r="AK183" i="12"/>
  <c r="AH183" i="12"/>
  <c r="AI183" i="12" s="1"/>
  <c r="AG183" i="12"/>
  <c r="AD183" i="12"/>
  <c r="AB183" i="12"/>
  <c r="AC183" i="12" s="1"/>
  <c r="AA183" i="12"/>
  <c r="Y183" i="12"/>
  <c r="V183" i="12"/>
  <c r="W183" i="12" s="1"/>
  <c r="U183" i="12"/>
  <c r="S183" i="12"/>
  <c r="P183" i="12"/>
  <c r="O183" i="12"/>
  <c r="L183" i="12"/>
  <c r="K183" i="12"/>
  <c r="J183" i="12"/>
  <c r="F183" i="12"/>
  <c r="AS183" i="12" s="1"/>
  <c r="AS182" i="12"/>
  <c r="AU182" i="12" s="1"/>
  <c r="AR182" i="12"/>
  <c r="AO182" i="12"/>
  <c r="AP182" i="12" s="1"/>
  <c r="AM182" i="12"/>
  <c r="AK182" i="12"/>
  <c r="AH182" i="12"/>
  <c r="AI182" i="12" s="1"/>
  <c r="AG182" i="12"/>
  <c r="AE182" i="12"/>
  <c r="AB182" i="12"/>
  <c r="AC182" i="12" s="1"/>
  <c r="AA182" i="12"/>
  <c r="Y182" i="12"/>
  <c r="V182" i="12"/>
  <c r="W182" i="12" s="1"/>
  <c r="U182" i="12"/>
  <c r="S182" i="12"/>
  <c r="P182" i="12"/>
  <c r="O182" i="12"/>
  <c r="L182" i="12"/>
  <c r="K182" i="12"/>
  <c r="J182" i="12"/>
  <c r="F182" i="12"/>
  <c r="AS181" i="12"/>
  <c r="AU181" i="12" s="1"/>
  <c r="AR181" i="12"/>
  <c r="AO181" i="12"/>
  <c r="AP181" i="12" s="1"/>
  <c r="AM181" i="12"/>
  <c r="AK181" i="12"/>
  <c r="AH181" i="12"/>
  <c r="AI181" i="12" s="1"/>
  <c r="AG181" i="12"/>
  <c r="AE181" i="12"/>
  <c r="AC181" i="12"/>
  <c r="AA181" i="12"/>
  <c r="Y181" i="12"/>
  <c r="V181" i="12"/>
  <c r="W181" i="12" s="1"/>
  <c r="U181" i="12"/>
  <c r="S181" i="12"/>
  <c r="P181" i="12"/>
  <c r="O181" i="12"/>
  <c r="L181" i="12"/>
  <c r="K181" i="12"/>
  <c r="J181" i="12"/>
  <c r="F181" i="12"/>
  <c r="AR179" i="12"/>
  <c r="AO179" i="12"/>
  <c r="AP179" i="12" s="1"/>
  <c r="AM179" i="12"/>
  <c r="AK179" i="12"/>
  <c r="AI179" i="12"/>
  <c r="AG179" i="12"/>
  <c r="AE179" i="12"/>
  <c r="AC179" i="12"/>
  <c r="AA179" i="12"/>
  <c r="Y179" i="12"/>
  <c r="V179" i="12"/>
  <c r="W179" i="12" s="1"/>
  <c r="U179" i="12"/>
  <c r="S179" i="12"/>
  <c r="P179" i="12"/>
  <c r="O179" i="12"/>
  <c r="L179" i="12"/>
  <c r="K179" i="12"/>
  <c r="J179" i="12"/>
  <c r="F179" i="12"/>
  <c r="AS179" i="12" s="1"/>
  <c r="AU179" i="12" s="1"/>
  <c r="AO178" i="12"/>
  <c r="AP178" i="12" s="1"/>
  <c r="AM178" i="12"/>
  <c r="AK178" i="12"/>
  <c r="AH178" i="12"/>
  <c r="AI178" i="12" s="1"/>
  <c r="AG178" i="12"/>
  <c r="AD178" i="12"/>
  <c r="AR178" i="12" s="1"/>
  <c r="AB178" i="12"/>
  <c r="AA178" i="12"/>
  <c r="Y178" i="12"/>
  <c r="V178" i="12"/>
  <c r="W178" i="12" s="1"/>
  <c r="U178" i="12"/>
  <c r="S178" i="12"/>
  <c r="P178" i="12"/>
  <c r="O178" i="12"/>
  <c r="L178" i="12"/>
  <c r="K178" i="12"/>
  <c r="J178" i="12"/>
  <c r="F178" i="12"/>
  <c r="AR177" i="12"/>
  <c r="AO177" i="12"/>
  <c r="AP177" i="12" s="1"/>
  <c r="AM177" i="12"/>
  <c r="AK177" i="12"/>
  <c r="AI177" i="12"/>
  <c r="AG177" i="12"/>
  <c r="AE177" i="12"/>
  <c r="AC177" i="12"/>
  <c r="AA177" i="12"/>
  <c r="Y177" i="12"/>
  <c r="V177" i="12"/>
  <c r="W177" i="12" s="1"/>
  <c r="U177" i="12"/>
  <c r="S177" i="12"/>
  <c r="P177" i="12"/>
  <c r="O177" i="12"/>
  <c r="L177" i="12"/>
  <c r="K177" i="12"/>
  <c r="J177" i="12"/>
  <c r="F177" i="12"/>
  <c r="AS177" i="12" s="1"/>
  <c r="AU177" i="12" s="1"/>
  <c r="AS180" i="12"/>
  <c r="AU180" i="12" s="1"/>
  <c r="AR180" i="12"/>
  <c r="AO180" i="12"/>
  <c r="AP180" i="12" s="1"/>
  <c r="AM180" i="12"/>
  <c r="AK180" i="12"/>
  <c r="AI180" i="12"/>
  <c r="AG180" i="12"/>
  <c r="AE180" i="12"/>
  <c r="AC180" i="12"/>
  <c r="AA180" i="12"/>
  <c r="Y180" i="12"/>
  <c r="V180" i="12"/>
  <c r="W180" i="12" s="1"/>
  <c r="U180" i="12"/>
  <c r="S180" i="12"/>
  <c r="P180" i="12"/>
  <c r="O180" i="12"/>
  <c r="L180" i="12"/>
  <c r="K180" i="12"/>
  <c r="J180" i="12"/>
  <c r="F180" i="12"/>
  <c r="AO176" i="12"/>
  <c r="AP176" i="12" s="1"/>
  <c r="AM176" i="12"/>
  <c r="AK176" i="12"/>
  <c r="AI176" i="12"/>
  <c r="AH176" i="12"/>
  <c r="AG176" i="12"/>
  <c r="AD176" i="12"/>
  <c r="AR176" i="12" s="1"/>
  <c r="AB176" i="12"/>
  <c r="AC176" i="12" s="1"/>
  <c r="AA176" i="12"/>
  <c r="Y176" i="12"/>
  <c r="V176" i="12"/>
  <c r="W176" i="12" s="1"/>
  <c r="U176" i="12"/>
  <c r="S176" i="12"/>
  <c r="P176" i="12"/>
  <c r="O176" i="12"/>
  <c r="L176" i="12"/>
  <c r="K176" i="12"/>
  <c r="J176" i="12"/>
  <c r="F176" i="12"/>
  <c r="AS176" i="12" s="1"/>
  <c r="AU176" i="12" s="1"/>
  <c r="AO175" i="12"/>
  <c r="AP175" i="12" s="1"/>
  <c r="AM175" i="12"/>
  <c r="AK175" i="12"/>
  <c r="AH175" i="12"/>
  <c r="AI175" i="12" s="1"/>
  <c r="AG175" i="12"/>
  <c r="AD175" i="12"/>
  <c r="AR175" i="12" s="1"/>
  <c r="AB175" i="12"/>
  <c r="AC175" i="12" s="1"/>
  <c r="AA175" i="12"/>
  <c r="Y175" i="12"/>
  <c r="V175" i="12"/>
  <c r="W175" i="12" s="1"/>
  <c r="U175" i="12"/>
  <c r="S175" i="12"/>
  <c r="P175" i="12"/>
  <c r="O175" i="12"/>
  <c r="L175" i="12"/>
  <c r="K175" i="12"/>
  <c r="J175" i="12"/>
  <c r="F175" i="12"/>
  <c r="AS175" i="12" s="1"/>
  <c r="AU175" i="12" s="1"/>
  <c r="AR174" i="12"/>
  <c r="AO174" i="12"/>
  <c r="AP174" i="12" s="1"/>
  <c r="AM174" i="12"/>
  <c r="AK174" i="12"/>
  <c r="AI174" i="12"/>
  <c r="AH174" i="12"/>
  <c r="AG174" i="12"/>
  <c r="AE174" i="12"/>
  <c r="AC174" i="12"/>
  <c r="AA174" i="12"/>
  <c r="Y174" i="12"/>
  <c r="V174" i="12"/>
  <c r="W174" i="12" s="1"/>
  <c r="U174" i="12"/>
  <c r="S174" i="12"/>
  <c r="P174" i="12"/>
  <c r="O174" i="12"/>
  <c r="L174" i="12"/>
  <c r="K174" i="12"/>
  <c r="J174" i="12"/>
  <c r="F174" i="12"/>
  <c r="AS174" i="12" s="1"/>
  <c r="AU174" i="12" s="1"/>
  <c r="AR173" i="12"/>
  <c r="AO173" i="12"/>
  <c r="AP173" i="12" s="1"/>
  <c r="AM173" i="12"/>
  <c r="AK173" i="12"/>
  <c r="AH173" i="12"/>
  <c r="AI173" i="12" s="1"/>
  <c r="AG173" i="12"/>
  <c r="AE173" i="12"/>
  <c r="AC173" i="12"/>
  <c r="AA173" i="12"/>
  <c r="Y173" i="12"/>
  <c r="V173" i="12"/>
  <c r="W173" i="12" s="1"/>
  <c r="U173" i="12"/>
  <c r="S173" i="12"/>
  <c r="P173" i="12"/>
  <c r="O173" i="12"/>
  <c r="L173" i="12"/>
  <c r="K173" i="12"/>
  <c r="J173" i="12"/>
  <c r="F173" i="12"/>
  <c r="AS173" i="12" s="1"/>
  <c r="AU173" i="12" s="1"/>
  <c r="AO172" i="12"/>
  <c r="AP172" i="12" s="1"/>
  <c r="AM172" i="12"/>
  <c r="AK172" i="12"/>
  <c r="AH172" i="12"/>
  <c r="AI172" i="12" s="1"/>
  <c r="AG172" i="12"/>
  <c r="AD172" i="12"/>
  <c r="AB172" i="12"/>
  <c r="AC172" i="12" s="1"/>
  <c r="AA172" i="12"/>
  <c r="Y172" i="12"/>
  <c r="V172" i="12"/>
  <c r="W172" i="12" s="1"/>
  <c r="U172" i="12"/>
  <c r="S172" i="12"/>
  <c r="P172" i="12"/>
  <c r="O172" i="12"/>
  <c r="L172" i="12"/>
  <c r="K172" i="12"/>
  <c r="J172" i="12"/>
  <c r="F172" i="12"/>
  <c r="AS172" i="12" s="1"/>
  <c r="AU172" i="12" s="1"/>
  <c r="AR170" i="12"/>
  <c r="AO170" i="12"/>
  <c r="AP170" i="12" s="1"/>
  <c r="AM170" i="12"/>
  <c r="AK170" i="12"/>
  <c r="AH170" i="12"/>
  <c r="AI170" i="12" s="1"/>
  <c r="AG170" i="12"/>
  <c r="AE170" i="12"/>
  <c r="AC170" i="12"/>
  <c r="AB170" i="12"/>
  <c r="AA170" i="12"/>
  <c r="Y170" i="12"/>
  <c r="V170" i="12"/>
  <c r="W170" i="12" s="1"/>
  <c r="U170" i="12"/>
  <c r="S170" i="12"/>
  <c r="P170" i="12"/>
  <c r="L170" i="12"/>
  <c r="K170" i="12"/>
  <c r="J170" i="12"/>
  <c r="F170" i="12"/>
  <c r="AO169" i="12"/>
  <c r="AP169" i="12" s="1"/>
  <c r="AM169" i="12"/>
  <c r="AK169" i="12"/>
  <c r="AH169" i="12"/>
  <c r="AI169" i="12" s="1"/>
  <c r="AG169" i="12"/>
  <c r="AD169" i="12"/>
  <c r="AE169" i="12" s="1"/>
  <c r="AC169" i="12"/>
  <c r="AA169" i="12"/>
  <c r="Y169" i="12"/>
  <c r="V169" i="12"/>
  <c r="W169" i="12" s="1"/>
  <c r="U169" i="12"/>
  <c r="S169" i="12"/>
  <c r="P169" i="12"/>
  <c r="O169" i="12"/>
  <c r="L169" i="12"/>
  <c r="K169" i="12"/>
  <c r="J169" i="12"/>
  <c r="F169" i="12"/>
  <c r="AS169" i="12" s="1"/>
  <c r="AU169" i="12" s="1"/>
  <c r="AO168" i="12"/>
  <c r="AP168" i="12" s="1"/>
  <c r="AM168" i="12"/>
  <c r="AK168" i="12"/>
  <c r="AH168" i="12"/>
  <c r="AI168" i="12" s="1"/>
  <c r="AG168" i="12"/>
  <c r="AD168" i="12"/>
  <c r="AR168" i="12" s="1"/>
  <c r="AB168" i="12"/>
  <c r="AC168" i="12" s="1"/>
  <c r="AA168" i="12"/>
  <c r="Y168" i="12"/>
  <c r="V168" i="12"/>
  <c r="W168" i="12" s="1"/>
  <c r="U168" i="12"/>
  <c r="S168" i="12"/>
  <c r="P168" i="12"/>
  <c r="O168" i="12"/>
  <c r="L168" i="12"/>
  <c r="K168" i="12"/>
  <c r="J168" i="12"/>
  <c r="F168" i="12"/>
  <c r="AO171" i="12"/>
  <c r="AP171" i="12" s="1"/>
  <c r="AM171" i="12"/>
  <c r="AK171" i="12"/>
  <c r="AH171" i="12"/>
  <c r="AI171" i="12" s="1"/>
  <c r="AG171" i="12"/>
  <c r="AD171" i="12"/>
  <c r="AE171" i="12" s="1"/>
  <c r="AB171" i="12"/>
  <c r="AC171" i="12" s="1"/>
  <c r="AA171" i="12"/>
  <c r="Y171" i="12"/>
  <c r="V171" i="12"/>
  <c r="W171" i="12" s="1"/>
  <c r="U171" i="12"/>
  <c r="S171" i="12"/>
  <c r="P171" i="12"/>
  <c r="O171" i="12"/>
  <c r="L171" i="12"/>
  <c r="K171" i="12"/>
  <c r="J171" i="12"/>
  <c r="F171" i="12"/>
  <c r="AS171" i="12" s="1"/>
  <c r="AU171" i="12" s="1"/>
  <c r="AR167" i="12"/>
  <c r="AO167" i="12"/>
  <c r="AP167" i="12" s="1"/>
  <c r="AM167" i="12"/>
  <c r="AK167" i="12"/>
  <c r="AI167" i="12"/>
  <c r="AH167" i="12"/>
  <c r="AG167" i="12"/>
  <c r="AE167" i="12"/>
  <c r="AC167" i="12"/>
  <c r="AA167" i="12"/>
  <c r="Y167" i="12"/>
  <c r="V167" i="12"/>
  <c r="W167" i="12" s="1"/>
  <c r="U167" i="12"/>
  <c r="S167" i="12"/>
  <c r="P167" i="12"/>
  <c r="O167" i="12"/>
  <c r="L167" i="12"/>
  <c r="K167" i="12"/>
  <c r="AV167" i="12" s="1"/>
  <c r="J167" i="12"/>
  <c r="F167" i="12"/>
  <c r="AS167" i="12" s="1"/>
  <c r="AU167" i="12" s="1"/>
  <c r="AO165" i="12"/>
  <c r="AP165" i="12" s="1"/>
  <c r="AM165" i="12"/>
  <c r="AK165" i="12"/>
  <c r="AH165" i="12"/>
  <c r="AI165" i="12" s="1"/>
  <c r="AG165" i="12"/>
  <c r="AD165" i="12"/>
  <c r="AE165" i="12" s="1"/>
  <c r="AB165" i="12"/>
  <c r="AC165" i="12" s="1"/>
  <c r="AA165" i="12"/>
  <c r="Y165" i="12"/>
  <c r="V165" i="12"/>
  <c r="W165" i="12" s="1"/>
  <c r="U165" i="12"/>
  <c r="S165" i="12"/>
  <c r="P165" i="12"/>
  <c r="O165" i="12"/>
  <c r="L165" i="12"/>
  <c r="K165" i="12"/>
  <c r="J165" i="12"/>
  <c r="F165" i="12"/>
  <c r="AR164" i="12"/>
  <c r="AO164" i="12"/>
  <c r="AP164" i="12" s="1"/>
  <c r="AM164" i="12"/>
  <c r="AK164" i="12"/>
  <c r="AI164" i="12"/>
  <c r="AG164" i="12"/>
  <c r="AE164" i="12"/>
  <c r="AC164" i="12"/>
  <c r="AA164" i="12"/>
  <c r="Y164" i="12"/>
  <c r="V164" i="12"/>
  <c r="W164" i="12" s="1"/>
  <c r="U164" i="12"/>
  <c r="S164" i="12"/>
  <c r="P164" i="12"/>
  <c r="O164" i="12"/>
  <c r="L164" i="12"/>
  <c r="K164" i="12"/>
  <c r="J164" i="12"/>
  <c r="F164" i="12"/>
  <c r="AS164" i="12" s="1"/>
  <c r="AU164" i="12" s="1"/>
  <c r="AR163" i="12"/>
  <c r="AP163" i="12"/>
  <c r="AO163" i="12"/>
  <c r="AM163" i="12"/>
  <c r="AK163" i="12"/>
  <c r="AI163" i="12"/>
  <c r="AG163" i="12"/>
  <c r="AE163" i="12"/>
  <c r="AC163" i="12"/>
  <c r="AA163" i="12"/>
  <c r="Y163" i="12"/>
  <c r="V163" i="12"/>
  <c r="W163" i="12" s="1"/>
  <c r="U163" i="12"/>
  <c r="S163" i="12"/>
  <c r="P163" i="12"/>
  <c r="O163" i="12"/>
  <c r="L163" i="12"/>
  <c r="K163" i="12"/>
  <c r="J163" i="12"/>
  <c r="F163" i="12"/>
  <c r="AS163" i="12" s="1"/>
  <c r="AU163" i="12" s="1"/>
  <c r="AR162" i="12"/>
  <c r="AO162" i="12"/>
  <c r="AP162" i="12" s="1"/>
  <c r="AM162" i="12"/>
  <c r="AK162" i="12"/>
  <c r="AH162" i="12"/>
  <c r="AI162" i="12" s="1"/>
  <c r="AG162" i="12"/>
  <c r="AE162" i="12"/>
  <c r="AC162" i="12"/>
  <c r="AA162" i="12"/>
  <c r="Y162" i="12"/>
  <c r="V162" i="12"/>
  <c r="W162" i="12" s="1"/>
  <c r="U162" i="12"/>
  <c r="S162" i="12"/>
  <c r="P162" i="12"/>
  <c r="O162" i="12"/>
  <c r="L162" i="12"/>
  <c r="K162" i="12"/>
  <c r="J162" i="12"/>
  <c r="F162" i="12"/>
  <c r="AS162" i="12" s="1"/>
  <c r="AU162" i="12" s="1"/>
  <c r="AR166" i="12"/>
  <c r="AO166" i="12"/>
  <c r="AP166" i="12" s="1"/>
  <c r="AM166" i="12"/>
  <c r="AK166" i="12"/>
  <c r="AI166" i="12"/>
  <c r="AG166" i="12"/>
  <c r="AE166" i="12"/>
  <c r="AC166" i="12"/>
  <c r="AA166" i="12"/>
  <c r="Y166" i="12"/>
  <c r="V166" i="12"/>
  <c r="W166" i="12" s="1"/>
  <c r="U166" i="12"/>
  <c r="S166" i="12"/>
  <c r="P166" i="12"/>
  <c r="O166" i="12"/>
  <c r="L166" i="12"/>
  <c r="K166" i="12"/>
  <c r="J166" i="12"/>
  <c r="F166" i="12"/>
  <c r="AS166" i="12" s="1"/>
  <c r="AU166" i="12" s="1"/>
  <c r="AP161" i="12"/>
  <c r="AO161" i="12"/>
  <c r="AM161" i="12"/>
  <c r="AK161" i="12"/>
  <c r="AH161" i="12"/>
  <c r="AI161" i="12" s="1"/>
  <c r="AG161" i="12"/>
  <c r="AD161" i="12"/>
  <c r="AR161" i="12" s="1"/>
  <c r="AB161" i="12"/>
  <c r="AC161" i="12" s="1"/>
  <c r="AA161" i="12"/>
  <c r="Y161" i="12"/>
  <c r="V161" i="12"/>
  <c r="W161" i="12" s="1"/>
  <c r="U161" i="12"/>
  <c r="S161" i="12"/>
  <c r="P161" i="12"/>
  <c r="O161" i="12"/>
  <c r="L161" i="12"/>
  <c r="K161" i="12"/>
  <c r="J161" i="12"/>
  <c r="F161" i="12"/>
  <c r="AS161" i="12" s="1"/>
  <c r="AU161" i="12" s="1"/>
  <c r="AO160" i="12"/>
  <c r="AP160" i="12" s="1"/>
  <c r="AM160" i="12"/>
  <c r="AK160" i="12"/>
  <c r="AH160" i="12"/>
  <c r="AI160" i="12" s="1"/>
  <c r="AG160" i="12"/>
  <c r="AD160" i="12"/>
  <c r="AR160" i="12" s="1"/>
  <c r="AB160" i="12"/>
  <c r="AC160" i="12" s="1"/>
  <c r="AA160" i="12"/>
  <c r="Y160" i="12"/>
  <c r="V160" i="12"/>
  <c r="W160" i="12" s="1"/>
  <c r="U160" i="12"/>
  <c r="S160" i="12"/>
  <c r="P160" i="12"/>
  <c r="O160" i="12"/>
  <c r="L160" i="12"/>
  <c r="K160" i="12"/>
  <c r="J160" i="12"/>
  <c r="F160" i="12"/>
  <c r="AS160" i="12" s="1"/>
  <c r="AU160" i="12" s="1"/>
  <c r="AR159" i="12"/>
  <c r="AO159" i="12"/>
  <c r="AP159" i="12" s="1"/>
  <c r="AM159" i="12"/>
  <c r="AK159" i="12"/>
  <c r="AI159" i="12"/>
  <c r="AG159" i="12"/>
  <c r="AE159" i="12"/>
  <c r="AC159" i="12"/>
  <c r="AA159" i="12"/>
  <c r="Y159" i="12"/>
  <c r="V159" i="12"/>
  <c r="W159" i="12" s="1"/>
  <c r="U159" i="12"/>
  <c r="S159" i="12"/>
  <c r="P159" i="12"/>
  <c r="O159" i="12"/>
  <c r="L159" i="12"/>
  <c r="K159" i="12"/>
  <c r="J159" i="12"/>
  <c r="F159" i="12"/>
  <c r="AS159" i="12" s="1"/>
  <c r="AU159" i="12" s="1"/>
  <c r="AO157" i="12"/>
  <c r="AP157" i="12" s="1"/>
  <c r="AM157" i="12"/>
  <c r="AK157" i="12"/>
  <c r="AH157" i="12"/>
  <c r="AI157" i="12" s="1"/>
  <c r="AG157" i="12"/>
  <c r="AD157" i="12"/>
  <c r="AR157" i="12" s="1"/>
  <c r="AC157" i="12"/>
  <c r="AA157" i="12"/>
  <c r="Y157" i="12"/>
  <c r="V157" i="12"/>
  <c r="W157" i="12" s="1"/>
  <c r="U157" i="12"/>
  <c r="S157" i="12"/>
  <c r="P157" i="12"/>
  <c r="O157" i="12"/>
  <c r="L157" i="12"/>
  <c r="K157" i="12"/>
  <c r="J157" i="12"/>
  <c r="F157" i="12"/>
  <c r="AS157" i="12" s="1"/>
  <c r="AU157" i="12" s="1"/>
  <c r="AR156" i="12"/>
  <c r="AO156" i="12"/>
  <c r="AP156" i="12" s="1"/>
  <c r="AM156" i="12"/>
  <c r="AK156" i="12"/>
  <c r="AI156" i="12"/>
  <c r="AG156" i="12"/>
  <c r="AE156" i="12"/>
  <c r="AC156" i="12"/>
  <c r="AA156" i="12"/>
  <c r="Y156" i="12"/>
  <c r="W156" i="12"/>
  <c r="V156" i="12"/>
  <c r="U156" i="12"/>
  <c r="S156" i="12"/>
  <c r="P156" i="12"/>
  <c r="O156" i="12"/>
  <c r="L156" i="12"/>
  <c r="K156" i="12"/>
  <c r="J156" i="12"/>
  <c r="F156" i="12"/>
  <c r="AS156" i="12" s="1"/>
  <c r="AU156" i="12" s="1"/>
  <c r="AR155" i="12"/>
  <c r="AP155" i="12"/>
  <c r="AO155" i="12"/>
  <c r="AM155" i="12"/>
  <c r="AK155" i="12"/>
  <c r="AH155" i="12"/>
  <c r="AI155" i="12" s="1"/>
  <c r="AG155" i="12"/>
  <c r="AE155" i="12"/>
  <c r="AC155" i="12"/>
  <c r="AA155" i="12"/>
  <c r="Y155" i="12"/>
  <c r="V155" i="12"/>
  <c r="W155" i="12" s="1"/>
  <c r="U155" i="12"/>
  <c r="S155" i="12"/>
  <c r="P155" i="12"/>
  <c r="L155" i="12"/>
  <c r="K155" i="12"/>
  <c r="J155" i="12"/>
  <c r="F155" i="12"/>
  <c r="AS155" i="12" s="1"/>
  <c r="AU155" i="12" s="1"/>
  <c r="AR154" i="12"/>
  <c r="AO154" i="12"/>
  <c r="AP154" i="12" s="1"/>
  <c r="AM154" i="12"/>
  <c r="AK154" i="12"/>
  <c r="AI154" i="12"/>
  <c r="AG154" i="12"/>
  <c r="AE154" i="12"/>
  <c r="AC154" i="12"/>
  <c r="AA154" i="12"/>
  <c r="Y154" i="12"/>
  <c r="V154" i="12"/>
  <c r="W154" i="12" s="1"/>
  <c r="U154" i="12"/>
  <c r="S154" i="12"/>
  <c r="P154" i="12"/>
  <c r="O154" i="12"/>
  <c r="L154" i="12"/>
  <c r="K154" i="12"/>
  <c r="J154" i="12"/>
  <c r="F154" i="12"/>
  <c r="AS154" i="12" s="1"/>
  <c r="AU154" i="12" s="1"/>
  <c r="AO158" i="12"/>
  <c r="AP158" i="12" s="1"/>
  <c r="AM158" i="12"/>
  <c r="AK158" i="12"/>
  <c r="AH158" i="12"/>
  <c r="AI158" i="12" s="1"/>
  <c r="AG158" i="12"/>
  <c r="AD158" i="12"/>
  <c r="AR158" i="12" s="1"/>
  <c r="AB158" i="12"/>
  <c r="AC158" i="12" s="1"/>
  <c r="AA158" i="12"/>
  <c r="Y158" i="12"/>
  <c r="V158" i="12"/>
  <c r="W158" i="12" s="1"/>
  <c r="U158" i="12"/>
  <c r="S158" i="12"/>
  <c r="P158" i="12"/>
  <c r="O158" i="12"/>
  <c r="L158" i="12"/>
  <c r="K158" i="12"/>
  <c r="J158" i="12"/>
  <c r="F158" i="12"/>
  <c r="AS158" i="12" s="1"/>
  <c r="AU158" i="12" s="1"/>
  <c r="AR153" i="12"/>
  <c r="AO153" i="12"/>
  <c r="AP153" i="12" s="1"/>
  <c r="AM153" i="12"/>
  <c r="AK153" i="12"/>
  <c r="AI153" i="12"/>
  <c r="AH153" i="12"/>
  <c r="AG153" i="12"/>
  <c r="AE153" i="12"/>
  <c r="AC153" i="12"/>
  <c r="AA153" i="12"/>
  <c r="Y153" i="12"/>
  <c r="V153" i="12"/>
  <c r="W153" i="12" s="1"/>
  <c r="U153" i="12"/>
  <c r="S153" i="12"/>
  <c r="P153" i="12"/>
  <c r="O153" i="12"/>
  <c r="L153" i="12"/>
  <c r="K153" i="12"/>
  <c r="J153" i="12"/>
  <c r="F153" i="12"/>
  <c r="AS153" i="12" s="1"/>
  <c r="AU153" i="12" s="1"/>
  <c r="AO152" i="12"/>
  <c r="AP152" i="12" s="1"/>
  <c r="AM152" i="12"/>
  <c r="AK152" i="12"/>
  <c r="AH152" i="12"/>
  <c r="AI152" i="12" s="1"/>
  <c r="AG152" i="12"/>
  <c r="AD152" i="12"/>
  <c r="AR152" i="12" s="1"/>
  <c r="AB152" i="12"/>
  <c r="AC152" i="12" s="1"/>
  <c r="AA152" i="12"/>
  <c r="Y152" i="12"/>
  <c r="V152" i="12"/>
  <c r="W152" i="12" s="1"/>
  <c r="U152" i="12"/>
  <c r="S152" i="12"/>
  <c r="P152" i="12"/>
  <c r="O152" i="12"/>
  <c r="L152" i="12"/>
  <c r="K152" i="12"/>
  <c r="F152" i="12"/>
  <c r="AS152" i="12" s="1"/>
  <c r="AU152" i="12" s="1"/>
  <c r="AR150" i="12"/>
  <c r="AO150" i="12"/>
  <c r="AP150" i="12" s="1"/>
  <c r="AM150" i="12"/>
  <c r="AK150" i="12"/>
  <c r="AI150" i="12"/>
  <c r="AG150" i="12"/>
  <c r="AE150" i="12"/>
  <c r="AC150" i="12"/>
  <c r="AA150" i="12"/>
  <c r="Y150" i="12"/>
  <c r="V150" i="12"/>
  <c r="W150" i="12" s="1"/>
  <c r="U150" i="12"/>
  <c r="S150" i="12"/>
  <c r="P150" i="12"/>
  <c r="O150" i="12"/>
  <c r="L150" i="12"/>
  <c r="K150" i="12"/>
  <c r="J150" i="12"/>
  <c r="F150" i="12"/>
  <c r="AS150" i="12" s="1"/>
  <c r="AU150" i="12" s="1"/>
  <c r="AR149" i="12"/>
  <c r="AO149" i="12"/>
  <c r="AP149" i="12" s="1"/>
  <c r="AM149" i="12"/>
  <c r="AK149" i="12"/>
  <c r="AI149" i="12"/>
  <c r="AG149" i="12"/>
  <c r="AE149" i="12"/>
  <c r="AC149" i="12"/>
  <c r="AA149" i="12"/>
  <c r="Y149" i="12"/>
  <c r="V149" i="12"/>
  <c r="W149" i="12" s="1"/>
  <c r="U149" i="12"/>
  <c r="S149" i="12"/>
  <c r="P149" i="12"/>
  <c r="O149" i="12"/>
  <c r="L149" i="12"/>
  <c r="K149" i="12"/>
  <c r="J149" i="12"/>
  <c r="F149" i="12"/>
  <c r="AS149" i="12" s="1"/>
  <c r="AU149" i="12" s="1"/>
  <c r="AO148" i="12"/>
  <c r="AP148" i="12" s="1"/>
  <c r="AM148" i="12"/>
  <c r="AK148" i="12"/>
  <c r="AH148" i="12"/>
  <c r="AI148" i="12" s="1"/>
  <c r="AG148" i="12"/>
  <c r="AD148" i="12"/>
  <c r="AR148" i="12" s="1"/>
  <c r="AB148" i="12"/>
  <c r="AC148" i="12" s="1"/>
  <c r="AA148" i="12"/>
  <c r="Y148" i="12"/>
  <c r="V148" i="12"/>
  <c r="W148" i="12" s="1"/>
  <c r="U148" i="12"/>
  <c r="S148" i="12"/>
  <c r="P148" i="12"/>
  <c r="O148" i="12"/>
  <c r="L148" i="12"/>
  <c r="K148" i="12"/>
  <c r="J148" i="12"/>
  <c r="F148" i="12"/>
  <c r="AR147" i="12"/>
  <c r="AO147" i="12"/>
  <c r="AP147" i="12" s="1"/>
  <c r="AM147" i="12"/>
  <c r="AK147" i="12"/>
  <c r="AI147" i="12"/>
  <c r="AG147" i="12"/>
  <c r="AE147" i="12"/>
  <c r="AC147" i="12"/>
  <c r="AA147" i="12"/>
  <c r="Y147" i="12"/>
  <c r="V147" i="12"/>
  <c r="W147" i="12" s="1"/>
  <c r="U147" i="12"/>
  <c r="S147" i="12"/>
  <c r="P147" i="12"/>
  <c r="O147" i="12"/>
  <c r="L147" i="12"/>
  <c r="K147" i="12"/>
  <c r="J147" i="12"/>
  <c r="F147" i="12"/>
  <c r="AS147" i="12" s="1"/>
  <c r="AU147" i="12" s="1"/>
  <c r="AR151" i="12"/>
  <c r="AO151" i="12"/>
  <c r="AP151" i="12" s="1"/>
  <c r="AM151" i="12"/>
  <c r="AK151" i="12"/>
  <c r="AI151" i="12"/>
  <c r="AG151" i="12"/>
  <c r="AE151" i="12"/>
  <c r="AB151" i="12"/>
  <c r="AC151" i="12" s="1"/>
  <c r="AA151" i="12"/>
  <c r="Y151" i="12"/>
  <c r="W151" i="12"/>
  <c r="V151" i="12"/>
  <c r="U151" i="12"/>
  <c r="S151" i="12"/>
  <c r="P151" i="12"/>
  <c r="O151" i="12"/>
  <c r="L151" i="12"/>
  <c r="K151" i="12"/>
  <c r="J151" i="12"/>
  <c r="F151" i="12"/>
  <c r="AS151" i="12" s="1"/>
  <c r="AU151" i="12" s="1"/>
  <c r="AO146" i="12"/>
  <c r="AP146" i="12" s="1"/>
  <c r="AM146" i="12"/>
  <c r="AK146" i="12"/>
  <c r="AH146" i="12"/>
  <c r="AI146" i="12" s="1"/>
  <c r="AG146" i="12"/>
  <c r="AD146" i="12"/>
  <c r="AR146" i="12" s="1"/>
  <c r="AB146" i="12"/>
  <c r="AC146" i="12" s="1"/>
  <c r="AA146" i="12"/>
  <c r="Y146" i="12"/>
  <c r="V146" i="12"/>
  <c r="W146" i="12" s="1"/>
  <c r="U146" i="12"/>
  <c r="S146" i="12"/>
  <c r="P146" i="12"/>
  <c r="O146" i="12"/>
  <c r="L146" i="12"/>
  <c r="K146" i="12"/>
  <c r="J146" i="12"/>
  <c r="F146" i="12"/>
  <c r="AS146" i="12" s="1"/>
  <c r="AU146" i="12" s="1"/>
  <c r="AR145" i="12"/>
  <c r="AO145" i="12"/>
  <c r="AP145" i="12" s="1"/>
  <c r="AM145" i="12"/>
  <c r="AK145" i="12"/>
  <c r="AH145" i="12"/>
  <c r="AI145" i="12" s="1"/>
  <c r="AG145" i="12"/>
  <c r="AE145" i="12"/>
  <c r="AC145" i="12"/>
  <c r="AA145" i="12"/>
  <c r="Y145" i="12"/>
  <c r="V145" i="12"/>
  <c r="W145" i="12" s="1"/>
  <c r="U145" i="12"/>
  <c r="S145" i="12"/>
  <c r="P145" i="12"/>
  <c r="O145" i="12"/>
  <c r="L145" i="12"/>
  <c r="K145" i="12"/>
  <c r="J145" i="12"/>
  <c r="F145" i="12"/>
  <c r="AS145" i="12" s="1"/>
  <c r="AU145" i="12" s="1"/>
  <c r="AO144" i="12"/>
  <c r="AP144" i="12" s="1"/>
  <c r="AM144" i="12"/>
  <c r="AK144" i="12"/>
  <c r="AH144" i="12"/>
  <c r="AI144" i="12" s="1"/>
  <c r="AG144" i="12"/>
  <c r="AD144" i="12"/>
  <c r="AR144" i="12" s="1"/>
  <c r="AB144" i="12"/>
  <c r="AC144" i="12" s="1"/>
  <c r="AA144" i="12"/>
  <c r="Y144" i="12"/>
  <c r="V144" i="12"/>
  <c r="W144" i="12" s="1"/>
  <c r="U144" i="12"/>
  <c r="S144" i="12"/>
  <c r="P144" i="12"/>
  <c r="O144" i="12"/>
  <c r="L144" i="12"/>
  <c r="K144" i="12"/>
  <c r="J144" i="12"/>
  <c r="F144" i="12"/>
  <c r="AS144" i="12" s="1"/>
  <c r="AU144" i="12" s="1"/>
  <c r="AO143" i="12"/>
  <c r="AP143" i="12" s="1"/>
  <c r="AM143" i="12"/>
  <c r="AK143" i="12"/>
  <c r="AH143" i="12"/>
  <c r="AI143" i="12" s="1"/>
  <c r="AG143" i="12"/>
  <c r="AD143" i="12"/>
  <c r="AR143" i="12" s="1"/>
  <c r="AC143" i="12"/>
  <c r="AB143" i="12"/>
  <c r="AA143" i="12"/>
  <c r="Y143" i="12"/>
  <c r="V143" i="12"/>
  <c r="W143" i="12" s="1"/>
  <c r="U143" i="12"/>
  <c r="S143" i="12"/>
  <c r="P143" i="12"/>
  <c r="O143" i="12"/>
  <c r="L143" i="12"/>
  <c r="K143" i="12"/>
  <c r="J143" i="12"/>
  <c r="F143" i="12"/>
  <c r="AS143" i="12" s="1"/>
  <c r="AU143" i="12" s="1"/>
  <c r="AO142" i="12"/>
  <c r="AP142" i="12" s="1"/>
  <c r="AM142" i="12"/>
  <c r="AK142" i="12"/>
  <c r="AH142" i="12"/>
  <c r="AI142" i="12" s="1"/>
  <c r="AG142" i="12"/>
  <c r="AD142" i="12"/>
  <c r="AE142" i="12" s="1"/>
  <c r="AB142" i="12"/>
  <c r="AC142" i="12" s="1"/>
  <c r="AA142" i="12"/>
  <c r="Y142" i="12"/>
  <c r="V142" i="12"/>
  <c r="W142" i="12" s="1"/>
  <c r="U142" i="12"/>
  <c r="S142" i="12"/>
  <c r="P142" i="12"/>
  <c r="O142" i="12"/>
  <c r="L142" i="12"/>
  <c r="K142" i="12"/>
  <c r="J142" i="12"/>
  <c r="F142" i="12"/>
  <c r="AS142" i="12" s="1"/>
  <c r="AU142" i="12" s="1"/>
  <c r="AO141" i="12"/>
  <c r="AP141" i="12" s="1"/>
  <c r="AM141" i="12"/>
  <c r="AK141" i="12"/>
  <c r="AH141" i="12"/>
  <c r="AI141" i="12" s="1"/>
  <c r="AG141" i="12"/>
  <c r="AD141" i="12"/>
  <c r="AB141" i="12"/>
  <c r="AC141" i="12" s="1"/>
  <c r="AA141" i="12"/>
  <c r="Y141" i="12"/>
  <c r="W141" i="12"/>
  <c r="V141" i="12"/>
  <c r="U141" i="12"/>
  <c r="S141" i="12"/>
  <c r="P141" i="12"/>
  <c r="O141" i="12"/>
  <c r="L141" i="12"/>
  <c r="K141" i="12"/>
  <c r="J141" i="12"/>
  <c r="F141" i="12"/>
  <c r="AS141" i="12" s="1"/>
  <c r="AU141" i="12" s="1"/>
  <c r="AR140" i="12"/>
  <c r="AP140" i="12"/>
  <c r="AO140" i="12"/>
  <c r="AM140" i="12"/>
  <c r="AK140" i="12"/>
  <c r="AH140" i="12"/>
  <c r="AI140" i="12" s="1"/>
  <c r="AG140" i="12"/>
  <c r="AE140" i="12"/>
  <c r="AC140" i="12"/>
  <c r="AA140" i="12"/>
  <c r="Y140" i="12"/>
  <c r="V140" i="12"/>
  <c r="W140" i="12" s="1"/>
  <c r="U140" i="12"/>
  <c r="S140" i="12"/>
  <c r="P140" i="12"/>
  <c r="O140" i="12"/>
  <c r="L140" i="12"/>
  <c r="K140" i="12"/>
  <c r="J140" i="12"/>
  <c r="F140" i="12"/>
  <c r="AS140" i="12" s="1"/>
  <c r="AU140" i="12" s="1"/>
  <c r="AR138" i="12"/>
  <c r="AO138" i="12"/>
  <c r="AP138" i="12" s="1"/>
  <c r="AM138" i="12"/>
  <c r="AK138" i="12"/>
  <c r="AI138" i="12"/>
  <c r="AH138" i="12"/>
  <c r="AG138" i="12"/>
  <c r="AE138" i="12"/>
  <c r="AC138" i="12"/>
  <c r="AA138" i="12"/>
  <c r="Y138" i="12"/>
  <c r="V138" i="12"/>
  <c r="W138" i="12" s="1"/>
  <c r="U138" i="12"/>
  <c r="S138" i="12"/>
  <c r="P138" i="12"/>
  <c r="O138" i="12"/>
  <c r="L138" i="12"/>
  <c r="K138" i="12"/>
  <c r="J138" i="12"/>
  <c r="F138" i="12"/>
  <c r="AS138" i="12" s="1"/>
  <c r="AU138" i="12" s="1"/>
  <c r="AP137" i="12"/>
  <c r="AO137" i="12"/>
  <c r="AM137" i="12"/>
  <c r="AK137" i="12"/>
  <c r="AH137" i="12"/>
  <c r="AI137" i="12" s="1"/>
  <c r="AG137" i="12"/>
  <c r="AD137" i="12"/>
  <c r="AE137" i="12" s="1"/>
  <c r="AB137" i="12"/>
  <c r="AC137" i="12" s="1"/>
  <c r="AA137" i="12"/>
  <c r="Y137" i="12"/>
  <c r="V137" i="12"/>
  <c r="W137" i="12" s="1"/>
  <c r="U137" i="12"/>
  <c r="S137" i="12"/>
  <c r="P137" i="12"/>
  <c r="O137" i="12"/>
  <c r="L137" i="12"/>
  <c r="K137" i="12"/>
  <c r="J137" i="12"/>
  <c r="F137" i="12"/>
  <c r="AO136" i="12"/>
  <c r="AP136" i="12" s="1"/>
  <c r="AM136" i="12"/>
  <c r="AK136" i="12"/>
  <c r="AI136" i="12"/>
  <c r="AH136" i="12"/>
  <c r="AG136" i="12"/>
  <c r="AD136" i="12"/>
  <c r="AB136" i="12"/>
  <c r="AC136" i="12" s="1"/>
  <c r="AA136" i="12"/>
  <c r="Y136" i="12"/>
  <c r="W136" i="12"/>
  <c r="V136" i="12"/>
  <c r="U136" i="12"/>
  <c r="S136" i="12"/>
  <c r="P136" i="12"/>
  <c r="O136" i="12"/>
  <c r="L136" i="12"/>
  <c r="K136" i="12"/>
  <c r="F136" i="12"/>
  <c r="AS136" i="12" s="1"/>
  <c r="AU136" i="12" s="1"/>
  <c r="AO135" i="12"/>
  <c r="AP135" i="12" s="1"/>
  <c r="AM135" i="12"/>
  <c r="AK135" i="12"/>
  <c r="AH135" i="12"/>
  <c r="AI135" i="12" s="1"/>
  <c r="AG135" i="12"/>
  <c r="AD135" i="12"/>
  <c r="AR135" i="12" s="1"/>
  <c r="AC135" i="12"/>
  <c r="AB135" i="12"/>
  <c r="AS135" i="12" s="1"/>
  <c r="AU135" i="12" s="1"/>
  <c r="AA135" i="12"/>
  <c r="Y135" i="12"/>
  <c r="V135" i="12"/>
  <c r="W135" i="12" s="1"/>
  <c r="U135" i="12"/>
  <c r="S135" i="12"/>
  <c r="P135" i="12"/>
  <c r="O135" i="12"/>
  <c r="L135" i="12"/>
  <c r="K135" i="12"/>
  <c r="F135" i="12"/>
  <c r="AR134" i="12"/>
  <c r="AO134" i="12"/>
  <c r="AP134" i="12" s="1"/>
  <c r="AM134" i="12"/>
  <c r="AK134" i="12"/>
  <c r="AI134" i="12"/>
  <c r="AH134" i="12"/>
  <c r="AG134" i="12"/>
  <c r="AE134" i="12"/>
  <c r="AC134" i="12"/>
  <c r="AA134" i="12"/>
  <c r="Y134" i="12"/>
  <c r="V134" i="12"/>
  <c r="W134" i="12" s="1"/>
  <c r="U134" i="12"/>
  <c r="S134" i="12"/>
  <c r="P134" i="12"/>
  <c r="O134" i="12"/>
  <c r="L134" i="12"/>
  <c r="K134" i="12"/>
  <c r="J134" i="12"/>
  <c r="F134" i="12"/>
  <c r="AS134" i="12" s="1"/>
  <c r="AU134" i="12" s="1"/>
  <c r="AP139" i="12"/>
  <c r="AO139" i="12"/>
  <c r="AM139" i="12"/>
  <c r="AK139" i="12"/>
  <c r="AH139" i="12"/>
  <c r="AI139" i="12" s="1"/>
  <c r="AG139" i="12"/>
  <c r="AD139" i="12"/>
  <c r="AR139" i="12" s="1"/>
  <c r="AB139" i="12"/>
  <c r="AC139" i="12" s="1"/>
  <c r="AA139" i="12"/>
  <c r="Y139" i="12"/>
  <c r="V139" i="12"/>
  <c r="W139" i="12" s="1"/>
  <c r="U139" i="12"/>
  <c r="S139" i="12"/>
  <c r="P139" i="12"/>
  <c r="O139" i="12"/>
  <c r="L139" i="12"/>
  <c r="K139" i="12"/>
  <c r="J139" i="12"/>
  <c r="F139" i="12"/>
  <c r="AS139" i="12" s="1"/>
  <c r="AU139" i="12" s="1"/>
  <c r="AP133" i="12"/>
  <c r="AO133" i="12"/>
  <c r="AM133" i="12"/>
  <c r="AK133" i="12"/>
  <c r="AH133" i="12"/>
  <c r="AI133" i="12" s="1"/>
  <c r="AG133" i="12"/>
  <c r="AD133" i="12"/>
  <c r="AB133" i="12"/>
  <c r="AC133" i="12" s="1"/>
  <c r="AA133" i="12"/>
  <c r="Y133" i="12"/>
  <c r="V133" i="12"/>
  <c r="W133" i="12" s="1"/>
  <c r="U133" i="12"/>
  <c r="S133" i="12"/>
  <c r="P133" i="12"/>
  <c r="O133" i="12"/>
  <c r="L133" i="12"/>
  <c r="K133" i="12"/>
  <c r="J133" i="12"/>
  <c r="F133" i="12"/>
  <c r="AS133" i="12" s="1"/>
  <c r="AU133" i="12" s="1"/>
  <c r="AS132" i="12"/>
  <c r="AU132" i="12" s="1"/>
  <c r="AR132" i="12"/>
  <c r="AO132" i="12"/>
  <c r="AP132" i="12" s="1"/>
  <c r="AM132" i="12"/>
  <c r="AK132" i="12"/>
  <c r="AI132" i="12"/>
  <c r="AG132" i="12"/>
  <c r="AE132" i="12"/>
  <c r="AC132" i="12"/>
  <c r="AA132" i="12"/>
  <c r="Y132" i="12"/>
  <c r="V132" i="12"/>
  <c r="W132" i="12" s="1"/>
  <c r="U132" i="12"/>
  <c r="S132" i="12"/>
  <c r="P132" i="12"/>
  <c r="O132" i="12"/>
  <c r="L132" i="12"/>
  <c r="K132" i="12"/>
  <c r="J132" i="12"/>
  <c r="F132" i="12"/>
  <c r="AR130" i="12"/>
  <c r="AO130" i="12"/>
  <c r="AP130" i="12" s="1"/>
  <c r="AM130" i="12"/>
  <c r="AK130" i="12"/>
  <c r="AI130" i="12"/>
  <c r="AG130" i="12"/>
  <c r="AE130" i="12"/>
  <c r="AC130" i="12"/>
  <c r="AA130" i="12"/>
  <c r="Y130" i="12"/>
  <c r="V130" i="12"/>
  <c r="W130" i="12" s="1"/>
  <c r="U130" i="12"/>
  <c r="S130" i="12"/>
  <c r="P130" i="12"/>
  <c r="O130" i="12"/>
  <c r="L130" i="12"/>
  <c r="K130" i="12"/>
  <c r="J130" i="12"/>
  <c r="F130" i="12"/>
  <c r="AS130" i="12" s="1"/>
  <c r="AU130" i="12" s="1"/>
  <c r="AP129" i="12"/>
  <c r="AO129" i="12"/>
  <c r="AM129" i="12"/>
  <c r="AK129" i="12"/>
  <c r="AH129" i="12"/>
  <c r="AI129" i="12" s="1"/>
  <c r="AG129" i="12"/>
  <c r="AD129" i="12"/>
  <c r="AR129" i="12" s="1"/>
  <c r="AC129" i="12"/>
  <c r="AA129" i="12"/>
  <c r="Y129" i="12"/>
  <c r="V129" i="12"/>
  <c r="W129" i="12" s="1"/>
  <c r="U129" i="12"/>
  <c r="S129" i="12"/>
  <c r="P129" i="12"/>
  <c r="O129" i="12"/>
  <c r="L129" i="12"/>
  <c r="K129" i="12"/>
  <c r="J129" i="12"/>
  <c r="F129" i="12"/>
  <c r="AS129" i="12" s="1"/>
  <c r="AU129" i="12" s="1"/>
  <c r="AR131" i="12"/>
  <c r="AO131" i="12"/>
  <c r="AP131" i="12" s="1"/>
  <c r="AM131" i="12"/>
  <c r="AK131" i="12"/>
  <c r="AH131" i="12"/>
  <c r="AI131" i="12" s="1"/>
  <c r="AG131" i="12"/>
  <c r="AE131" i="12"/>
  <c r="AC131" i="12"/>
  <c r="AA131" i="12"/>
  <c r="Y131" i="12"/>
  <c r="V131" i="12"/>
  <c r="W131" i="12" s="1"/>
  <c r="U131" i="12"/>
  <c r="S131" i="12"/>
  <c r="P131" i="12"/>
  <c r="O131" i="12"/>
  <c r="L131" i="12"/>
  <c r="K131" i="12"/>
  <c r="J131" i="12"/>
  <c r="F131" i="12"/>
  <c r="AS131" i="12" s="1"/>
  <c r="AU131" i="12" s="1"/>
  <c r="AR128" i="12"/>
  <c r="AO128" i="12"/>
  <c r="AP128" i="12" s="1"/>
  <c r="AM128" i="12"/>
  <c r="AK128" i="12"/>
  <c r="AH128" i="12"/>
  <c r="AI128" i="12" s="1"/>
  <c r="AG128" i="12"/>
  <c r="AE128" i="12"/>
  <c r="AC128" i="12"/>
  <c r="AA128" i="12"/>
  <c r="Y128" i="12"/>
  <c r="V128" i="12"/>
  <c r="W128" i="12" s="1"/>
  <c r="U128" i="12"/>
  <c r="S128" i="12"/>
  <c r="P128" i="12"/>
  <c r="O128" i="12"/>
  <c r="L128" i="12"/>
  <c r="K128" i="12"/>
  <c r="J128" i="12"/>
  <c r="F128" i="12"/>
  <c r="AS128" i="12" s="1"/>
  <c r="AU128" i="12" s="1"/>
  <c r="AR126" i="12"/>
  <c r="AO126" i="12"/>
  <c r="AP126" i="12" s="1"/>
  <c r="AM126" i="12"/>
  <c r="AK126" i="12"/>
  <c r="AI126" i="12"/>
  <c r="AG126" i="12"/>
  <c r="AE126" i="12"/>
  <c r="AC126" i="12"/>
  <c r="AA126" i="12"/>
  <c r="Y126" i="12"/>
  <c r="V126" i="12"/>
  <c r="W126" i="12" s="1"/>
  <c r="U126" i="12"/>
  <c r="S126" i="12"/>
  <c r="P126" i="12"/>
  <c r="O126" i="12"/>
  <c r="L126" i="12"/>
  <c r="K126" i="12"/>
  <c r="J126" i="12"/>
  <c r="F126" i="12"/>
  <c r="AS126" i="12" s="1"/>
  <c r="AU126" i="12" s="1"/>
  <c r="AO125" i="12"/>
  <c r="AP125" i="12" s="1"/>
  <c r="AM125" i="12"/>
  <c r="AK125" i="12"/>
  <c r="AI125" i="12"/>
  <c r="AH125" i="12"/>
  <c r="AG125" i="12"/>
  <c r="AD125" i="12"/>
  <c r="AR125" i="12" s="1"/>
  <c r="AB125" i="12"/>
  <c r="AC125" i="12" s="1"/>
  <c r="AA125" i="12"/>
  <c r="Y125" i="12"/>
  <c r="V125" i="12"/>
  <c r="W125" i="12" s="1"/>
  <c r="U125" i="12"/>
  <c r="S125" i="12"/>
  <c r="P125" i="12"/>
  <c r="O125" i="12"/>
  <c r="L125" i="12"/>
  <c r="K125" i="12"/>
  <c r="J125" i="12"/>
  <c r="F125" i="12"/>
  <c r="AS125" i="12" s="1"/>
  <c r="AU125" i="12" s="1"/>
  <c r="AO124" i="12"/>
  <c r="AP124" i="12" s="1"/>
  <c r="AM124" i="12"/>
  <c r="AK124" i="12"/>
  <c r="AH124" i="12"/>
  <c r="AI124" i="12" s="1"/>
  <c r="AG124" i="12"/>
  <c r="AD124" i="12"/>
  <c r="AR124" i="12" s="1"/>
  <c r="AC124" i="12"/>
  <c r="AB124" i="12"/>
  <c r="AA124" i="12"/>
  <c r="Y124" i="12"/>
  <c r="V124" i="12"/>
  <c r="W124" i="12" s="1"/>
  <c r="U124" i="12"/>
  <c r="S124" i="12"/>
  <c r="P124" i="12"/>
  <c r="O124" i="12"/>
  <c r="L124" i="12"/>
  <c r="K124" i="12"/>
  <c r="J124" i="12"/>
  <c r="F124" i="12"/>
  <c r="AR123" i="12"/>
  <c r="AO123" i="12"/>
  <c r="AP123" i="12" s="1"/>
  <c r="AM123" i="12"/>
  <c r="AK123" i="12"/>
  <c r="AH123" i="12"/>
  <c r="AI123" i="12" s="1"/>
  <c r="AG123" i="12"/>
  <c r="AE123" i="12"/>
  <c r="AC123" i="12"/>
  <c r="AA123" i="12"/>
  <c r="Y123" i="12"/>
  <c r="W123" i="12"/>
  <c r="V123" i="12"/>
  <c r="U123" i="12"/>
  <c r="S123" i="12"/>
  <c r="P123" i="12"/>
  <c r="L123" i="12"/>
  <c r="K123" i="12"/>
  <c r="J123" i="12"/>
  <c r="F123" i="12"/>
  <c r="AS123" i="12" s="1"/>
  <c r="AU123" i="12" s="1"/>
  <c r="AR122" i="12"/>
  <c r="AO122" i="12"/>
  <c r="AP122" i="12" s="1"/>
  <c r="AM122" i="12"/>
  <c r="AK122" i="12"/>
  <c r="AI122" i="12"/>
  <c r="AG122" i="12"/>
  <c r="AE122" i="12"/>
  <c r="AC122" i="12"/>
  <c r="AA122" i="12"/>
  <c r="Y122" i="12"/>
  <c r="V122" i="12"/>
  <c r="W122" i="12" s="1"/>
  <c r="U122" i="12"/>
  <c r="S122" i="12"/>
  <c r="P122" i="12"/>
  <c r="O122" i="12"/>
  <c r="L122" i="12"/>
  <c r="K122" i="12"/>
  <c r="J122" i="12"/>
  <c r="F122" i="12"/>
  <c r="AS122" i="12" s="1"/>
  <c r="AU122" i="12" s="1"/>
  <c r="AR127" i="12"/>
  <c r="AO127" i="12"/>
  <c r="AP127" i="12" s="1"/>
  <c r="AM127" i="12"/>
  <c r="AK127" i="12"/>
  <c r="AI127" i="12"/>
  <c r="AG127" i="12"/>
  <c r="AE127" i="12"/>
  <c r="AC127" i="12"/>
  <c r="AA127" i="12"/>
  <c r="Y127" i="12"/>
  <c r="V127" i="12"/>
  <c r="W127" i="12" s="1"/>
  <c r="U127" i="12"/>
  <c r="S127" i="12"/>
  <c r="P127" i="12"/>
  <c r="O127" i="12"/>
  <c r="L127" i="12"/>
  <c r="K127" i="12"/>
  <c r="J127" i="12"/>
  <c r="F127" i="12"/>
  <c r="AS127" i="12" s="1"/>
  <c r="AU127" i="12" s="1"/>
  <c r="AR120" i="12"/>
  <c r="AP120" i="12"/>
  <c r="AO120" i="12"/>
  <c r="AM120" i="12"/>
  <c r="AK120" i="12"/>
  <c r="AH120" i="12"/>
  <c r="AI120" i="12" s="1"/>
  <c r="AG120" i="12"/>
  <c r="AE120" i="12"/>
  <c r="AC120" i="12"/>
  <c r="AA120" i="12"/>
  <c r="Y120" i="12"/>
  <c r="V120" i="12"/>
  <c r="W120" i="12" s="1"/>
  <c r="U120" i="12"/>
  <c r="S120" i="12"/>
  <c r="P120" i="12"/>
  <c r="O120" i="12"/>
  <c r="L120" i="12"/>
  <c r="K120" i="12"/>
  <c r="J120" i="12"/>
  <c r="F120" i="12"/>
  <c r="AS120" i="12" s="1"/>
  <c r="AU120" i="12" s="1"/>
  <c r="AO121" i="12"/>
  <c r="AP121" i="12" s="1"/>
  <c r="AM121" i="12"/>
  <c r="AK121" i="12"/>
  <c r="AH121" i="12"/>
  <c r="AI121" i="12" s="1"/>
  <c r="AG121" i="12"/>
  <c r="AD121" i="12"/>
  <c r="AR121" i="12" s="1"/>
  <c r="AB121" i="12"/>
  <c r="AC121" i="12" s="1"/>
  <c r="AA121" i="12"/>
  <c r="Y121" i="12"/>
  <c r="V121" i="12"/>
  <c r="W121" i="12" s="1"/>
  <c r="U121" i="12"/>
  <c r="S121" i="12"/>
  <c r="P121" i="12"/>
  <c r="O121" i="12"/>
  <c r="L121" i="12"/>
  <c r="K121" i="12"/>
  <c r="J121" i="12"/>
  <c r="F121" i="12"/>
  <c r="AS121" i="12" s="1"/>
  <c r="AU121" i="12" s="1"/>
  <c r="AO119" i="12"/>
  <c r="AP119" i="12" s="1"/>
  <c r="AM119" i="12"/>
  <c r="AK119" i="12"/>
  <c r="AI119" i="12"/>
  <c r="AH119" i="12"/>
  <c r="AG119" i="12"/>
  <c r="AD119" i="12"/>
  <c r="AR119" i="12" s="1"/>
  <c r="AB119" i="12"/>
  <c r="AC119" i="12" s="1"/>
  <c r="AA119" i="12"/>
  <c r="Y119" i="12"/>
  <c r="V119" i="12"/>
  <c r="W119" i="12" s="1"/>
  <c r="U119" i="12"/>
  <c r="S119" i="12"/>
  <c r="P119" i="12"/>
  <c r="O119" i="12"/>
  <c r="L119" i="12"/>
  <c r="K119" i="12"/>
  <c r="J119" i="12"/>
  <c r="F119" i="12"/>
  <c r="AS119" i="12" s="1"/>
  <c r="AU119" i="12" s="1"/>
  <c r="AO118" i="12"/>
  <c r="AP118" i="12" s="1"/>
  <c r="AM118" i="12"/>
  <c r="AK118" i="12"/>
  <c r="AI118" i="12"/>
  <c r="AH118" i="12"/>
  <c r="AG118" i="12"/>
  <c r="AD118" i="12"/>
  <c r="AE118" i="12" s="1"/>
  <c r="AC118" i="12"/>
  <c r="AB118" i="12"/>
  <c r="AA118" i="12"/>
  <c r="Y118" i="12"/>
  <c r="V118" i="12"/>
  <c r="W118" i="12" s="1"/>
  <c r="U118" i="12"/>
  <c r="S118" i="12"/>
  <c r="P118" i="12"/>
  <c r="O118" i="12"/>
  <c r="L118" i="12"/>
  <c r="K118" i="12"/>
  <c r="J118" i="12"/>
  <c r="F118" i="12"/>
  <c r="AS118" i="12" s="1"/>
  <c r="AU118" i="12" s="1"/>
  <c r="AO117" i="12"/>
  <c r="AP117" i="12" s="1"/>
  <c r="AM117" i="12"/>
  <c r="AK117" i="12"/>
  <c r="AI117" i="12"/>
  <c r="AH117" i="12"/>
  <c r="AG117" i="12"/>
  <c r="AD117" i="12"/>
  <c r="AR117" i="12" s="1"/>
  <c r="AC117" i="12"/>
  <c r="AB117" i="12"/>
  <c r="AA117" i="12"/>
  <c r="Y117" i="12"/>
  <c r="V117" i="12"/>
  <c r="W117" i="12" s="1"/>
  <c r="U117" i="12"/>
  <c r="S117" i="12"/>
  <c r="P117" i="12"/>
  <c r="O117" i="12"/>
  <c r="L117" i="12"/>
  <c r="K117" i="12"/>
  <c r="J117" i="12"/>
  <c r="F117" i="12"/>
  <c r="AS117" i="12" s="1"/>
  <c r="AU117" i="12" s="1"/>
  <c r="AR116" i="12"/>
  <c r="AO116" i="12"/>
  <c r="AP116" i="12" s="1"/>
  <c r="AM116" i="12"/>
  <c r="AK116" i="12"/>
  <c r="AH116" i="12"/>
  <c r="AI116" i="12" s="1"/>
  <c r="AG116" i="12"/>
  <c r="AE116" i="12"/>
  <c r="AC116" i="12"/>
  <c r="AA116" i="12"/>
  <c r="Y116" i="12"/>
  <c r="V116" i="12"/>
  <c r="W116" i="12" s="1"/>
  <c r="U116" i="12"/>
  <c r="S116" i="12"/>
  <c r="P116" i="12"/>
  <c r="O116" i="12"/>
  <c r="L116" i="12"/>
  <c r="K116" i="12"/>
  <c r="J116" i="12"/>
  <c r="F116" i="12"/>
  <c r="AS116" i="12" s="1"/>
  <c r="AU116" i="12" s="1"/>
  <c r="AR114" i="12"/>
  <c r="AO114" i="12"/>
  <c r="AP114" i="12" s="1"/>
  <c r="AM114" i="12"/>
  <c r="AK114" i="12"/>
  <c r="AI114" i="12"/>
  <c r="AG114" i="12"/>
  <c r="AE114" i="12"/>
  <c r="AC114" i="12"/>
  <c r="AA114" i="12"/>
  <c r="Y114" i="12"/>
  <c r="V114" i="12"/>
  <c r="W114" i="12" s="1"/>
  <c r="U114" i="12"/>
  <c r="S114" i="12"/>
  <c r="P114" i="12"/>
  <c r="O114" i="12"/>
  <c r="L114" i="12"/>
  <c r="K114" i="12"/>
  <c r="J114" i="12"/>
  <c r="F114" i="12"/>
  <c r="AS114" i="12" s="1"/>
  <c r="AU114" i="12" s="1"/>
  <c r="AP113" i="12"/>
  <c r="AO113" i="12"/>
  <c r="AM113" i="12"/>
  <c r="AK113" i="12"/>
  <c r="AH113" i="12"/>
  <c r="AI113" i="12" s="1"/>
  <c r="AG113" i="12"/>
  <c r="AD113" i="12"/>
  <c r="AR113" i="12" s="1"/>
  <c r="AB113" i="12"/>
  <c r="AC113" i="12" s="1"/>
  <c r="AA113" i="12"/>
  <c r="Y113" i="12"/>
  <c r="V113" i="12"/>
  <c r="W113" i="12" s="1"/>
  <c r="U113" i="12"/>
  <c r="S113" i="12"/>
  <c r="P113" i="12"/>
  <c r="O113" i="12"/>
  <c r="L113" i="12"/>
  <c r="K113" i="12"/>
  <c r="J113" i="12"/>
  <c r="F113" i="12"/>
  <c r="AR112" i="12"/>
  <c r="AO112" i="12"/>
  <c r="AP112" i="12" s="1"/>
  <c r="AM112" i="12"/>
  <c r="AK112" i="12"/>
  <c r="AI112" i="12"/>
  <c r="AG112" i="12"/>
  <c r="AE112" i="12"/>
  <c r="AC112" i="12"/>
  <c r="AA112" i="12"/>
  <c r="Y112" i="12"/>
  <c r="V112" i="12"/>
  <c r="W112" i="12" s="1"/>
  <c r="U112" i="12"/>
  <c r="S112" i="12"/>
  <c r="P112" i="12"/>
  <c r="O112" i="12"/>
  <c r="L112" i="12"/>
  <c r="K112" i="12"/>
  <c r="J112" i="12"/>
  <c r="F112" i="12"/>
  <c r="AS112" i="12" s="1"/>
  <c r="AU112" i="12" s="1"/>
  <c r="AR115" i="12"/>
  <c r="AO115" i="12"/>
  <c r="AP115" i="12" s="1"/>
  <c r="AM115" i="12"/>
  <c r="AK115" i="12"/>
  <c r="AH115" i="12"/>
  <c r="AI115" i="12" s="1"/>
  <c r="AG115" i="12"/>
  <c r="AE115" i="12"/>
  <c r="AC115" i="12"/>
  <c r="AA115" i="12"/>
  <c r="Y115" i="12"/>
  <c r="V115" i="12"/>
  <c r="W115" i="12" s="1"/>
  <c r="U115" i="12"/>
  <c r="S115" i="12"/>
  <c r="P115" i="12"/>
  <c r="O115" i="12"/>
  <c r="L115" i="12"/>
  <c r="K115" i="12"/>
  <c r="J115" i="12"/>
  <c r="F115" i="12"/>
  <c r="AS115" i="12" s="1"/>
  <c r="AU115" i="12" s="1"/>
  <c r="AO111" i="12"/>
  <c r="AP111" i="12" s="1"/>
  <c r="AM111" i="12"/>
  <c r="AK111" i="12"/>
  <c r="AH111" i="12"/>
  <c r="AI111" i="12" s="1"/>
  <c r="AG111" i="12"/>
  <c r="AD111" i="12"/>
  <c r="AR111" i="12" s="1"/>
  <c r="AB111" i="12"/>
  <c r="AC111" i="12" s="1"/>
  <c r="AA111" i="12"/>
  <c r="Y111" i="12"/>
  <c r="V111" i="12"/>
  <c r="W111" i="12" s="1"/>
  <c r="U111" i="12"/>
  <c r="S111" i="12"/>
  <c r="P111" i="12"/>
  <c r="O111" i="12"/>
  <c r="L111" i="12"/>
  <c r="K111" i="12"/>
  <c r="J111" i="12"/>
  <c r="F111" i="12"/>
  <c r="AS111" i="12" s="1"/>
  <c r="AU111" i="12" s="1"/>
  <c r="AR110" i="12"/>
  <c r="AO110" i="12"/>
  <c r="AP110" i="12" s="1"/>
  <c r="AM110" i="12"/>
  <c r="AK110" i="12"/>
  <c r="AI110" i="12"/>
  <c r="AG110" i="12"/>
  <c r="AE110" i="12"/>
  <c r="AC110" i="12"/>
  <c r="AA110" i="12"/>
  <c r="Y110" i="12"/>
  <c r="V110" i="12"/>
  <c r="W110" i="12" s="1"/>
  <c r="U110" i="12"/>
  <c r="S110" i="12"/>
  <c r="P110" i="12"/>
  <c r="O110" i="12"/>
  <c r="L110" i="12"/>
  <c r="K110" i="12"/>
  <c r="J110" i="12"/>
  <c r="F110" i="12"/>
  <c r="AS110" i="12" s="1"/>
  <c r="AU110" i="12" s="1"/>
  <c r="AR108" i="12"/>
  <c r="AO108" i="12"/>
  <c r="AP108" i="12" s="1"/>
  <c r="AM108" i="12"/>
  <c r="AK108" i="12"/>
  <c r="AI108" i="12"/>
  <c r="AG108" i="12"/>
  <c r="AE108" i="12"/>
  <c r="AC108" i="12"/>
  <c r="AA108" i="12"/>
  <c r="Y108" i="12"/>
  <c r="V108" i="12"/>
  <c r="W108" i="12" s="1"/>
  <c r="U108" i="12"/>
  <c r="S108" i="12"/>
  <c r="P108" i="12"/>
  <c r="O108" i="12"/>
  <c r="L108" i="12"/>
  <c r="K108" i="12"/>
  <c r="J108" i="12"/>
  <c r="F108" i="12"/>
  <c r="AS108" i="12" s="1"/>
  <c r="AU108" i="12" s="1"/>
  <c r="AR109" i="12"/>
  <c r="AO109" i="12"/>
  <c r="AP109" i="12" s="1"/>
  <c r="AM109" i="12"/>
  <c r="AK109" i="12"/>
  <c r="AI109" i="12"/>
  <c r="AG109" i="12"/>
  <c r="AE109" i="12"/>
  <c r="AB109" i="12"/>
  <c r="AC109" i="12" s="1"/>
  <c r="AA109" i="12"/>
  <c r="Y109" i="12"/>
  <c r="V109" i="12"/>
  <c r="W109" i="12" s="1"/>
  <c r="U109" i="12"/>
  <c r="S109" i="12"/>
  <c r="P109" i="12"/>
  <c r="O109" i="12"/>
  <c r="L109" i="12"/>
  <c r="K109" i="12"/>
  <c r="J109" i="12"/>
  <c r="F109" i="12"/>
  <c r="AS109" i="12" s="1"/>
  <c r="AU109" i="12" s="1"/>
  <c r="AO107" i="12"/>
  <c r="AP107" i="12" s="1"/>
  <c r="AM107" i="12"/>
  <c r="AK107" i="12"/>
  <c r="AH107" i="12"/>
  <c r="AI107" i="12" s="1"/>
  <c r="AG107" i="12"/>
  <c r="AD107" i="12"/>
  <c r="AR107" i="12" s="1"/>
  <c r="AB107" i="12"/>
  <c r="AC107" i="12" s="1"/>
  <c r="AA107" i="12"/>
  <c r="Y107" i="12"/>
  <c r="W107" i="12"/>
  <c r="V107" i="12"/>
  <c r="U107" i="12"/>
  <c r="S107" i="12"/>
  <c r="P107" i="12"/>
  <c r="O107" i="12"/>
  <c r="L107" i="12"/>
  <c r="K107" i="12"/>
  <c r="J107" i="12"/>
  <c r="F107" i="12"/>
  <c r="AS107" i="12" s="1"/>
  <c r="AU107" i="12" s="1"/>
  <c r="AO106" i="12"/>
  <c r="AP106" i="12" s="1"/>
  <c r="AM106" i="12"/>
  <c r="AK106" i="12"/>
  <c r="AH106" i="12"/>
  <c r="AI106" i="12" s="1"/>
  <c r="AG106" i="12"/>
  <c r="AE106" i="12"/>
  <c r="AD106" i="12"/>
  <c r="AR106" i="12" s="1"/>
  <c r="AB106" i="12"/>
  <c r="AC106" i="12" s="1"/>
  <c r="AA106" i="12"/>
  <c r="Y106" i="12"/>
  <c r="W106" i="12"/>
  <c r="V106" i="12"/>
  <c r="U106" i="12"/>
  <c r="S106" i="12"/>
  <c r="P106" i="12"/>
  <c r="O106" i="12"/>
  <c r="L106" i="12"/>
  <c r="K106" i="12"/>
  <c r="J106" i="12"/>
  <c r="F106" i="12"/>
  <c r="AS106" i="12" s="1"/>
  <c r="AU106" i="12" s="1"/>
  <c r="AO105" i="12"/>
  <c r="AP105" i="12" s="1"/>
  <c r="AM105" i="12"/>
  <c r="AK105" i="12"/>
  <c r="AH105" i="12"/>
  <c r="AI105" i="12" s="1"/>
  <c r="AG105" i="12"/>
  <c r="AD105" i="12"/>
  <c r="AR105" i="12" s="1"/>
  <c r="AB105" i="12"/>
  <c r="AC105" i="12" s="1"/>
  <c r="AA105" i="12"/>
  <c r="Y105" i="12"/>
  <c r="V105" i="12"/>
  <c r="W105" i="12" s="1"/>
  <c r="U105" i="12"/>
  <c r="S105" i="12"/>
  <c r="P105" i="12"/>
  <c r="O105" i="12"/>
  <c r="L105" i="12"/>
  <c r="K105" i="12"/>
  <c r="J105" i="12"/>
  <c r="F105" i="12"/>
  <c r="AS105" i="12" s="1"/>
  <c r="AU105" i="12" s="1"/>
  <c r="AR104" i="12"/>
  <c r="AO104" i="12"/>
  <c r="AP104" i="12" s="1"/>
  <c r="AM104" i="12"/>
  <c r="AK104" i="12"/>
  <c r="AI104" i="12"/>
  <c r="AG104" i="12"/>
  <c r="AE104" i="12"/>
  <c r="AC104" i="12"/>
  <c r="AA104" i="12"/>
  <c r="Y104" i="12"/>
  <c r="V104" i="12"/>
  <c r="W104" i="12" s="1"/>
  <c r="U104" i="12"/>
  <c r="S104" i="12"/>
  <c r="P104" i="12"/>
  <c r="O104" i="12"/>
  <c r="L104" i="12"/>
  <c r="K104" i="12"/>
  <c r="J104" i="12"/>
  <c r="F104" i="12"/>
  <c r="AS104" i="12" s="1"/>
  <c r="AU104" i="12" s="1"/>
  <c r="AR103" i="12"/>
  <c r="AO103" i="12"/>
  <c r="AP103" i="12" s="1"/>
  <c r="AM103" i="12"/>
  <c r="AK103" i="12"/>
  <c r="AI103" i="12"/>
  <c r="AG103" i="12"/>
  <c r="AE103" i="12"/>
  <c r="AC103" i="12"/>
  <c r="AA103" i="12"/>
  <c r="Y103" i="12"/>
  <c r="V103" i="12"/>
  <c r="W103" i="12" s="1"/>
  <c r="U103" i="12"/>
  <c r="S103" i="12"/>
  <c r="P103" i="12"/>
  <c r="O103" i="12"/>
  <c r="L103" i="12"/>
  <c r="K103" i="12"/>
  <c r="J103" i="12"/>
  <c r="F103" i="12"/>
  <c r="AS103" i="12" s="1"/>
  <c r="AU103" i="12" s="1"/>
  <c r="AR101" i="12"/>
  <c r="AO101" i="12"/>
  <c r="AP101" i="12" s="1"/>
  <c r="AM101" i="12"/>
  <c r="AK101" i="12"/>
  <c r="AI101" i="12"/>
  <c r="AG101" i="12"/>
  <c r="AE101" i="12"/>
  <c r="AC101" i="12"/>
  <c r="AA101" i="12"/>
  <c r="Y101" i="12"/>
  <c r="V101" i="12"/>
  <c r="W101" i="12" s="1"/>
  <c r="U101" i="12"/>
  <c r="S101" i="12"/>
  <c r="P101" i="12"/>
  <c r="L101" i="12"/>
  <c r="K101" i="12"/>
  <c r="J101" i="12"/>
  <c r="F101" i="12"/>
  <c r="AS101" i="12" s="1"/>
  <c r="AU101" i="12" s="1"/>
  <c r="AP100" i="12"/>
  <c r="AO100" i="12"/>
  <c r="AM100" i="12"/>
  <c r="AK100" i="12"/>
  <c r="AH100" i="12"/>
  <c r="AI100" i="12" s="1"/>
  <c r="AG100" i="12"/>
  <c r="AD100" i="12"/>
  <c r="AR100" i="12" s="1"/>
  <c r="AB100" i="12"/>
  <c r="AC100" i="12" s="1"/>
  <c r="AA100" i="12"/>
  <c r="Y100" i="12"/>
  <c r="W100" i="12"/>
  <c r="V100" i="12"/>
  <c r="U100" i="12"/>
  <c r="S100" i="12"/>
  <c r="P100" i="12"/>
  <c r="O100" i="12"/>
  <c r="L100" i="12"/>
  <c r="K100" i="12"/>
  <c r="J100" i="12"/>
  <c r="F100" i="12"/>
  <c r="AO99" i="12"/>
  <c r="AP99" i="12" s="1"/>
  <c r="AM99" i="12"/>
  <c r="AK99" i="12"/>
  <c r="AH99" i="12"/>
  <c r="AI99" i="12" s="1"/>
  <c r="AG99" i="12"/>
  <c r="AE99" i="12"/>
  <c r="AD99" i="12"/>
  <c r="AR99" i="12" s="1"/>
  <c r="AB99" i="12"/>
  <c r="AC99" i="12" s="1"/>
  <c r="AA99" i="12"/>
  <c r="Y99" i="12"/>
  <c r="W99" i="12"/>
  <c r="V99" i="12"/>
  <c r="U99" i="12"/>
  <c r="S99" i="12"/>
  <c r="P99" i="12"/>
  <c r="O99" i="12"/>
  <c r="L99" i="12"/>
  <c r="K99" i="12"/>
  <c r="J99" i="12"/>
  <c r="F99" i="12"/>
  <c r="AO98" i="12"/>
  <c r="AP98" i="12" s="1"/>
  <c r="AM98" i="12"/>
  <c r="AK98" i="12"/>
  <c r="AH98" i="12"/>
  <c r="AI98" i="12" s="1"/>
  <c r="AG98" i="12"/>
  <c r="AD98" i="12"/>
  <c r="AE98" i="12" s="1"/>
  <c r="AB98" i="12"/>
  <c r="AC98" i="12" s="1"/>
  <c r="AA98" i="12"/>
  <c r="Y98" i="12"/>
  <c r="V98" i="12"/>
  <c r="W98" i="12" s="1"/>
  <c r="U98" i="12"/>
  <c r="S98" i="12"/>
  <c r="P98" i="12"/>
  <c r="O98" i="12"/>
  <c r="L98" i="12"/>
  <c r="K98" i="12"/>
  <c r="J98" i="12"/>
  <c r="F98" i="12"/>
  <c r="AO97" i="12"/>
  <c r="AP97" i="12" s="1"/>
  <c r="AM97" i="12"/>
  <c r="AK97" i="12"/>
  <c r="AH97" i="12"/>
  <c r="AI97" i="12" s="1"/>
  <c r="AG97" i="12"/>
  <c r="AE97" i="12"/>
  <c r="AD97" i="12"/>
  <c r="AR97" i="12" s="1"/>
  <c r="AB97" i="12"/>
  <c r="AC97" i="12" s="1"/>
  <c r="AA97" i="12"/>
  <c r="Y97" i="12"/>
  <c r="V97" i="12"/>
  <c r="W97" i="12" s="1"/>
  <c r="U97" i="12"/>
  <c r="S97" i="12"/>
  <c r="P97" i="12"/>
  <c r="O97" i="12"/>
  <c r="L97" i="12"/>
  <c r="K97" i="12"/>
  <c r="J97" i="12"/>
  <c r="F97" i="12"/>
  <c r="AO102" i="12"/>
  <c r="AP102" i="12" s="1"/>
  <c r="AM102" i="12"/>
  <c r="AK102" i="12"/>
  <c r="AI102" i="12"/>
  <c r="AH102" i="12"/>
  <c r="AG102" i="12"/>
  <c r="AD102" i="12"/>
  <c r="AB102" i="12"/>
  <c r="AC102" i="12" s="1"/>
  <c r="AA102" i="12"/>
  <c r="Y102" i="12"/>
  <c r="V102" i="12"/>
  <c r="W102" i="12" s="1"/>
  <c r="U102" i="12"/>
  <c r="S102" i="12"/>
  <c r="P102" i="12"/>
  <c r="O102" i="12"/>
  <c r="L102" i="12"/>
  <c r="K102" i="12"/>
  <c r="J102" i="12"/>
  <c r="F102" i="12"/>
  <c r="AS102" i="12" s="1"/>
  <c r="AU102" i="12" s="1"/>
  <c r="AO96" i="12"/>
  <c r="AP96" i="12" s="1"/>
  <c r="AM96" i="12"/>
  <c r="AK96" i="12"/>
  <c r="AH96" i="12"/>
  <c r="AI96" i="12" s="1"/>
  <c r="AG96" i="12"/>
  <c r="AD96" i="12"/>
  <c r="AR96" i="12" s="1"/>
  <c r="AC96" i="12"/>
  <c r="AB96" i="12"/>
  <c r="AA96" i="12"/>
  <c r="Y96" i="12"/>
  <c r="V96" i="12"/>
  <c r="W96" i="12" s="1"/>
  <c r="U96" i="12"/>
  <c r="S96" i="12"/>
  <c r="P96" i="12"/>
  <c r="O96" i="12"/>
  <c r="L96" i="12"/>
  <c r="K96" i="12"/>
  <c r="J96" i="12"/>
  <c r="F96" i="12"/>
  <c r="AS96" i="12" s="1"/>
  <c r="AU96" i="12" s="1"/>
  <c r="AR95" i="12"/>
  <c r="AP95" i="12"/>
  <c r="AO95" i="12"/>
  <c r="AM95" i="12"/>
  <c r="AK95" i="12"/>
  <c r="AH95" i="12"/>
  <c r="AI95" i="12" s="1"/>
  <c r="AG95" i="12"/>
  <c r="AE95" i="12"/>
  <c r="AC95" i="12"/>
  <c r="AA95" i="12"/>
  <c r="Y95" i="12"/>
  <c r="V95" i="12"/>
  <c r="W95" i="12" s="1"/>
  <c r="U95" i="12"/>
  <c r="S95" i="12"/>
  <c r="P95" i="12"/>
  <c r="O95" i="12"/>
  <c r="L95" i="12"/>
  <c r="K95" i="12"/>
  <c r="J95" i="12"/>
  <c r="F95" i="12"/>
  <c r="AS95" i="12" s="1"/>
  <c r="AU95" i="12" s="1"/>
  <c r="AR94" i="12"/>
  <c r="AO94" i="12"/>
  <c r="AP94" i="12" s="1"/>
  <c r="AM94" i="12"/>
  <c r="AK94" i="12"/>
  <c r="AI94" i="12"/>
  <c r="AG94" i="12"/>
  <c r="AE94" i="12"/>
  <c r="AB94" i="12"/>
  <c r="AC94" i="12" s="1"/>
  <c r="AA94" i="12"/>
  <c r="Y94" i="12"/>
  <c r="V94" i="12"/>
  <c r="W94" i="12" s="1"/>
  <c r="U94" i="12"/>
  <c r="S94" i="12"/>
  <c r="P94" i="12"/>
  <c r="O94" i="12"/>
  <c r="L94" i="12"/>
  <c r="K94" i="12"/>
  <c r="J94" i="12"/>
  <c r="F94" i="12"/>
  <c r="AS94" i="12" s="1"/>
  <c r="AU94" i="12" s="1"/>
  <c r="AO93" i="12"/>
  <c r="AP93" i="12" s="1"/>
  <c r="AM93" i="12"/>
  <c r="AK93" i="12"/>
  <c r="AI93" i="12"/>
  <c r="AH93" i="12"/>
  <c r="AG93" i="12"/>
  <c r="AD93" i="12"/>
  <c r="AB93" i="12"/>
  <c r="AC93" i="12" s="1"/>
  <c r="AA93" i="12"/>
  <c r="Y93" i="12"/>
  <c r="V93" i="12"/>
  <c r="W93" i="12" s="1"/>
  <c r="U93" i="12"/>
  <c r="S93" i="12"/>
  <c r="P93" i="12"/>
  <c r="O93" i="12"/>
  <c r="L93" i="12"/>
  <c r="K93" i="12"/>
  <c r="J93" i="12"/>
  <c r="F93" i="12"/>
  <c r="AS93" i="12" s="1"/>
  <c r="AU93" i="12" s="1"/>
  <c r="AR92" i="12"/>
  <c r="AO92" i="12"/>
  <c r="AP92" i="12" s="1"/>
  <c r="AM92" i="12"/>
  <c r="AK92" i="12"/>
  <c r="AI92" i="12"/>
  <c r="AG92" i="12"/>
  <c r="AE92" i="12"/>
  <c r="AC92" i="12"/>
  <c r="AA92" i="12"/>
  <c r="Y92" i="12"/>
  <c r="V92" i="12"/>
  <c r="W92" i="12" s="1"/>
  <c r="U92" i="12"/>
  <c r="S92" i="12"/>
  <c r="P92" i="12"/>
  <c r="O92" i="12"/>
  <c r="L92" i="12"/>
  <c r="K92" i="12"/>
  <c r="J92" i="12"/>
  <c r="F92" i="12"/>
  <c r="AS92" i="12" s="1"/>
  <c r="AU92" i="12" s="1"/>
  <c r="AO90" i="12"/>
  <c r="AP90" i="12" s="1"/>
  <c r="AM90" i="12"/>
  <c r="AK90" i="12"/>
  <c r="AH90" i="12"/>
  <c r="AI90" i="12" s="1"/>
  <c r="AG90" i="12"/>
  <c r="AD90" i="12"/>
  <c r="AB90" i="12"/>
  <c r="AC90" i="12" s="1"/>
  <c r="AA90" i="12"/>
  <c r="Y90" i="12"/>
  <c r="V90" i="12"/>
  <c r="W90" i="12" s="1"/>
  <c r="U90" i="12"/>
  <c r="S90" i="12"/>
  <c r="P90" i="12"/>
  <c r="O90" i="12"/>
  <c r="L90" i="12"/>
  <c r="K90" i="12"/>
  <c r="J90" i="12"/>
  <c r="F90" i="12"/>
  <c r="AR89" i="12"/>
  <c r="AP89" i="12"/>
  <c r="AO89" i="12"/>
  <c r="AM89" i="12"/>
  <c r="AK89" i="12"/>
  <c r="AI89" i="12"/>
  <c r="AG89" i="12"/>
  <c r="AE89" i="12"/>
  <c r="AC89" i="12"/>
  <c r="AA89" i="12"/>
  <c r="Y89" i="12"/>
  <c r="V89" i="12"/>
  <c r="W89" i="12" s="1"/>
  <c r="U89" i="12"/>
  <c r="S89" i="12"/>
  <c r="P89" i="12"/>
  <c r="O89" i="12"/>
  <c r="L89" i="12"/>
  <c r="K89" i="12"/>
  <c r="J89" i="12"/>
  <c r="F89" i="12"/>
  <c r="AS89" i="12" s="1"/>
  <c r="AU89" i="12" s="1"/>
  <c r="AO88" i="12"/>
  <c r="AP88" i="12" s="1"/>
  <c r="AM88" i="12"/>
  <c r="AK88" i="12"/>
  <c r="AH88" i="12"/>
  <c r="AI88" i="12" s="1"/>
  <c r="AG88" i="12"/>
  <c r="AD88" i="12"/>
  <c r="AB88" i="12"/>
  <c r="AC88" i="12" s="1"/>
  <c r="AA88" i="12"/>
  <c r="Y88" i="12"/>
  <c r="W88" i="12"/>
  <c r="V88" i="12"/>
  <c r="U88" i="12"/>
  <c r="S88" i="12"/>
  <c r="P88" i="12"/>
  <c r="O88" i="12"/>
  <c r="L88" i="12"/>
  <c r="K88" i="12"/>
  <c r="J88" i="12"/>
  <c r="F88" i="12"/>
  <c r="AS88" i="12" s="1"/>
  <c r="AU88" i="12" s="1"/>
  <c r="AO87" i="12"/>
  <c r="AP87" i="12" s="1"/>
  <c r="AM87" i="12"/>
  <c r="AK87" i="12"/>
  <c r="AH87" i="12"/>
  <c r="AI87" i="12" s="1"/>
  <c r="AG87" i="12"/>
  <c r="AD87" i="12"/>
  <c r="AR87" i="12" s="1"/>
  <c r="AC87" i="12"/>
  <c r="AB87" i="12"/>
  <c r="AA87" i="12"/>
  <c r="Y87" i="12"/>
  <c r="V87" i="12"/>
  <c r="W87" i="12" s="1"/>
  <c r="U87" i="12"/>
  <c r="S87" i="12"/>
  <c r="P87" i="12"/>
  <c r="O87" i="12"/>
  <c r="L87" i="12"/>
  <c r="K87" i="12"/>
  <c r="J87" i="12"/>
  <c r="F87" i="12"/>
  <c r="AR91" i="12"/>
  <c r="AO91" i="12"/>
  <c r="AP91" i="12" s="1"/>
  <c r="AM91" i="12"/>
  <c r="AK91" i="12"/>
  <c r="AH91" i="12"/>
  <c r="AI91" i="12" s="1"/>
  <c r="AG91" i="12"/>
  <c r="AE91" i="12"/>
  <c r="AC91" i="12"/>
  <c r="AA91" i="12"/>
  <c r="Y91" i="12"/>
  <c r="V91" i="12"/>
  <c r="W91" i="12" s="1"/>
  <c r="U91" i="12"/>
  <c r="S91" i="12"/>
  <c r="P91" i="12"/>
  <c r="O91" i="12"/>
  <c r="L91" i="12"/>
  <c r="K91" i="12"/>
  <c r="J91" i="12"/>
  <c r="F91" i="12"/>
  <c r="AS91" i="12" s="1"/>
  <c r="AU91" i="12" s="1"/>
  <c r="AR85" i="12"/>
  <c r="AP85" i="12"/>
  <c r="AO85" i="12"/>
  <c r="AM85" i="12"/>
  <c r="AK85" i="12"/>
  <c r="AH85" i="12"/>
  <c r="AI85" i="12" s="1"/>
  <c r="AG85" i="12"/>
  <c r="AE85" i="12"/>
  <c r="AC85" i="12"/>
  <c r="AA85" i="12"/>
  <c r="Y85" i="12"/>
  <c r="V85" i="12"/>
  <c r="W85" i="12" s="1"/>
  <c r="U85" i="12"/>
  <c r="S85" i="12"/>
  <c r="P85" i="12"/>
  <c r="O85" i="12"/>
  <c r="L85" i="12"/>
  <c r="K85" i="12"/>
  <c r="J85" i="12"/>
  <c r="F85" i="12"/>
  <c r="AS85" i="12" s="1"/>
  <c r="AU85" i="12" s="1"/>
  <c r="AO84" i="12"/>
  <c r="AP84" i="12" s="1"/>
  <c r="AM84" i="12"/>
  <c r="AK84" i="12"/>
  <c r="AH84" i="12"/>
  <c r="AI84" i="12" s="1"/>
  <c r="AG84" i="12"/>
  <c r="AE84" i="12"/>
  <c r="AD84" i="12"/>
  <c r="AR84" i="12" s="1"/>
  <c r="AB84" i="12"/>
  <c r="AC84" i="12" s="1"/>
  <c r="AA84" i="12"/>
  <c r="Y84" i="12"/>
  <c r="W84" i="12"/>
  <c r="V84" i="12"/>
  <c r="U84" i="12"/>
  <c r="S84" i="12"/>
  <c r="P84" i="12"/>
  <c r="O84" i="12"/>
  <c r="L84" i="12"/>
  <c r="K84" i="12"/>
  <c r="J84" i="12"/>
  <c r="F84" i="12"/>
  <c r="AP83" i="12"/>
  <c r="AO83" i="12"/>
  <c r="AM83" i="12"/>
  <c r="AK83" i="12"/>
  <c r="AI83" i="12"/>
  <c r="AH83" i="12"/>
  <c r="AG83" i="12"/>
  <c r="AD83" i="12"/>
  <c r="AR83" i="12" s="1"/>
  <c r="AB83" i="12"/>
  <c r="AC83" i="12" s="1"/>
  <c r="AA83" i="12"/>
  <c r="Y83" i="12"/>
  <c r="W83" i="12"/>
  <c r="V83" i="12"/>
  <c r="U83" i="12"/>
  <c r="S83" i="12"/>
  <c r="P83" i="12"/>
  <c r="O83" i="12"/>
  <c r="L83" i="12"/>
  <c r="K83" i="12"/>
  <c r="J83" i="12"/>
  <c r="F83" i="12"/>
  <c r="AO82" i="12"/>
  <c r="AP82" i="12" s="1"/>
  <c r="AM82" i="12"/>
  <c r="AK82" i="12"/>
  <c r="AH82" i="12"/>
  <c r="AI82" i="12" s="1"/>
  <c r="AG82" i="12"/>
  <c r="AE82" i="12"/>
  <c r="AD82" i="12"/>
  <c r="AR82" i="12" s="1"/>
  <c r="AC82" i="12"/>
  <c r="AB82" i="12"/>
  <c r="AA82" i="12"/>
  <c r="Y82" i="12"/>
  <c r="V82" i="12"/>
  <c r="W82" i="12" s="1"/>
  <c r="U82" i="12"/>
  <c r="S82" i="12"/>
  <c r="P82" i="12"/>
  <c r="O82" i="12"/>
  <c r="L82" i="12"/>
  <c r="K82" i="12"/>
  <c r="J82" i="12"/>
  <c r="F82" i="12"/>
  <c r="AR81" i="12"/>
  <c r="AO81" i="12"/>
  <c r="AP81" i="12" s="1"/>
  <c r="AM81" i="12"/>
  <c r="AK81" i="12"/>
  <c r="AI81" i="12"/>
  <c r="AG81" i="12"/>
  <c r="AE81" i="12"/>
  <c r="AC81" i="12"/>
  <c r="AA81" i="12"/>
  <c r="Y81" i="12"/>
  <c r="W81" i="12"/>
  <c r="V81" i="12"/>
  <c r="U81" i="12"/>
  <c r="S81" i="12"/>
  <c r="P81" i="12"/>
  <c r="O81" i="12"/>
  <c r="L81" i="12"/>
  <c r="K81" i="12"/>
  <c r="J81" i="12"/>
  <c r="F81" i="12"/>
  <c r="AS81" i="12" s="1"/>
  <c r="AU81" i="12" s="1"/>
  <c r="AR86" i="12"/>
  <c r="AO86" i="12"/>
  <c r="AP86" i="12" s="1"/>
  <c r="AM86" i="12"/>
  <c r="AK86" i="12"/>
  <c r="AI86" i="12"/>
  <c r="AG86" i="12"/>
  <c r="AE86" i="12"/>
  <c r="AC86" i="12"/>
  <c r="AA86" i="12"/>
  <c r="Y86" i="12"/>
  <c r="W86" i="12"/>
  <c r="V86" i="12"/>
  <c r="U86" i="12"/>
  <c r="S86" i="12"/>
  <c r="P86" i="12"/>
  <c r="O86" i="12"/>
  <c r="L86" i="12"/>
  <c r="K86" i="12"/>
  <c r="J86" i="12"/>
  <c r="F86" i="12"/>
  <c r="AS86" i="12" s="1"/>
  <c r="AU86" i="12" s="1"/>
  <c r="AS80" i="12"/>
  <c r="AU80" i="12" s="1"/>
  <c r="AR80" i="12"/>
  <c r="AO80" i="12"/>
  <c r="AP80" i="12" s="1"/>
  <c r="AM80" i="12"/>
  <c r="AK80" i="12"/>
  <c r="AH80" i="12"/>
  <c r="AI80" i="12" s="1"/>
  <c r="AG80" i="12"/>
  <c r="AE80" i="12"/>
  <c r="AC80" i="12"/>
  <c r="AA80" i="12"/>
  <c r="Y80" i="12"/>
  <c r="V80" i="12"/>
  <c r="W80" i="12" s="1"/>
  <c r="U80" i="12"/>
  <c r="S80" i="12"/>
  <c r="P80" i="12"/>
  <c r="O80" i="12"/>
  <c r="L80" i="12"/>
  <c r="K80" i="12"/>
  <c r="J80" i="12"/>
  <c r="F80" i="12"/>
  <c r="AO78" i="12"/>
  <c r="AP78" i="12" s="1"/>
  <c r="AM78" i="12"/>
  <c r="AK78" i="12"/>
  <c r="AH78" i="12"/>
  <c r="AI78" i="12" s="1"/>
  <c r="AG78" i="12"/>
  <c r="AD78" i="12"/>
  <c r="AR78" i="12" s="1"/>
  <c r="AB78" i="12"/>
  <c r="AC78" i="12" s="1"/>
  <c r="AA78" i="12"/>
  <c r="Y78" i="12"/>
  <c r="V78" i="12"/>
  <c r="W78" i="12" s="1"/>
  <c r="U78" i="12"/>
  <c r="S78" i="12"/>
  <c r="P78" i="12"/>
  <c r="O78" i="12"/>
  <c r="L78" i="12"/>
  <c r="K78" i="12"/>
  <c r="J78" i="12"/>
  <c r="F78" i="12"/>
  <c r="AP77" i="12"/>
  <c r="AO77" i="12"/>
  <c r="AM77" i="12"/>
  <c r="AK77" i="12"/>
  <c r="AH77" i="12"/>
  <c r="AI77" i="12" s="1"/>
  <c r="AG77" i="12"/>
  <c r="AD77" i="12"/>
  <c r="AR77" i="12" s="1"/>
  <c r="AB77" i="12"/>
  <c r="AC77" i="12" s="1"/>
  <c r="AA77" i="12"/>
  <c r="Y77" i="12"/>
  <c r="V77" i="12"/>
  <c r="W77" i="12" s="1"/>
  <c r="U77" i="12"/>
  <c r="S77" i="12"/>
  <c r="P77" i="12"/>
  <c r="O77" i="12"/>
  <c r="L77" i="12"/>
  <c r="K77" i="12"/>
  <c r="J77" i="12"/>
  <c r="F77" i="12"/>
  <c r="AP76" i="12"/>
  <c r="AO76" i="12"/>
  <c r="AM76" i="12"/>
  <c r="AK76" i="12"/>
  <c r="AH76" i="12"/>
  <c r="AI76" i="12" s="1"/>
  <c r="AG76" i="12"/>
  <c r="AD76" i="12"/>
  <c r="AE76" i="12" s="1"/>
  <c r="AB76" i="12"/>
  <c r="AC76" i="12" s="1"/>
  <c r="AA76" i="12"/>
  <c r="Y76" i="12"/>
  <c r="W76" i="12"/>
  <c r="V76" i="12"/>
  <c r="U76" i="12"/>
  <c r="S76" i="12"/>
  <c r="P76" i="12"/>
  <c r="O76" i="12"/>
  <c r="L76" i="12"/>
  <c r="K76" i="12"/>
  <c r="J76" i="12"/>
  <c r="F76" i="12"/>
  <c r="AO75" i="12"/>
  <c r="AP75" i="12" s="1"/>
  <c r="AM75" i="12"/>
  <c r="AK75" i="12"/>
  <c r="AH75" i="12"/>
  <c r="AI75" i="12" s="1"/>
  <c r="AG75" i="12"/>
  <c r="AD75" i="12"/>
  <c r="AR75" i="12" s="1"/>
  <c r="AB75" i="12"/>
  <c r="AC75" i="12" s="1"/>
  <c r="AA75" i="12"/>
  <c r="Y75" i="12"/>
  <c r="V75" i="12"/>
  <c r="W75" i="12" s="1"/>
  <c r="U75" i="12"/>
  <c r="S75" i="12"/>
  <c r="P75" i="12"/>
  <c r="O75" i="12"/>
  <c r="L75" i="12"/>
  <c r="K75" i="12"/>
  <c r="J75" i="12"/>
  <c r="F75" i="12"/>
  <c r="AR74" i="12"/>
  <c r="AO74" i="12"/>
  <c r="AP74" i="12" s="1"/>
  <c r="AM74" i="12"/>
  <c r="AK74" i="12"/>
  <c r="AI74" i="12"/>
  <c r="AG74" i="12"/>
  <c r="AE74" i="12"/>
  <c r="AC74" i="12"/>
  <c r="AA74" i="12"/>
  <c r="Y74" i="12"/>
  <c r="V74" i="12"/>
  <c r="W74" i="12" s="1"/>
  <c r="U74" i="12"/>
  <c r="S74" i="12"/>
  <c r="P74" i="12"/>
  <c r="O74" i="12"/>
  <c r="L74" i="12"/>
  <c r="K74" i="12"/>
  <c r="J74" i="12"/>
  <c r="F74" i="12"/>
  <c r="AS74" i="12" s="1"/>
  <c r="AU74" i="12" s="1"/>
  <c r="AR79" i="12"/>
  <c r="AO79" i="12"/>
  <c r="AP79" i="12" s="1"/>
  <c r="AM79" i="12"/>
  <c r="AK79" i="12"/>
  <c r="AH79" i="12"/>
  <c r="AI79" i="12" s="1"/>
  <c r="AG79" i="12"/>
  <c r="AE79" i="12"/>
  <c r="AC79" i="12"/>
  <c r="AA79" i="12"/>
  <c r="Y79" i="12"/>
  <c r="V79" i="12"/>
  <c r="W79" i="12" s="1"/>
  <c r="U79" i="12"/>
  <c r="S79" i="12"/>
  <c r="P79" i="12"/>
  <c r="O79" i="12"/>
  <c r="L79" i="12"/>
  <c r="K79" i="12"/>
  <c r="J79" i="12"/>
  <c r="F79" i="12"/>
  <c r="AS79" i="12" s="1"/>
  <c r="AU79" i="12" s="1"/>
  <c r="AR72" i="12"/>
  <c r="AO72" i="12"/>
  <c r="AP72" i="12" s="1"/>
  <c r="AM72" i="12"/>
  <c r="AK72" i="12"/>
  <c r="AH72" i="12"/>
  <c r="AI72" i="12" s="1"/>
  <c r="AG72" i="12"/>
  <c r="AE72" i="12"/>
  <c r="AC72" i="12"/>
  <c r="AA72" i="12"/>
  <c r="Y72" i="12"/>
  <c r="V72" i="12"/>
  <c r="W72" i="12" s="1"/>
  <c r="U72" i="12"/>
  <c r="S72" i="12"/>
  <c r="P72" i="12"/>
  <c r="O72" i="12"/>
  <c r="L72" i="12"/>
  <c r="K72" i="12"/>
  <c r="J72" i="12"/>
  <c r="F72" i="12"/>
  <c r="AS72" i="12" s="1"/>
  <c r="AU72" i="12" s="1"/>
  <c r="AR71" i="12"/>
  <c r="AO71" i="12"/>
  <c r="AP71" i="12" s="1"/>
  <c r="AM71" i="12"/>
  <c r="AK71" i="12"/>
  <c r="AH71" i="12"/>
  <c r="AI71" i="12" s="1"/>
  <c r="AG71" i="12"/>
  <c r="AE71" i="12"/>
  <c r="AC71" i="12"/>
  <c r="AA71" i="12"/>
  <c r="Y71" i="12"/>
  <c r="V71" i="12"/>
  <c r="W71" i="12" s="1"/>
  <c r="U71" i="12"/>
  <c r="S71" i="12"/>
  <c r="P71" i="12"/>
  <c r="O71" i="12"/>
  <c r="L71" i="12"/>
  <c r="K71" i="12"/>
  <c r="J71" i="12"/>
  <c r="F71" i="12"/>
  <c r="AS71" i="12" s="1"/>
  <c r="AU71" i="12" s="1"/>
  <c r="AS70" i="12"/>
  <c r="AU70" i="12" s="1"/>
  <c r="AR70" i="12"/>
  <c r="AO70" i="12"/>
  <c r="AP70" i="12" s="1"/>
  <c r="AM70" i="12"/>
  <c r="AK70" i="12"/>
  <c r="AI70" i="12"/>
  <c r="AG70" i="12"/>
  <c r="AE70" i="12"/>
  <c r="AC70" i="12"/>
  <c r="AA70" i="12"/>
  <c r="Y70" i="12"/>
  <c r="W70" i="12"/>
  <c r="V70" i="12"/>
  <c r="U70" i="12"/>
  <c r="S70" i="12"/>
  <c r="P70" i="12"/>
  <c r="O70" i="12"/>
  <c r="L70" i="12"/>
  <c r="K70" i="12"/>
  <c r="J70" i="12"/>
  <c r="F70" i="12"/>
  <c r="AR69" i="12"/>
  <c r="AO69" i="12"/>
  <c r="AP69" i="12" s="1"/>
  <c r="AM69" i="12"/>
  <c r="AK69" i="12"/>
  <c r="AI69" i="12"/>
  <c r="AG69" i="12"/>
  <c r="AE69" i="12"/>
  <c r="AC69" i="12"/>
  <c r="AA69" i="12"/>
  <c r="Y69" i="12"/>
  <c r="V69" i="12"/>
  <c r="W69" i="12" s="1"/>
  <c r="U69" i="12"/>
  <c r="S69" i="12"/>
  <c r="P69" i="12"/>
  <c r="O69" i="12"/>
  <c r="L69" i="12"/>
  <c r="K69" i="12"/>
  <c r="J69" i="12"/>
  <c r="F69" i="12"/>
  <c r="AS69" i="12" s="1"/>
  <c r="AU69" i="12" s="1"/>
  <c r="AR73" i="12"/>
  <c r="AO73" i="12"/>
  <c r="AP73" i="12" s="1"/>
  <c r="AM73" i="12"/>
  <c r="AK73" i="12"/>
  <c r="AI73" i="12"/>
  <c r="AG73" i="12"/>
  <c r="AE73" i="12"/>
  <c r="AC73" i="12"/>
  <c r="AA73" i="12"/>
  <c r="Y73" i="12"/>
  <c r="V73" i="12"/>
  <c r="W73" i="12" s="1"/>
  <c r="U73" i="12"/>
  <c r="S73" i="12"/>
  <c r="P73" i="12"/>
  <c r="O73" i="12"/>
  <c r="L73" i="12"/>
  <c r="K73" i="12"/>
  <c r="J73" i="12"/>
  <c r="F73" i="12"/>
  <c r="AS73" i="12" s="1"/>
  <c r="AU73" i="12" s="1"/>
  <c r="AO67" i="12"/>
  <c r="AP67" i="12" s="1"/>
  <c r="AM67" i="12"/>
  <c r="AK67" i="12"/>
  <c r="AH67" i="12"/>
  <c r="AI67" i="12" s="1"/>
  <c r="AG67" i="12"/>
  <c r="AD67" i="12"/>
  <c r="AE67" i="12" s="1"/>
  <c r="AB67" i="12"/>
  <c r="AC67" i="12" s="1"/>
  <c r="AA67" i="12"/>
  <c r="Y67" i="12"/>
  <c r="V67" i="12"/>
  <c r="W67" i="12" s="1"/>
  <c r="U67" i="12"/>
  <c r="S67" i="12"/>
  <c r="P67" i="12"/>
  <c r="O67" i="12"/>
  <c r="L67" i="12"/>
  <c r="K67" i="12"/>
  <c r="J67" i="12"/>
  <c r="F67" i="12"/>
  <c r="AR66" i="12"/>
  <c r="AO66" i="12"/>
  <c r="AP66" i="12" s="1"/>
  <c r="AM66" i="12"/>
  <c r="AK66" i="12"/>
  <c r="AI66" i="12"/>
  <c r="AH66" i="12"/>
  <c r="AG66" i="12"/>
  <c r="AE66" i="12"/>
  <c r="AC66" i="12"/>
  <c r="AA66" i="12"/>
  <c r="Y66" i="12"/>
  <c r="V66" i="12"/>
  <c r="W66" i="12" s="1"/>
  <c r="U66" i="12"/>
  <c r="S66" i="12"/>
  <c r="P66" i="12"/>
  <c r="O66" i="12"/>
  <c r="L66" i="12"/>
  <c r="K66" i="12"/>
  <c r="J66" i="12"/>
  <c r="F66" i="12"/>
  <c r="AS66" i="12" s="1"/>
  <c r="AU66" i="12" s="1"/>
  <c r="AR68" i="12"/>
  <c r="AO68" i="12"/>
  <c r="AP68" i="12" s="1"/>
  <c r="AM68" i="12"/>
  <c r="AK68" i="12"/>
  <c r="AI68" i="12"/>
  <c r="AG68" i="12"/>
  <c r="AE68" i="12"/>
  <c r="AC68" i="12"/>
  <c r="AA68" i="12"/>
  <c r="Y68" i="12"/>
  <c r="V68" i="12"/>
  <c r="W68" i="12" s="1"/>
  <c r="U68" i="12"/>
  <c r="S68" i="12"/>
  <c r="P68" i="12"/>
  <c r="O68" i="12"/>
  <c r="L68" i="12"/>
  <c r="K68" i="12"/>
  <c r="J68" i="12"/>
  <c r="F68" i="12"/>
  <c r="AS68" i="12" s="1"/>
  <c r="AU68" i="12" s="1"/>
  <c r="AO65" i="12"/>
  <c r="AP65" i="12" s="1"/>
  <c r="AM65" i="12"/>
  <c r="AK65" i="12"/>
  <c r="AH65" i="12"/>
  <c r="AI65" i="12" s="1"/>
  <c r="AG65" i="12"/>
  <c r="AD65" i="12"/>
  <c r="AR65" i="12" s="1"/>
  <c r="AB65" i="12"/>
  <c r="AC65" i="12" s="1"/>
  <c r="AA65" i="12"/>
  <c r="Y65" i="12"/>
  <c r="V65" i="12"/>
  <c r="W65" i="12" s="1"/>
  <c r="U65" i="12"/>
  <c r="S65" i="12"/>
  <c r="P65" i="12"/>
  <c r="O65" i="12"/>
  <c r="L65" i="12"/>
  <c r="K65" i="12"/>
  <c r="J65" i="12"/>
  <c r="F65" i="12"/>
  <c r="AS65" i="12" s="1"/>
  <c r="AU65" i="12" s="1"/>
  <c r="AR64" i="12"/>
  <c r="AO64" i="12"/>
  <c r="AP64" i="12" s="1"/>
  <c r="AM64" i="12"/>
  <c r="AK64" i="12"/>
  <c r="AH64" i="12"/>
  <c r="AI64" i="12" s="1"/>
  <c r="AG64" i="12"/>
  <c r="AE64" i="12"/>
  <c r="AC64" i="12"/>
  <c r="AA64" i="12"/>
  <c r="Y64" i="12"/>
  <c r="V64" i="12"/>
  <c r="W64" i="12" s="1"/>
  <c r="U64" i="12"/>
  <c r="S64" i="12"/>
  <c r="P64" i="12"/>
  <c r="O64" i="12"/>
  <c r="L64" i="12"/>
  <c r="K64" i="12"/>
  <c r="J64" i="12"/>
  <c r="F64" i="12"/>
  <c r="AS64" i="12" s="1"/>
  <c r="AU64" i="12" s="1"/>
  <c r="AO62" i="12"/>
  <c r="AP62" i="12" s="1"/>
  <c r="AM62" i="12"/>
  <c r="AK62" i="12"/>
  <c r="AI62" i="12"/>
  <c r="AG62" i="12"/>
  <c r="AD62" i="12"/>
  <c r="AR62" i="12" s="1"/>
  <c r="AB62" i="12"/>
  <c r="AA62" i="12"/>
  <c r="Y62" i="12"/>
  <c r="V62" i="12"/>
  <c r="W62" i="12" s="1"/>
  <c r="U62" i="12"/>
  <c r="S62" i="12"/>
  <c r="P62" i="12"/>
  <c r="O62" i="12"/>
  <c r="L62" i="12"/>
  <c r="K62" i="12"/>
  <c r="J62" i="12"/>
  <c r="F62" i="12"/>
  <c r="AR63" i="12"/>
  <c r="AO63" i="12"/>
  <c r="AP63" i="12" s="1"/>
  <c r="AM63" i="12"/>
  <c r="AK63" i="12"/>
  <c r="AH63" i="12"/>
  <c r="AI63" i="12" s="1"/>
  <c r="AG63" i="12"/>
  <c r="AE63" i="12"/>
  <c r="AC63" i="12"/>
  <c r="AA63" i="12"/>
  <c r="Y63" i="12"/>
  <c r="V63" i="12"/>
  <c r="W63" i="12" s="1"/>
  <c r="U63" i="12"/>
  <c r="S63" i="12"/>
  <c r="P63" i="12"/>
  <c r="O63" i="12"/>
  <c r="L63" i="12"/>
  <c r="K63" i="12"/>
  <c r="J63" i="12"/>
  <c r="F63" i="12"/>
  <c r="AS63" i="12" s="1"/>
  <c r="AU63" i="12" s="1"/>
  <c r="AR61" i="12"/>
  <c r="AO61" i="12"/>
  <c r="AP61" i="12" s="1"/>
  <c r="AM61" i="12"/>
  <c r="AK61" i="12"/>
  <c r="AI61" i="12"/>
  <c r="AG61" i="12"/>
  <c r="AE61" i="12"/>
  <c r="AC61" i="12"/>
  <c r="AA61" i="12"/>
  <c r="Y61" i="12"/>
  <c r="V61" i="12"/>
  <c r="W61" i="12" s="1"/>
  <c r="U61" i="12"/>
  <c r="S61" i="12"/>
  <c r="P61" i="12"/>
  <c r="O61" i="12"/>
  <c r="L61" i="12"/>
  <c r="K61" i="12"/>
  <c r="J61" i="12"/>
  <c r="F61" i="12"/>
  <c r="AS61" i="12" s="1"/>
  <c r="AU61" i="12" s="1"/>
  <c r="AR60" i="12"/>
  <c r="AP60" i="12"/>
  <c r="AO60" i="12"/>
  <c r="AM60" i="12"/>
  <c r="AK60" i="12"/>
  <c r="AH60" i="12"/>
  <c r="AI60" i="12" s="1"/>
  <c r="AG60" i="12"/>
  <c r="AE60" i="12"/>
  <c r="AC60" i="12"/>
  <c r="AA60" i="12"/>
  <c r="Y60" i="12"/>
  <c r="V60" i="12"/>
  <c r="W60" i="12" s="1"/>
  <c r="U60" i="12"/>
  <c r="S60" i="12"/>
  <c r="P60" i="12"/>
  <c r="O60" i="12"/>
  <c r="L60" i="12"/>
  <c r="K60" i="12"/>
  <c r="J60" i="12"/>
  <c r="F60" i="12"/>
  <c r="AS60" i="12" s="1"/>
  <c r="AU60" i="12" s="1"/>
  <c r="AO59" i="12"/>
  <c r="AP59" i="12" s="1"/>
  <c r="AM59" i="12"/>
  <c r="AK59" i="12"/>
  <c r="AH59" i="12"/>
  <c r="AI59" i="12" s="1"/>
  <c r="AG59" i="12"/>
  <c r="AE59" i="12"/>
  <c r="AD59" i="12"/>
  <c r="AR59" i="12" s="1"/>
  <c r="AB59" i="12"/>
  <c r="AC59" i="12" s="1"/>
  <c r="AA59" i="12"/>
  <c r="Y59" i="12"/>
  <c r="V59" i="12"/>
  <c r="W59" i="12" s="1"/>
  <c r="U59" i="12"/>
  <c r="S59" i="12"/>
  <c r="P59" i="12"/>
  <c r="O59" i="12"/>
  <c r="L59" i="12"/>
  <c r="K59" i="12"/>
  <c r="J59" i="12"/>
  <c r="F59" i="12"/>
  <c r="AS59" i="12" s="1"/>
  <c r="AU59" i="12" s="1"/>
  <c r="AR57" i="12"/>
  <c r="AO57" i="12"/>
  <c r="AP57" i="12" s="1"/>
  <c r="AM57" i="12"/>
  <c r="AK57" i="12"/>
  <c r="AH57" i="12"/>
  <c r="AI57" i="12" s="1"/>
  <c r="AG57" i="12"/>
  <c r="AE57" i="12"/>
  <c r="AC57" i="12"/>
  <c r="AA57" i="12"/>
  <c r="Y57" i="12"/>
  <c r="V57" i="12"/>
  <c r="W57" i="12" s="1"/>
  <c r="U57" i="12"/>
  <c r="S57" i="12"/>
  <c r="P57" i="12"/>
  <c r="O57" i="12"/>
  <c r="L57" i="12"/>
  <c r="K57" i="12"/>
  <c r="J57" i="12"/>
  <c r="F57" i="12"/>
  <c r="AS57" i="12" s="1"/>
  <c r="AU57" i="12" s="1"/>
  <c r="AR56" i="12"/>
  <c r="AO56" i="12"/>
  <c r="AP56" i="12" s="1"/>
  <c r="AM56" i="12"/>
  <c r="AK56" i="12"/>
  <c r="AH56" i="12"/>
  <c r="AI56" i="12" s="1"/>
  <c r="AG56" i="12"/>
  <c r="AE56" i="12"/>
  <c r="AC56" i="12"/>
  <c r="AA56" i="12"/>
  <c r="Y56" i="12"/>
  <c r="V56" i="12"/>
  <c r="W56" i="12" s="1"/>
  <c r="U56" i="12"/>
  <c r="S56" i="12"/>
  <c r="P56" i="12"/>
  <c r="O56" i="12"/>
  <c r="L56" i="12"/>
  <c r="K56" i="12"/>
  <c r="J56" i="12"/>
  <c r="F56" i="12"/>
  <c r="AS56" i="12" s="1"/>
  <c r="AU56" i="12" s="1"/>
  <c r="AR58" i="12"/>
  <c r="AP58" i="12"/>
  <c r="AO58" i="12"/>
  <c r="AM58" i="12"/>
  <c r="AK58" i="12"/>
  <c r="AI58" i="12"/>
  <c r="AG58" i="12"/>
  <c r="AE58" i="12"/>
  <c r="AC58" i="12"/>
  <c r="AA58" i="12"/>
  <c r="Y58" i="12"/>
  <c r="V58" i="12"/>
  <c r="W58" i="12" s="1"/>
  <c r="U58" i="12"/>
  <c r="S58" i="12"/>
  <c r="P58" i="12"/>
  <c r="O58" i="12"/>
  <c r="L58" i="12"/>
  <c r="K58" i="12"/>
  <c r="F58" i="12"/>
  <c r="AS58" i="12" s="1"/>
  <c r="AU58" i="12" s="1"/>
  <c r="AR54" i="12"/>
  <c r="AO54" i="12"/>
  <c r="AP54" i="12" s="1"/>
  <c r="AM54" i="12"/>
  <c r="AK54" i="12"/>
  <c r="AI54" i="12"/>
  <c r="AG54" i="12"/>
  <c r="AE54" i="12"/>
  <c r="AC54" i="12"/>
  <c r="AA54" i="12"/>
  <c r="Y54" i="12"/>
  <c r="V54" i="12"/>
  <c r="W54" i="12" s="1"/>
  <c r="U54" i="12"/>
  <c r="S54" i="12"/>
  <c r="P54" i="12"/>
  <c r="O54" i="12"/>
  <c r="L54" i="12"/>
  <c r="K54" i="12"/>
  <c r="J54" i="12"/>
  <c r="F54" i="12"/>
  <c r="AS54" i="12" s="1"/>
  <c r="AU54" i="12" s="1"/>
  <c r="AR53" i="12"/>
  <c r="AO53" i="12"/>
  <c r="AP53" i="12" s="1"/>
  <c r="AM53" i="12"/>
  <c r="AK53" i="12"/>
  <c r="AH53" i="12"/>
  <c r="AI53" i="12" s="1"/>
  <c r="AG53" i="12"/>
  <c r="AD53" i="12"/>
  <c r="AE53" i="12" s="1"/>
  <c r="AB53" i="12"/>
  <c r="AC53" i="12" s="1"/>
  <c r="AA53" i="12"/>
  <c r="Y53" i="12"/>
  <c r="V53" i="12"/>
  <c r="W53" i="12" s="1"/>
  <c r="U53" i="12"/>
  <c r="S53" i="12"/>
  <c r="P53" i="12"/>
  <c r="O53" i="12"/>
  <c r="L53" i="12"/>
  <c r="K53" i="12"/>
  <c r="J53" i="12"/>
  <c r="F53" i="12"/>
  <c r="AO52" i="12"/>
  <c r="AP52" i="12" s="1"/>
  <c r="AM52" i="12"/>
  <c r="AK52" i="12"/>
  <c r="AI52" i="12"/>
  <c r="AH52" i="12"/>
  <c r="AG52" i="12"/>
  <c r="AD52" i="12"/>
  <c r="AR52" i="12" s="1"/>
  <c r="AB52" i="12"/>
  <c r="AC52" i="12" s="1"/>
  <c r="AA52" i="12"/>
  <c r="Y52" i="12"/>
  <c r="V52" i="12"/>
  <c r="W52" i="12" s="1"/>
  <c r="U52" i="12"/>
  <c r="S52" i="12"/>
  <c r="P52" i="12"/>
  <c r="O52" i="12"/>
  <c r="L52" i="12"/>
  <c r="K52" i="12"/>
  <c r="J52" i="12"/>
  <c r="F52" i="12"/>
  <c r="AS52" i="12" s="1"/>
  <c r="AU52" i="12" s="1"/>
  <c r="AR51" i="12"/>
  <c r="AP51" i="12"/>
  <c r="AO51" i="12"/>
  <c r="AM51" i="12"/>
  <c r="AK51" i="12"/>
  <c r="AI51" i="12"/>
  <c r="AG51" i="12"/>
  <c r="AE51" i="12"/>
  <c r="AC51" i="12"/>
  <c r="AA51" i="12"/>
  <c r="Y51" i="12"/>
  <c r="V51" i="12"/>
  <c r="W51" i="12" s="1"/>
  <c r="U51" i="12"/>
  <c r="S51" i="12"/>
  <c r="P51" i="12"/>
  <c r="O51" i="12"/>
  <c r="L51" i="12"/>
  <c r="K51" i="12"/>
  <c r="J51" i="12"/>
  <c r="F51" i="12"/>
  <c r="AS51" i="12" s="1"/>
  <c r="AU51" i="12" s="1"/>
  <c r="AR55" i="12"/>
  <c r="AO55" i="12"/>
  <c r="AP55" i="12" s="1"/>
  <c r="AM55" i="12"/>
  <c r="AK55" i="12"/>
  <c r="AI55" i="12"/>
  <c r="AG55" i="12"/>
  <c r="AE55" i="12"/>
  <c r="AC55" i="12"/>
  <c r="AA55" i="12"/>
  <c r="Y55" i="12"/>
  <c r="V55" i="12"/>
  <c r="W55" i="12" s="1"/>
  <c r="U55" i="12"/>
  <c r="S55" i="12"/>
  <c r="P55" i="12"/>
  <c r="O55" i="12"/>
  <c r="L55" i="12"/>
  <c r="K55" i="12"/>
  <c r="J55" i="12"/>
  <c r="F55" i="12"/>
  <c r="AS55" i="12" s="1"/>
  <c r="AU55" i="12" s="1"/>
  <c r="AR49" i="12"/>
  <c r="AP49" i="12"/>
  <c r="AO49" i="12"/>
  <c r="AM49" i="12"/>
  <c r="AK49" i="12"/>
  <c r="AH49" i="12"/>
  <c r="AI49" i="12" s="1"/>
  <c r="AG49" i="12"/>
  <c r="AE49" i="12"/>
  <c r="AB49" i="12"/>
  <c r="AC49" i="12" s="1"/>
  <c r="AA49" i="12"/>
  <c r="Y49" i="12"/>
  <c r="V49" i="12"/>
  <c r="W49" i="12" s="1"/>
  <c r="U49" i="12"/>
  <c r="S49" i="12"/>
  <c r="P49" i="12"/>
  <c r="O49" i="12"/>
  <c r="L49" i="12"/>
  <c r="K49" i="12"/>
  <c r="J49" i="12"/>
  <c r="F49" i="12"/>
  <c r="AR50" i="12"/>
  <c r="AO50" i="12"/>
  <c r="AP50" i="12" s="1"/>
  <c r="AM50" i="12"/>
  <c r="AK50" i="12"/>
  <c r="AI50" i="12"/>
  <c r="AG50" i="12"/>
  <c r="AE50" i="12"/>
  <c r="AC50" i="12"/>
  <c r="AA50" i="12"/>
  <c r="Y50" i="12"/>
  <c r="V50" i="12"/>
  <c r="W50" i="12" s="1"/>
  <c r="U50" i="12"/>
  <c r="S50" i="12"/>
  <c r="P50" i="12"/>
  <c r="O50" i="12"/>
  <c r="L50" i="12"/>
  <c r="K50" i="12"/>
  <c r="J50" i="12"/>
  <c r="F50" i="12"/>
  <c r="AS50" i="12" s="1"/>
  <c r="AU50" i="12" s="1"/>
  <c r="AO48" i="12"/>
  <c r="AP48" i="12" s="1"/>
  <c r="AM48" i="12"/>
  <c r="AK48" i="12"/>
  <c r="AH48" i="12"/>
  <c r="AI48" i="12" s="1"/>
  <c r="AG48" i="12"/>
  <c r="AD48" i="12"/>
  <c r="AE48" i="12" s="1"/>
  <c r="AB48" i="12"/>
  <c r="AC48" i="12" s="1"/>
  <c r="AA48" i="12"/>
  <c r="Y48" i="12"/>
  <c r="V48" i="12"/>
  <c r="W48" i="12" s="1"/>
  <c r="U48" i="12"/>
  <c r="S48" i="12"/>
  <c r="P48" i="12"/>
  <c r="O48" i="12"/>
  <c r="L48" i="12"/>
  <c r="K48" i="12"/>
  <c r="J48" i="12"/>
  <c r="F48" i="12"/>
  <c r="AS48" i="12" s="1"/>
  <c r="AU48" i="12" s="1"/>
  <c r="AS46" i="12"/>
  <c r="AU46" i="12" s="1"/>
  <c r="AR46" i="12"/>
  <c r="AP46" i="12"/>
  <c r="AO46" i="12"/>
  <c r="AM46" i="12"/>
  <c r="AK46" i="12"/>
  <c r="AH46" i="12"/>
  <c r="AI46" i="12" s="1"/>
  <c r="AG46" i="12"/>
  <c r="AE46" i="12"/>
  <c r="AC46" i="12"/>
  <c r="AA46" i="12"/>
  <c r="Y46" i="12"/>
  <c r="W46" i="12"/>
  <c r="V46" i="12"/>
  <c r="U46" i="12"/>
  <c r="S46" i="12"/>
  <c r="P46" i="12"/>
  <c r="O46" i="12"/>
  <c r="L46" i="12"/>
  <c r="K46" i="12"/>
  <c r="J46" i="12"/>
  <c r="F46" i="12"/>
  <c r="AS45" i="12"/>
  <c r="AU45" i="12" s="1"/>
  <c r="AR45" i="12"/>
  <c r="AO45" i="12"/>
  <c r="AP45" i="12" s="1"/>
  <c r="AM45" i="12"/>
  <c r="AK45" i="12"/>
  <c r="AI45" i="12"/>
  <c r="AG45" i="12"/>
  <c r="AE45" i="12"/>
  <c r="AC45" i="12"/>
  <c r="AA45" i="12"/>
  <c r="Y45" i="12"/>
  <c r="V45" i="12"/>
  <c r="W45" i="12" s="1"/>
  <c r="U45" i="12"/>
  <c r="S45" i="12"/>
  <c r="P45" i="12"/>
  <c r="O45" i="12"/>
  <c r="L45" i="12"/>
  <c r="K45" i="12"/>
  <c r="J45" i="12"/>
  <c r="F45" i="12"/>
  <c r="AO47" i="12"/>
  <c r="AP47" i="12" s="1"/>
  <c r="AM47" i="12"/>
  <c r="AK47" i="12"/>
  <c r="AH47" i="12"/>
  <c r="AI47" i="12" s="1"/>
  <c r="AG47" i="12"/>
  <c r="AD47" i="12"/>
  <c r="AE47" i="12" s="1"/>
  <c r="AB47" i="12"/>
  <c r="AC47" i="12" s="1"/>
  <c r="AA47" i="12"/>
  <c r="Y47" i="12"/>
  <c r="W47" i="12"/>
  <c r="V47" i="12"/>
  <c r="U47" i="12"/>
  <c r="S47" i="12"/>
  <c r="P47" i="12"/>
  <c r="O47" i="12"/>
  <c r="L47" i="12"/>
  <c r="K47" i="12"/>
  <c r="J47" i="12"/>
  <c r="F47" i="12"/>
  <c r="AS47" i="12" s="1"/>
  <c r="AU47" i="12" s="1"/>
  <c r="AR44" i="12"/>
  <c r="AO44" i="12"/>
  <c r="AP44" i="12" s="1"/>
  <c r="AM44" i="12"/>
  <c r="AK44" i="12"/>
  <c r="AI44" i="12"/>
  <c r="AG44" i="12"/>
  <c r="AE44" i="12"/>
  <c r="AC44" i="12"/>
  <c r="AA44" i="12"/>
  <c r="Y44" i="12"/>
  <c r="W44" i="12"/>
  <c r="V44" i="12"/>
  <c r="U44" i="12"/>
  <c r="S44" i="12"/>
  <c r="P44" i="12"/>
  <c r="O44" i="12"/>
  <c r="L44" i="12"/>
  <c r="K44" i="12"/>
  <c r="J44" i="12"/>
  <c r="F44" i="12"/>
  <c r="AS44" i="12" s="1"/>
  <c r="AU44" i="12" s="1"/>
  <c r="AP43" i="12"/>
  <c r="AO43" i="12"/>
  <c r="AM43" i="12"/>
  <c r="AK43" i="12"/>
  <c r="AH43" i="12"/>
  <c r="AI43" i="12" s="1"/>
  <c r="AG43" i="12"/>
  <c r="AD43" i="12"/>
  <c r="AR43" i="12" s="1"/>
  <c r="AB43" i="12"/>
  <c r="AC43" i="12" s="1"/>
  <c r="AA43" i="12"/>
  <c r="Y43" i="12"/>
  <c r="V43" i="12"/>
  <c r="W43" i="12" s="1"/>
  <c r="U43" i="12"/>
  <c r="S43" i="12"/>
  <c r="P43" i="12"/>
  <c r="O43" i="12"/>
  <c r="L43" i="12"/>
  <c r="K43" i="12"/>
  <c r="J43" i="12"/>
  <c r="F43" i="12"/>
  <c r="AS43" i="12" s="1"/>
  <c r="AU43" i="12" s="1"/>
  <c r="AO42" i="12"/>
  <c r="AP42" i="12" s="1"/>
  <c r="AM42" i="12"/>
  <c r="AK42" i="12"/>
  <c r="AI42" i="12"/>
  <c r="AH42" i="12"/>
  <c r="AG42" i="12"/>
  <c r="AD42" i="12"/>
  <c r="AR42" i="12" s="1"/>
  <c r="AB42" i="12"/>
  <c r="AC42" i="12" s="1"/>
  <c r="AA42" i="12"/>
  <c r="Y42" i="12"/>
  <c r="V42" i="12"/>
  <c r="W42" i="12" s="1"/>
  <c r="U42" i="12"/>
  <c r="S42" i="12"/>
  <c r="P42" i="12"/>
  <c r="O42" i="12"/>
  <c r="L42" i="12"/>
  <c r="K42" i="12"/>
  <c r="J42" i="12"/>
  <c r="F42" i="12"/>
  <c r="AS42" i="12" s="1"/>
  <c r="AU42" i="12" s="1"/>
  <c r="AR41" i="12"/>
  <c r="AO41" i="12"/>
  <c r="AP41" i="12" s="1"/>
  <c r="AM41" i="12"/>
  <c r="AK41" i="12"/>
  <c r="AH41" i="12"/>
  <c r="AI41" i="12" s="1"/>
  <c r="AG41" i="12"/>
  <c r="AE41" i="12"/>
  <c r="AC41" i="12"/>
  <c r="AA41" i="12"/>
  <c r="Y41" i="12"/>
  <c r="V41" i="12"/>
  <c r="W41" i="12" s="1"/>
  <c r="U41" i="12"/>
  <c r="S41" i="12"/>
  <c r="P41" i="12"/>
  <c r="O41" i="12"/>
  <c r="L41" i="12"/>
  <c r="K41" i="12"/>
  <c r="J41" i="12"/>
  <c r="F41" i="12"/>
  <c r="AS41" i="12" s="1"/>
  <c r="AU41" i="12" s="1"/>
  <c r="AO39" i="12"/>
  <c r="AP39" i="12" s="1"/>
  <c r="AM39" i="12"/>
  <c r="AK39" i="12"/>
  <c r="AH39" i="12"/>
  <c r="AI39" i="12" s="1"/>
  <c r="AG39" i="12"/>
  <c r="AD39" i="12"/>
  <c r="AR39" i="12" s="1"/>
  <c r="AB39" i="12"/>
  <c r="AC39" i="12" s="1"/>
  <c r="AA39" i="12"/>
  <c r="Y39" i="12"/>
  <c r="W39" i="12"/>
  <c r="V39" i="12"/>
  <c r="U39" i="12"/>
  <c r="S39" i="12"/>
  <c r="P39" i="12"/>
  <c r="O39" i="12"/>
  <c r="L39" i="12"/>
  <c r="K39" i="12"/>
  <c r="J39" i="12"/>
  <c r="F39" i="12"/>
  <c r="AR38" i="12"/>
  <c r="AP38" i="12"/>
  <c r="AO38" i="12"/>
  <c r="AM38" i="12"/>
  <c r="AK38" i="12"/>
  <c r="AI38" i="12"/>
  <c r="AG38" i="12"/>
  <c r="AE38" i="12"/>
  <c r="AC38" i="12"/>
  <c r="AA38" i="12"/>
  <c r="Y38" i="12"/>
  <c r="V38" i="12"/>
  <c r="W38" i="12" s="1"/>
  <c r="U38" i="12"/>
  <c r="S38" i="12"/>
  <c r="P38" i="12"/>
  <c r="L38" i="12"/>
  <c r="K38" i="12"/>
  <c r="J38" i="12"/>
  <c r="F38" i="12"/>
  <c r="AS38" i="12" s="1"/>
  <c r="AU38" i="12" s="1"/>
  <c r="AS37" i="12"/>
  <c r="AU37" i="12" s="1"/>
  <c r="AR37" i="12"/>
  <c r="AO37" i="12"/>
  <c r="AP37" i="12" s="1"/>
  <c r="AM37" i="12"/>
  <c r="AK37" i="12"/>
  <c r="AH37" i="12"/>
  <c r="AI37" i="12" s="1"/>
  <c r="AG37" i="12"/>
  <c r="AE37" i="12"/>
  <c r="AC37" i="12"/>
  <c r="AA37" i="12"/>
  <c r="Y37" i="12"/>
  <c r="V37" i="12"/>
  <c r="W37" i="12" s="1"/>
  <c r="U37" i="12"/>
  <c r="S37" i="12"/>
  <c r="P37" i="12"/>
  <c r="O37" i="12"/>
  <c r="L37" i="12"/>
  <c r="K37" i="12"/>
  <c r="J37" i="12"/>
  <c r="F37" i="12"/>
  <c r="AR40" i="12"/>
  <c r="AP40" i="12"/>
  <c r="AO40" i="12"/>
  <c r="AM40" i="12"/>
  <c r="AK40" i="12"/>
  <c r="AI40" i="12"/>
  <c r="AG40" i="12"/>
  <c r="AE40" i="12"/>
  <c r="AC40" i="12"/>
  <c r="AA40" i="12"/>
  <c r="Y40" i="12"/>
  <c r="V40" i="12"/>
  <c r="W40" i="12" s="1"/>
  <c r="U40" i="12"/>
  <c r="S40" i="12"/>
  <c r="P40" i="12"/>
  <c r="O40" i="12"/>
  <c r="L40" i="12"/>
  <c r="K40" i="12"/>
  <c r="J40" i="12"/>
  <c r="F40" i="12"/>
  <c r="AS40" i="12" s="1"/>
  <c r="AU40" i="12" s="1"/>
  <c r="AS35" i="12"/>
  <c r="AU35" i="12" s="1"/>
  <c r="AR35" i="12"/>
  <c r="AO35" i="12"/>
  <c r="AP35" i="12" s="1"/>
  <c r="AM35" i="12"/>
  <c r="AK35" i="12"/>
  <c r="AI35" i="12"/>
  <c r="AG35" i="12"/>
  <c r="AE35" i="12"/>
  <c r="AC35" i="12"/>
  <c r="AA35" i="12"/>
  <c r="Y35" i="12"/>
  <c r="V35" i="12"/>
  <c r="W35" i="12" s="1"/>
  <c r="U35" i="12"/>
  <c r="S35" i="12"/>
  <c r="P35" i="12"/>
  <c r="O35" i="12"/>
  <c r="L35" i="12"/>
  <c r="K35" i="12"/>
  <c r="J35" i="12"/>
  <c r="F35" i="12"/>
  <c r="AR34" i="12"/>
  <c r="AO34" i="12"/>
  <c r="AP34" i="12" s="1"/>
  <c r="AM34" i="12"/>
  <c r="AK34" i="12"/>
  <c r="AI34" i="12"/>
  <c r="AG34" i="12"/>
  <c r="AE34" i="12"/>
  <c r="AC34" i="12"/>
  <c r="AA34" i="12"/>
  <c r="Y34" i="12"/>
  <c r="V34" i="12"/>
  <c r="W34" i="12" s="1"/>
  <c r="U34" i="12"/>
  <c r="S34" i="12"/>
  <c r="P34" i="12"/>
  <c r="O34" i="12"/>
  <c r="L34" i="12"/>
  <c r="K34" i="12"/>
  <c r="J34" i="12"/>
  <c r="F34" i="12"/>
  <c r="AS34" i="12" s="1"/>
  <c r="AU34" i="12" s="1"/>
  <c r="AP36" i="12"/>
  <c r="AO36" i="12"/>
  <c r="AM36" i="12"/>
  <c r="AK36" i="12"/>
  <c r="AH36" i="12"/>
  <c r="AI36" i="12" s="1"/>
  <c r="AG36" i="12"/>
  <c r="AD36" i="12"/>
  <c r="AR36" i="12" s="1"/>
  <c r="AB36" i="12"/>
  <c r="AC36" i="12" s="1"/>
  <c r="AA36" i="12"/>
  <c r="Y36" i="12"/>
  <c r="W36" i="12"/>
  <c r="V36" i="12"/>
  <c r="U36" i="12"/>
  <c r="S36" i="12"/>
  <c r="P36" i="12"/>
  <c r="O36" i="12"/>
  <c r="L36" i="12"/>
  <c r="K36" i="12"/>
  <c r="J36" i="12"/>
  <c r="F36" i="12"/>
  <c r="AS36" i="12" s="1"/>
  <c r="AU36" i="12" s="1"/>
  <c r="AR33" i="12"/>
  <c r="AO33" i="12"/>
  <c r="AP33" i="12" s="1"/>
  <c r="AM33" i="12"/>
  <c r="AK33" i="12"/>
  <c r="AI33" i="12"/>
  <c r="AG33" i="12"/>
  <c r="AE33" i="12"/>
  <c r="AC33" i="12"/>
  <c r="AA33" i="12"/>
  <c r="Y33" i="12"/>
  <c r="V33" i="12"/>
  <c r="W33" i="12" s="1"/>
  <c r="U33" i="12"/>
  <c r="S33" i="12"/>
  <c r="P33" i="12"/>
  <c r="O33" i="12"/>
  <c r="L33" i="12"/>
  <c r="K33" i="12"/>
  <c r="J33" i="12"/>
  <c r="F33" i="12"/>
  <c r="AS33" i="12" s="1"/>
  <c r="AU33" i="12" s="1"/>
  <c r="AO32" i="12"/>
  <c r="AP32" i="12" s="1"/>
  <c r="AM32" i="12"/>
  <c r="AK32" i="12"/>
  <c r="AH32" i="12"/>
  <c r="AI32" i="12" s="1"/>
  <c r="AG32" i="12"/>
  <c r="AD32" i="12"/>
  <c r="AR32" i="12" s="1"/>
  <c r="AB32" i="12"/>
  <c r="AC32" i="12" s="1"/>
  <c r="AA32" i="12"/>
  <c r="Y32" i="12"/>
  <c r="V32" i="12"/>
  <c r="W32" i="12" s="1"/>
  <c r="U32" i="12"/>
  <c r="S32" i="12"/>
  <c r="P32" i="12"/>
  <c r="O32" i="12"/>
  <c r="L32" i="12"/>
  <c r="K32" i="12"/>
  <c r="J32" i="12"/>
  <c r="F32" i="12"/>
  <c r="AS32" i="12" s="1"/>
  <c r="AU32" i="12" s="1"/>
  <c r="AP30" i="12"/>
  <c r="AO30" i="12"/>
  <c r="AM30" i="12"/>
  <c r="AK30" i="12"/>
  <c r="AH30" i="12"/>
  <c r="AI30" i="12" s="1"/>
  <c r="AG30" i="12"/>
  <c r="AD30" i="12"/>
  <c r="AR30" i="12" s="1"/>
  <c r="AB30" i="12"/>
  <c r="AC30" i="12" s="1"/>
  <c r="AA30" i="12"/>
  <c r="Y30" i="12"/>
  <c r="V30" i="12"/>
  <c r="W30" i="12" s="1"/>
  <c r="U30" i="12"/>
  <c r="S30" i="12"/>
  <c r="P30" i="12"/>
  <c r="O30" i="12"/>
  <c r="L30" i="12"/>
  <c r="K30" i="12"/>
  <c r="J30" i="12"/>
  <c r="F30" i="12"/>
  <c r="AS30" i="12" s="1"/>
  <c r="AU30" i="12" s="1"/>
  <c r="AO29" i="12"/>
  <c r="AP29" i="12" s="1"/>
  <c r="AM29" i="12"/>
  <c r="AK29" i="12"/>
  <c r="AI29" i="12"/>
  <c r="AH29" i="12"/>
  <c r="AG29" i="12"/>
  <c r="AD29" i="12"/>
  <c r="AR29" i="12" s="1"/>
  <c r="AB29" i="12"/>
  <c r="AC29" i="12" s="1"/>
  <c r="AA29" i="12"/>
  <c r="Y29" i="12"/>
  <c r="W29" i="12"/>
  <c r="V29" i="12"/>
  <c r="U29" i="12"/>
  <c r="S29" i="12"/>
  <c r="P29" i="12"/>
  <c r="O29" i="12"/>
  <c r="L29" i="12"/>
  <c r="K29" i="12"/>
  <c r="J29" i="12"/>
  <c r="F29" i="12"/>
  <c r="AO28" i="12"/>
  <c r="AP28" i="12" s="1"/>
  <c r="AM28" i="12"/>
  <c r="AK28" i="12"/>
  <c r="AI28" i="12"/>
  <c r="AH28" i="12"/>
  <c r="AG28" i="12"/>
  <c r="AD28" i="12"/>
  <c r="AE28" i="12" s="1"/>
  <c r="AB28" i="12"/>
  <c r="AC28" i="12" s="1"/>
  <c r="AA28" i="12"/>
  <c r="Y28" i="12"/>
  <c r="V28" i="12"/>
  <c r="W28" i="12" s="1"/>
  <c r="U28" i="12"/>
  <c r="S28" i="12"/>
  <c r="P28" i="12"/>
  <c r="O28" i="12"/>
  <c r="L28" i="12"/>
  <c r="K28" i="12"/>
  <c r="J28" i="12"/>
  <c r="F28" i="12"/>
  <c r="AR27" i="12"/>
  <c r="AO27" i="12"/>
  <c r="AP27" i="12" s="1"/>
  <c r="AM27" i="12"/>
  <c r="AK27" i="12"/>
  <c r="AI27" i="12"/>
  <c r="AH27" i="12"/>
  <c r="AG27" i="12"/>
  <c r="AE27" i="12"/>
  <c r="AB27" i="12"/>
  <c r="AA27" i="12"/>
  <c r="Y27" i="12"/>
  <c r="V27" i="12"/>
  <c r="W27" i="12" s="1"/>
  <c r="U27" i="12"/>
  <c r="S27" i="12"/>
  <c r="P27" i="12"/>
  <c r="O27" i="12"/>
  <c r="L27" i="12"/>
  <c r="K27" i="12"/>
  <c r="J27" i="12"/>
  <c r="F27" i="12"/>
  <c r="AR31" i="12"/>
  <c r="AO31" i="12"/>
  <c r="AP31" i="12" s="1"/>
  <c r="AM31" i="12"/>
  <c r="AK31" i="12"/>
  <c r="AI31" i="12"/>
  <c r="AG31" i="12"/>
  <c r="AE31" i="12"/>
  <c r="AC31" i="12"/>
  <c r="AA31" i="12"/>
  <c r="Y31" i="12"/>
  <c r="V31" i="12"/>
  <c r="W31" i="12" s="1"/>
  <c r="U31" i="12"/>
  <c r="S31" i="12"/>
  <c r="P31" i="12"/>
  <c r="O31" i="12"/>
  <c r="L31" i="12"/>
  <c r="K31" i="12"/>
  <c r="J31" i="12"/>
  <c r="F31" i="12"/>
  <c r="AS31" i="12" s="1"/>
  <c r="AU31" i="12" s="1"/>
  <c r="AO26" i="12"/>
  <c r="AP26" i="12" s="1"/>
  <c r="AM26" i="12"/>
  <c r="AK26" i="12"/>
  <c r="AH26" i="12"/>
  <c r="AI26" i="12" s="1"/>
  <c r="AG26" i="12"/>
  <c r="AE26" i="12"/>
  <c r="AD26" i="12"/>
  <c r="AR26" i="12" s="1"/>
  <c r="AB26" i="12"/>
  <c r="AC26" i="12" s="1"/>
  <c r="AA26" i="12"/>
  <c r="Y26" i="12"/>
  <c r="V26" i="12"/>
  <c r="W26" i="12" s="1"/>
  <c r="U26" i="12"/>
  <c r="S26" i="12"/>
  <c r="P26" i="12"/>
  <c r="O26" i="12"/>
  <c r="L26" i="12"/>
  <c r="K26" i="12"/>
  <c r="J26" i="12"/>
  <c r="F26" i="12"/>
  <c r="AS26" i="12" s="1"/>
  <c r="AU26" i="12" s="1"/>
  <c r="AO24" i="12"/>
  <c r="AP24" i="12" s="1"/>
  <c r="AM24" i="12"/>
  <c r="AK24" i="12"/>
  <c r="AI24" i="12"/>
  <c r="AH24" i="12"/>
  <c r="AG24" i="12"/>
  <c r="AE24" i="12"/>
  <c r="AD24" i="12"/>
  <c r="AR24" i="12" s="1"/>
  <c r="AC24" i="12"/>
  <c r="AA24" i="12"/>
  <c r="Y24" i="12"/>
  <c r="W24" i="12"/>
  <c r="V24" i="12"/>
  <c r="U24" i="12"/>
  <c r="S24" i="12"/>
  <c r="P24" i="12"/>
  <c r="O24" i="12"/>
  <c r="L24" i="12"/>
  <c r="K24" i="12"/>
  <c r="J24" i="12"/>
  <c r="F24" i="12"/>
  <c r="AS24" i="12" s="1"/>
  <c r="AU24" i="12" s="1"/>
  <c r="AR23" i="12"/>
  <c r="AP23" i="12"/>
  <c r="AO23" i="12"/>
  <c r="AM23" i="12"/>
  <c r="AK23" i="12"/>
  <c r="AI23" i="12"/>
  <c r="AG23" i="12"/>
  <c r="AE23" i="12"/>
  <c r="AC23" i="12"/>
  <c r="AA23" i="12"/>
  <c r="Y23" i="12"/>
  <c r="V23" i="12"/>
  <c r="W23" i="12" s="1"/>
  <c r="U23" i="12"/>
  <c r="S23" i="12"/>
  <c r="P23" i="12"/>
  <c r="O23" i="12"/>
  <c r="L23" i="12"/>
  <c r="K23" i="12"/>
  <c r="J23" i="12"/>
  <c r="F23" i="12"/>
  <c r="AS23" i="12" s="1"/>
  <c r="AU23" i="12" s="1"/>
  <c r="AR22" i="12"/>
  <c r="AO22" i="12"/>
  <c r="AP22" i="12" s="1"/>
  <c r="AM22" i="12"/>
  <c r="AK22" i="12"/>
  <c r="AI22" i="12"/>
  <c r="AG22" i="12"/>
  <c r="AE22" i="12"/>
  <c r="AC22" i="12"/>
  <c r="AA22" i="12"/>
  <c r="Y22" i="12"/>
  <c r="V22" i="12"/>
  <c r="W22" i="12" s="1"/>
  <c r="U22" i="12"/>
  <c r="S22" i="12"/>
  <c r="P22" i="12"/>
  <c r="O22" i="12"/>
  <c r="L22" i="12"/>
  <c r="K22" i="12"/>
  <c r="J22" i="12"/>
  <c r="F22" i="12"/>
  <c r="AS22" i="12" s="1"/>
  <c r="AU22" i="12" s="1"/>
  <c r="AR21" i="12"/>
  <c r="AO21" i="12"/>
  <c r="AP21" i="12" s="1"/>
  <c r="AM21" i="12"/>
  <c r="AK21" i="12"/>
  <c r="AH21" i="12"/>
  <c r="AI21" i="12" s="1"/>
  <c r="AG21" i="12"/>
  <c r="AE21" i="12"/>
  <c r="AC21" i="12"/>
  <c r="AA21" i="12"/>
  <c r="Y21" i="12"/>
  <c r="V21" i="12"/>
  <c r="W21" i="12" s="1"/>
  <c r="U21" i="12"/>
  <c r="S21" i="12"/>
  <c r="P21" i="12"/>
  <c r="O21" i="12"/>
  <c r="L21" i="12"/>
  <c r="K21" i="12"/>
  <c r="J21" i="12"/>
  <c r="F21" i="12"/>
  <c r="AS21" i="12" s="1"/>
  <c r="AU21" i="12" s="1"/>
  <c r="AR20" i="12"/>
  <c r="AO20" i="12"/>
  <c r="AP20" i="12" s="1"/>
  <c r="AM20" i="12"/>
  <c r="AK20" i="12"/>
  <c r="AI20" i="12"/>
  <c r="AG20" i="12"/>
  <c r="AE20" i="12"/>
  <c r="AC20" i="12"/>
  <c r="AA20" i="12"/>
  <c r="Y20" i="12"/>
  <c r="V20" i="12"/>
  <c r="W20" i="12" s="1"/>
  <c r="U20" i="12"/>
  <c r="S20" i="12"/>
  <c r="P20" i="12"/>
  <c r="O20" i="12"/>
  <c r="L20" i="12"/>
  <c r="K20" i="12"/>
  <c r="J20" i="12"/>
  <c r="F20" i="12"/>
  <c r="AS20" i="12" s="1"/>
  <c r="AU20" i="12" s="1"/>
  <c r="AR19" i="12"/>
  <c r="AO19" i="12"/>
  <c r="AP19" i="12" s="1"/>
  <c r="AM19" i="12"/>
  <c r="AK19" i="12"/>
  <c r="AI19" i="12"/>
  <c r="AG19" i="12"/>
  <c r="AE19" i="12"/>
  <c r="AB19" i="12"/>
  <c r="AC19" i="12" s="1"/>
  <c r="AA19" i="12"/>
  <c r="Y19" i="12"/>
  <c r="V19" i="12"/>
  <c r="W19" i="12" s="1"/>
  <c r="U19" i="12"/>
  <c r="S19" i="12"/>
  <c r="P19" i="12"/>
  <c r="O19" i="12"/>
  <c r="L19" i="12"/>
  <c r="K19" i="12"/>
  <c r="F19" i="12"/>
  <c r="AS19" i="12" s="1"/>
  <c r="AU19" i="12" s="1"/>
  <c r="AR18" i="12"/>
  <c r="AO18" i="12"/>
  <c r="AP18" i="12" s="1"/>
  <c r="AM18" i="12"/>
  <c r="AK18" i="12"/>
  <c r="AI18" i="12"/>
  <c r="AG18" i="12"/>
  <c r="AE18" i="12"/>
  <c r="AC18" i="12"/>
  <c r="AA18" i="12"/>
  <c r="Y18" i="12"/>
  <c r="W18" i="12"/>
  <c r="V18" i="12"/>
  <c r="U18" i="12"/>
  <c r="S18" i="12"/>
  <c r="P18" i="12"/>
  <c r="O18" i="12"/>
  <c r="L18" i="12"/>
  <c r="K18" i="12"/>
  <c r="J18" i="12"/>
  <c r="F18" i="12"/>
  <c r="AS18" i="12" s="1"/>
  <c r="AU18" i="12" s="1"/>
  <c r="AR17" i="12"/>
  <c r="AO17" i="12"/>
  <c r="AP17" i="12" s="1"/>
  <c r="AM17" i="12"/>
  <c r="AK17" i="12"/>
  <c r="AH17" i="12"/>
  <c r="AI17" i="12" s="1"/>
  <c r="AG17" i="12"/>
  <c r="AE17" i="12"/>
  <c r="AB17" i="12"/>
  <c r="AA17" i="12"/>
  <c r="Y17" i="12"/>
  <c r="V17" i="12"/>
  <c r="W17" i="12" s="1"/>
  <c r="U17" i="12"/>
  <c r="S17" i="12"/>
  <c r="P17" i="12"/>
  <c r="O17" i="12"/>
  <c r="L17" i="12"/>
  <c r="K17" i="12"/>
  <c r="J17" i="12"/>
  <c r="F17" i="12"/>
  <c r="AR16" i="12"/>
  <c r="AP16" i="12"/>
  <c r="AO16" i="12"/>
  <c r="AM16" i="12"/>
  <c r="AK16" i="12"/>
  <c r="AI16" i="12"/>
  <c r="AG16" i="12"/>
  <c r="AE16" i="12"/>
  <c r="AC16" i="12"/>
  <c r="AA16" i="12"/>
  <c r="Y16" i="12"/>
  <c r="V16" i="12"/>
  <c r="W16" i="12" s="1"/>
  <c r="U16" i="12"/>
  <c r="S16" i="12"/>
  <c r="P16" i="12"/>
  <c r="O16" i="12"/>
  <c r="L16" i="12"/>
  <c r="K16" i="12"/>
  <c r="J16" i="12"/>
  <c r="F16" i="12"/>
  <c r="AS16" i="12" s="1"/>
  <c r="AU16" i="12" s="1"/>
  <c r="AR15" i="12"/>
  <c r="AO15" i="12"/>
  <c r="AP15" i="12" s="1"/>
  <c r="AM15" i="12"/>
  <c r="AK15" i="12"/>
  <c r="AI15" i="12"/>
  <c r="AH15" i="12"/>
  <c r="AG15" i="12"/>
  <c r="AE15" i="12"/>
  <c r="AD15" i="12"/>
  <c r="AC15" i="12"/>
  <c r="AA15" i="12"/>
  <c r="Y15" i="12"/>
  <c r="V15" i="12"/>
  <c r="W15" i="12" s="1"/>
  <c r="U15" i="12"/>
  <c r="S15" i="12"/>
  <c r="P15" i="12"/>
  <c r="O15" i="12"/>
  <c r="L15" i="12"/>
  <c r="K15" i="12"/>
  <c r="J15" i="12"/>
  <c r="F15" i="12"/>
  <c r="AS15" i="12" s="1"/>
  <c r="AU15" i="12" s="1"/>
  <c r="AO14" i="12"/>
  <c r="AP14" i="12" s="1"/>
  <c r="AM14" i="12"/>
  <c r="AK14" i="12"/>
  <c r="AI14" i="12"/>
  <c r="AG14" i="12"/>
  <c r="AD14" i="12"/>
  <c r="AR14" i="12" s="1"/>
  <c r="AB14" i="12"/>
  <c r="AC14" i="12" s="1"/>
  <c r="AA14" i="12"/>
  <c r="Y14" i="12"/>
  <c r="V14" i="12"/>
  <c r="W14" i="12" s="1"/>
  <c r="U14" i="12"/>
  <c r="S14" i="12"/>
  <c r="P14" i="12"/>
  <c r="O14" i="12"/>
  <c r="L14" i="12"/>
  <c r="K14" i="12"/>
  <c r="J14" i="12"/>
  <c r="F14" i="12"/>
  <c r="AS14" i="12" s="1"/>
  <c r="AU14" i="12" s="1"/>
  <c r="AR13" i="12"/>
  <c r="AO13" i="12"/>
  <c r="AP13" i="12" s="1"/>
  <c r="AM13" i="12"/>
  <c r="AK13" i="12"/>
  <c r="AI13" i="12"/>
  <c r="AG13" i="12"/>
  <c r="AE13" i="12"/>
  <c r="AC13" i="12"/>
  <c r="AA13" i="12"/>
  <c r="Y13" i="12"/>
  <c r="V13" i="12"/>
  <c r="W13" i="12" s="1"/>
  <c r="U13" i="12"/>
  <c r="S13" i="12"/>
  <c r="P13" i="12"/>
  <c r="O13" i="12"/>
  <c r="L13" i="12"/>
  <c r="K13" i="12"/>
  <c r="J13" i="12"/>
  <c r="F13" i="12"/>
  <c r="AS13" i="12" s="1"/>
  <c r="AU13" i="12" s="1"/>
  <c r="AR12" i="12"/>
  <c r="AO12" i="12"/>
  <c r="AP12" i="12" s="1"/>
  <c r="AM12" i="12"/>
  <c r="AK12" i="12"/>
  <c r="AI12" i="12"/>
  <c r="AG12" i="12"/>
  <c r="AE12" i="12"/>
  <c r="AC12" i="12"/>
  <c r="AA12" i="12"/>
  <c r="Y12" i="12"/>
  <c r="V12" i="12"/>
  <c r="W12" i="12" s="1"/>
  <c r="U12" i="12"/>
  <c r="S12" i="12"/>
  <c r="P12" i="12"/>
  <c r="O12" i="12"/>
  <c r="L12" i="12"/>
  <c r="K12" i="12"/>
  <c r="J12" i="12"/>
  <c r="F12" i="12"/>
  <c r="AS12" i="12" s="1"/>
  <c r="AU12" i="12" s="1"/>
  <c r="AR11" i="12"/>
  <c r="AO11" i="12"/>
  <c r="AP11" i="12" s="1"/>
  <c r="AM11" i="12"/>
  <c r="AK11" i="12"/>
  <c r="AI11" i="12"/>
  <c r="AG11" i="12"/>
  <c r="AE11" i="12"/>
  <c r="AC11" i="12"/>
  <c r="AA11" i="12"/>
  <c r="Y11" i="12"/>
  <c r="V11" i="12"/>
  <c r="W11" i="12" s="1"/>
  <c r="U11" i="12"/>
  <c r="S11" i="12"/>
  <c r="P11" i="12"/>
  <c r="O11" i="12"/>
  <c r="L11" i="12"/>
  <c r="K11" i="12"/>
  <c r="J11" i="12"/>
  <c r="F11" i="12"/>
  <c r="AS11" i="12" s="1"/>
  <c r="AU11" i="12" s="1"/>
  <c r="AR10" i="12"/>
  <c r="AO10" i="12"/>
  <c r="AP10" i="12" s="1"/>
  <c r="AM10" i="12"/>
  <c r="AK10" i="12"/>
  <c r="AI10" i="12"/>
  <c r="AG10" i="12"/>
  <c r="AE10" i="12"/>
  <c r="AB10" i="12"/>
  <c r="AC10" i="12" s="1"/>
  <c r="AA10" i="12"/>
  <c r="Y10" i="12"/>
  <c r="V10" i="12"/>
  <c r="W10" i="12" s="1"/>
  <c r="U10" i="12"/>
  <c r="S10" i="12"/>
  <c r="P10" i="12"/>
  <c r="O10" i="12"/>
  <c r="L10" i="12"/>
  <c r="K10" i="12"/>
  <c r="J10" i="12"/>
  <c r="F10" i="12"/>
  <c r="AS10" i="12" s="1"/>
  <c r="AU10" i="12" s="1"/>
  <c r="AO9" i="12"/>
  <c r="AP9" i="12" s="1"/>
  <c r="AM9" i="12"/>
  <c r="AK9" i="12"/>
  <c r="AH9" i="12"/>
  <c r="AI9" i="12" s="1"/>
  <c r="AG9" i="12"/>
  <c r="AD9" i="12"/>
  <c r="AR9" i="12" s="1"/>
  <c r="AB9" i="12"/>
  <c r="AC9" i="12" s="1"/>
  <c r="AA9" i="12"/>
  <c r="Y9" i="12"/>
  <c r="V9" i="12"/>
  <c r="W9" i="12" s="1"/>
  <c r="U9" i="12"/>
  <c r="S9" i="12"/>
  <c r="P9" i="12"/>
  <c r="O9" i="12"/>
  <c r="L9" i="12"/>
  <c r="K9" i="12"/>
  <c r="J9" i="12"/>
  <c r="F9" i="12"/>
  <c r="AS9" i="12" s="1"/>
  <c r="AU9" i="12" s="1"/>
  <c r="AR8" i="12"/>
  <c r="AP8" i="12"/>
  <c r="AO8" i="12"/>
  <c r="AM8" i="12"/>
  <c r="AK8" i="12"/>
  <c r="AI8" i="12"/>
  <c r="AG8" i="12"/>
  <c r="AE8" i="12"/>
  <c r="AC8" i="12"/>
  <c r="AA8" i="12"/>
  <c r="Y8" i="12"/>
  <c r="V8" i="12"/>
  <c r="W8" i="12" s="1"/>
  <c r="U8" i="12"/>
  <c r="S8" i="12"/>
  <c r="P8" i="12"/>
  <c r="O8" i="12"/>
  <c r="L8" i="12"/>
  <c r="K8" i="12"/>
  <c r="J8" i="12"/>
  <c r="F8" i="12"/>
  <c r="AS8" i="12" s="1"/>
  <c r="AU8" i="12" s="1"/>
  <c r="AR7" i="12"/>
  <c r="AO7" i="12"/>
  <c r="AP7" i="12" s="1"/>
  <c r="AM7" i="12"/>
  <c r="AK7" i="12"/>
  <c r="AI7" i="12"/>
  <c r="AG7" i="12"/>
  <c r="AE7" i="12"/>
  <c r="AC7" i="12"/>
  <c r="AA7" i="12"/>
  <c r="Y7" i="12"/>
  <c r="V7" i="12"/>
  <c r="W7" i="12" s="1"/>
  <c r="U7" i="12"/>
  <c r="S7" i="12"/>
  <c r="P7" i="12"/>
  <c r="O7" i="12"/>
  <c r="L7" i="12"/>
  <c r="K7" i="12"/>
  <c r="J7" i="12"/>
  <c r="F7" i="12"/>
  <c r="AS7" i="12" s="1"/>
  <c r="AU7" i="12" s="1"/>
  <c r="AR6" i="12"/>
  <c r="AO6" i="12"/>
  <c r="AP6" i="12" s="1"/>
  <c r="AM6" i="12"/>
  <c r="AK6" i="12"/>
  <c r="AI6" i="12"/>
  <c r="AG6" i="12"/>
  <c r="AE6" i="12"/>
  <c r="AC6" i="12"/>
  <c r="AA6" i="12"/>
  <c r="Y6" i="12"/>
  <c r="V6" i="12"/>
  <c r="W6" i="12" s="1"/>
  <c r="U6" i="12"/>
  <c r="S6" i="12"/>
  <c r="P6" i="12"/>
  <c r="O6" i="12"/>
  <c r="L6" i="12"/>
  <c r="K6" i="12"/>
  <c r="J6" i="12"/>
  <c r="F6" i="12"/>
  <c r="AS6" i="12" s="1"/>
  <c r="AU6" i="12" s="1"/>
  <c r="AR5" i="12"/>
  <c r="AO5" i="12"/>
  <c r="AP5" i="12" s="1"/>
  <c r="AM5" i="12"/>
  <c r="AK5" i="12"/>
  <c r="AI5" i="12"/>
  <c r="AG5" i="12"/>
  <c r="AE5" i="12"/>
  <c r="AC5" i="12"/>
  <c r="AA5" i="12"/>
  <c r="Y5" i="12"/>
  <c r="V5" i="12"/>
  <c r="W5" i="12" s="1"/>
  <c r="U5" i="12"/>
  <c r="S5" i="12"/>
  <c r="P5" i="12"/>
  <c r="O5" i="12"/>
  <c r="L5" i="12"/>
  <c r="K5" i="12"/>
  <c r="J5" i="12"/>
  <c r="F5" i="12"/>
  <c r="AS5" i="12" s="1"/>
  <c r="AU5" i="12" s="1"/>
  <c r="AW3" i="12"/>
  <c r="AR405" i="11"/>
  <c r="AO405" i="11"/>
  <c r="AP405" i="11" s="1"/>
  <c r="AM405" i="11"/>
  <c r="AK405" i="11"/>
  <c r="AH405" i="11"/>
  <c r="AI405" i="11" s="1"/>
  <c r="AG405" i="11"/>
  <c r="AE405" i="11"/>
  <c r="AC405" i="11"/>
  <c r="AA405" i="11"/>
  <c r="Y405" i="11"/>
  <c r="V405" i="11"/>
  <c r="W405" i="11" s="1"/>
  <c r="U405" i="11"/>
  <c r="S405" i="11"/>
  <c r="P405" i="11"/>
  <c r="O405" i="11"/>
  <c r="L405" i="11"/>
  <c r="K405" i="11"/>
  <c r="J405" i="11"/>
  <c r="F405" i="11"/>
  <c r="AS405" i="11" s="1"/>
  <c r="AU405" i="11" s="1"/>
  <c r="AR404" i="11"/>
  <c r="AO404" i="11"/>
  <c r="AP404" i="11" s="1"/>
  <c r="AM404" i="11"/>
  <c r="AK404" i="11"/>
  <c r="AI404" i="11"/>
  <c r="AG404" i="11"/>
  <c r="AE404" i="11"/>
  <c r="AC404" i="11"/>
  <c r="AA404" i="11"/>
  <c r="Y404" i="11"/>
  <c r="V404" i="11"/>
  <c r="W404" i="11" s="1"/>
  <c r="U404" i="11"/>
  <c r="S404" i="11"/>
  <c r="P404" i="11"/>
  <c r="O404" i="11"/>
  <c r="L404" i="11"/>
  <c r="K404" i="11"/>
  <c r="J404" i="11"/>
  <c r="F404" i="11"/>
  <c r="AS404" i="11" s="1"/>
  <c r="AU404" i="11" s="1"/>
  <c r="AR403" i="11"/>
  <c r="AO403" i="11"/>
  <c r="AP403" i="11" s="1"/>
  <c r="AM403" i="11"/>
  <c r="AK403" i="11"/>
  <c r="AH403" i="11"/>
  <c r="AI403" i="11" s="1"/>
  <c r="AG403" i="11"/>
  <c r="AE403" i="11"/>
  <c r="AC403" i="11"/>
  <c r="AA403" i="11"/>
  <c r="Y403" i="11"/>
  <c r="V403" i="11"/>
  <c r="W403" i="11" s="1"/>
  <c r="U403" i="11"/>
  <c r="S403" i="11"/>
  <c r="P403" i="11"/>
  <c r="O403" i="11"/>
  <c r="L403" i="11"/>
  <c r="K403" i="11"/>
  <c r="J403" i="11"/>
  <c r="F403" i="11"/>
  <c r="AS403" i="11" s="1"/>
  <c r="AU403" i="11" s="1"/>
  <c r="AR402" i="11"/>
  <c r="AO402" i="11"/>
  <c r="AP402" i="11" s="1"/>
  <c r="AM402" i="11"/>
  <c r="AK402" i="11"/>
  <c r="AH402" i="11"/>
  <c r="AI402" i="11" s="1"/>
  <c r="AG402" i="11"/>
  <c r="AE402" i="11"/>
  <c r="AC402" i="11"/>
  <c r="AA402" i="11"/>
  <c r="Y402" i="11"/>
  <c r="V402" i="11"/>
  <c r="W402" i="11" s="1"/>
  <c r="U402" i="11"/>
  <c r="S402" i="11"/>
  <c r="P402" i="11"/>
  <c r="O402" i="11"/>
  <c r="L402" i="11"/>
  <c r="K402" i="11"/>
  <c r="J402" i="11"/>
  <c r="F402" i="11"/>
  <c r="AS402" i="11" s="1"/>
  <c r="AU402" i="11" s="1"/>
  <c r="AO401" i="11"/>
  <c r="AP401" i="11" s="1"/>
  <c r="AM401" i="11"/>
  <c r="AK401" i="11"/>
  <c r="AH401" i="11"/>
  <c r="AI401" i="11" s="1"/>
  <c r="AG401" i="11"/>
  <c r="AD401" i="11"/>
  <c r="AB401" i="11"/>
  <c r="AC401" i="11" s="1"/>
  <c r="AA401" i="11"/>
  <c r="Y401" i="11"/>
  <c r="V401" i="11"/>
  <c r="W401" i="11" s="1"/>
  <c r="U401" i="11"/>
  <c r="S401" i="11"/>
  <c r="P401" i="11"/>
  <c r="O401" i="11"/>
  <c r="L401" i="11"/>
  <c r="K401" i="11"/>
  <c r="J401" i="11"/>
  <c r="F401" i="11"/>
  <c r="AS401" i="11" s="1"/>
  <c r="AU401" i="11" s="1"/>
  <c r="AR400" i="11"/>
  <c r="AO400" i="11"/>
  <c r="AP400" i="11" s="1"/>
  <c r="AM400" i="11"/>
  <c r="AK400" i="11"/>
  <c r="AI400" i="11"/>
  <c r="AG400" i="11"/>
  <c r="AE400" i="11"/>
  <c r="AB400" i="11"/>
  <c r="AC400" i="11" s="1"/>
  <c r="AA400" i="11"/>
  <c r="Y400" i="11"/>
  <c r="V400" i="11"/>
  <c r="W400" i="11" s="1"/>
  <c r="U400" i="11"/>
  <c r="S400" i="11"/>
  <c r="P400" i="11"/>
  <c r="L400" i="11"/>
  <c r="K400" i="11"/>
  <c r="J400" i="11"/>
  <c r="F400" i="11"/>
  <c r="AS400" i="11" s="1"/>
  <c r="AU400" i="11" s="1"/>
  <c r="AO399" i="11"/>
  <c r="AP399" i="11" s="1"/>
  <c r="AM399" i="11"/>
  <c r="AK399" i="11"/>
  <c r="AH399" i="11"/>
  <c r="AI399" i="11" s="1"/>
  <c r="AG399" i="11"/>
  <c r="AD399" i="11"/>
  <c r="AR399" i="11" s="1"/>
  <c r="AB399" i="11"/>
  <c r="AC399" i="11" s="1"/>
  <c r="AA399" i="11"/>
  <c r="Y399" i="11"/>
  <c r="V399" i="11"/>
  <c r="W399" i="11" s="1"/>
  <c r="U399" i="11"/>
  <c r="S399" i="11"/>
  <c r="P399" i="11"/>
  <c r="O399" i="11"/>
  <c r="L399" i="11"/>
  <c r="K399" i="11"/>
  <c r="J399" i="11"/>
  <c r="F399" i="11"/>
  <c r="AS399" i="11" s="1"/>
  <c r="AU399" i="11" s="1"/>
  <c r="AR398" i="11"/>
  <c r="AP398" i="11"/>
  <c r="AO398" i="11"/>
  <c r="AM398" i="11"/>
  <c r="AK398" i="11"/>
  <c r="AH398" i="11"/>
  <c r="AI398" i="11" s="1"/>
  <c r="AG398" i="11"/>
  <c r="AE398" i="11"/>
  <c r="AC398" i="11"/>
  <c r="AA398" i="11"/>
  <c r="Y398" i="11"/>
  <c r="V398" i="11"/>
  <c r="W398" i="11" s="1"/>
  <c r="U398" i="11"/>
  <c r="S398" i="11"/>
  <c r="P398" i="11"/>
  <c r="O398" i="11"/>
  <c r="L398" i="11"/>
  <c r="K398" i="11"/>
  <c r="J398" i="11"/>
  <c r="F398" i="11"/>
  <c r="AS398" i="11" s="1"/>
  <c r="AU398" i="11" s="1"/>
  <c r="AO397" i="11"/>
  <c r="AP397" i="11" s="1"/>
  <c r="AM397" i="11"/>
  <c r="AK397" i="11"/>
  <c r="AI397" i="11"/>
  <c r="AH397" i="11"/>
  <c r="AG397" i="11"/>
  <c r="AD397" i="11"/>
  <c r="AE397" i="11" s="1"/>
  <c r="AB397" i="11"/>
  <c r="AC397" i="11" s="1"/>
  <c r="AA397" i="11"/>
  <c r="Y397" i="11"/>
  <c r="V397" i="11"/>
  <c r="W397" i="11" s="1"/>
  <c r="U397" i="11"/>
  <c r="S397" i="11"/>
  <c r="P397" i="11"/>
  <c r="O397" i="11"/>
  <c r="L397" i="11"/>
  <c r="K397" i="11"/>
  <c r="J397" i="11"/>
  <c r="F397" i="11"/>
  <c r="AR396" i="11"/>
  <c r="AO396" i="11"/>
  <c r="AP396" i="11" s="1"/>
  <c r="AM396" i="11"/>
  <c r="AK396" i="11"/>
  <c r="AH396" i="11"/>
  <c r="AI396" i="11" s="1"/>
  <c r="AG396" i="11"/>
  <c r="AE396" i="11"/>
  <c r="AC396" i="11"/>
  <c r="AA396" i="11"/>
  <c r="Y396" i="11"/>
  <c r="V396" i="11"/>
  <c r="W396" i="11" s="1"/>
  <c r="U396" i="11"/>
  <c r="S396" i="11"/>
  <c r="P396" i="11"/>
  <c r="O396" i="11"/>
  <c r="L396" i="11"/>
  <c r="K396" i="11"/>
  <c r="J396" i="11"/>
  <c r="F396" i="11"/>
  <c r="AS396" i="11" s="1"/>
  <c r="AU396" i="11" s="1"/>
  <c r="AR395" i="11"/>
  <c r="AO395" i="11"/>
  <c r="AP395" i="11" s="1"/>
  <c r="AM395" i="11"/>
  <c r="AK395" i="11"/>
  <c r="AH395" i="11"/>
  <c r="AI395" i="11" s="1"/>
  <c r="AG395" i="11"/>
  <c r="AE395" i="11"/>
  <c r="AC395" i="11"/>
  <c r="AA395" i="11"/>
  <c r="Y395" i="11"/>
  <c r="V395" i="11"/>
  <c r="W395" i="11" s="1"/>
  <c r="U395" i="11"/>
  <c r="S395" i="11"/>
  <c r="P395" i="11"/>
  <c r="O395" i="11"/>
  <c r="L395" i="11"/>
  <c r="K395" i="11"/>
  <c r="J395" i="11"/>
  <c r="F395" i="11"/>
  <c r="AS395" i="11" s="1"/>
  <c r="AU395" i="11" s="1"/>
  <c r="AR394" i="11"/>
  <c r="AO394" i="11"/>
  <c r="AP394" i="11" s="1"/>
  <c r="AM394" i="11"/>
  <c r="AK394" i="11"/>
  <c r="AH394" i="11"/>
  <c r="AI394" i="11" s="1"/>
  <c r="AG394" i="11"/>
  <c r="AE394" i="11"/>
  <c r="AB394" i="11"/>
  <c r="AC394" i="11" s="1"/>
  <c r="AA394" i="11"/>
  <c r="Y394" i="11"/>
  <c r="W394" i="11"/>
  <c r="V394" i="11"/>
  <c r="U394" i="11"/>
  <c r="S394" i="11"/>
  <c r="P394" i="11"/>
  <c r="O394" i="11"/>
  <c r="L394" i="11"/>
  <c r="K394" i="11"/>
  <c r="J394" i="11"/>
  <c r="F394" i="11"/>
  <c r="AO393" i="11"/>
  <c r="AP393" i="11" s="1"/>
  <c r="AM393" i="11"/>
  <c r="AK393" i="11"/>
  <c r="AH393" i="11"/>
  <c r="AI393" i="11" s="1"/>
  <c r="AG393" i="11"/>
  <c r="AD393" i="11"/>
  <c r="AR393" i="11" s="1"/>
  <c r="AB393" i="11"/>
  <c r="AC393" i="11" s="1"/>
  <c r="AA393" i="11"/>
  <c r="Y393" i="11"/>
  <c r="V393" i="11"/>
  <c r="W393" i="11" s="1"/>
  <c r="U393" i="11"/>
  <c r="S393" i="11"/>
  <c r="P393" i="11"/>
  <c r="O393" i="11"/>
  <c r="L393" i="11"/>
  <c r="K393" i="11"/>
  <c r="J393" i="11"/>
  <c r="F393" i="11"/>
  <c r="AS393" i="11" s="1"/>
  <c r="AU393" i="11" s="1"/>
  <c r="AO392" i="11"/>
  <c r="AP392" i="11" s="1"/>
  <c r="AM392" i="11"/>
  <c r="AK392" i="11"/>
  <c r="AH392" i="11"/>
  <c r="AI392" i="11" s="1"/>
  <c r="AG392" i="11"/>
  <c r="AD392" i="11"/>
  <c r="AE392" i="11" s="1"/>
  <c r="AB392" i="11"/>
  <c r="AC392" i="11" s="1"/>
  <c r="AA392" i="11"/>
  <c r="Y392" i="11"/>
  <c r="V392" i="11"/>
  <c r="W392" i="11" s="1"/>
  <c r="U392" i="11"/>
  <c r="S392" i="11"/>
  <c r="P392" i="11"/>
  <c r="O392" i="11"/>
  <c r="L392" i="11"/>
  <c r="K392" i="11"/>
  <c r="F392" i="11"/>
  <c r="AO391" i="11"/>
  <c r="AP391" i="11" s="1"/>
  <c r="AM391" i="11"/>
  <c r="AK391" i="11"/>
  <c r="AH391" i="11"/>
  <c r="AI391" i="11" s="1"/>
  <c r="AG391" i="11"/>
  <c r="AD391" i="11"/>
  <c r="AE391" i="11" s="1"/>
  <c r="AB391" i="11"/>
  <c r="AC391" i="11" s="1"/>
  <c r="AA391" i="11"/>
  <c r="Y391" i="11"/>
  <c r="V391" i="11"/>
  <c r="W391" i="11" s="1"/>
  <c r="U391" i="11"/>
  <c r="S391" i="11"/>
  <c r="P391" i="11"/>
  <c r="O391" i="11"/>
  <c r="L391" i="11"/>
  <c r="K391" i="11"/>
  <c r="J391" i="11"/>
  <c r="F391" i="11"/>
  <c r="AS391" i="11" s="1"/>
  <c r="AU391" i="11" s="1"/>
  <c r="AR390" i="11"/>
  <c r="AO390" i="11"/>
  <c r="AP390" i="11" s="1"/>
  <c r="AM390" i="11"/>
  <c r="AK390" i="11"/>
  <c r="AI390" i="11"/>
  <c r="AG390" i="11"/>
  <c r="AE390" i="11"/>
  <c r="AC390" i="11"/>
  <c r="AA390" i="11"/>
  <c r="Y390" i="11"/>
  <c r="V390" i="11"/>
  <c r="W390" i="11" s="1"/>
  <c r="U390" i="11"/>
  <c r="S390" i="11"/>
  <c r="P390" i="11"/>
  <c r="O390" i="11"/>
  <c r="L390" i="11"/>
  <c r="K390" i="11"/>
  <c r="J390" i="11"/>
  <c r="F390" i="11"/>
  <c r="AS390" i="11" s="1"/>
  <c r="AU390" i="11" s="1"/>
  <c r="AR389" i="11"/>
  <c r="AO389" i="11"/>
  <c r="AP389" i="11" s="1"/>
  <c r="AM389" i="11"/>
  <c r="AK389" i="11"/>
  <c r="AI389" i="11"/>
  <c r="AG389" i="11"/>
  <c r="AE389" i="11"/>
  <c r="AB389" i="11"/>
  <c r="AC389" i="11" s="1"/>
  <c r="AA389" i="11"/>
  <c r="Y389" i="11"/>
  <c r="V389" i="11"/>
  <c r="W389" i="11" s="1"/>
  <c r="U389" i="11"/>
  <c r="S389" i="11"/>
  <c r="P389" i="11"/>
  <c r="O389" i="11"/>
  <c r="L389" i="11"/>
  <c r="K389" i="11"/>
  <c r="J389" i="11"/>
  <c r="F389" i="11"/>
  <c r="AS389" i="11" s="1"/>
  <c r="AU389" i="11" s="1"/>
  <c r="AR388" i="11"/>
  <c r="AO388" i="11"/>
  <c r="AP388" i="11" s="1"/>
  <c r="AM388" i="11"/>
  <c r="AK388" i="11"/>
  <c r="AI388" i="11"/>
  <c r="AG388" i="11"/>
  <c r="AE388" i="11"/>
  <c r="AC388" i="11"/>
  <c r="AA388" i="11"/>
  <c r="Y388" i="11"/>
  <c r="V388" i="11"/>
  <c r="W388" i="11" s="1"/>
  <c r="U388" i="11"/>
  <c r="S388" i="11"/>
  <c r="P388" i="11"/>
  <c r="O388" i="11"/>
  <c r="L388" i="11"/>
  <c r="K388" i="11"/>
  <c r="J388" i="11"/>
  <c r="F388" i="11"/>
  <c r="AS388" i="11" s="1"/>
  <c r="AU388" i="11" s="1"/>
  <c r="AO387" i="11"/>
  <c r="AP387" i="11" s="1"/>
  <c r="AM387" i="11"/>
  <c r="AK387" i="11"/>
  <c r="AH387" i="11"/>
  <c r="AI387" i="11" s="1"/>
  <c r="AG387" i="11"/>
  <c r="AD387" i="11"/>
  <c r="AE387" i="11" s="1"/>
  <c r="AB387" i="11"/>
  <c r="AC387" i="11" s="1"/>
  <c r="AA387" i="11"/>
  <c r="Y387" i="11"/>
  <c r="V387" i="11"/>
  <c r="W387" i="11" s="1"/>
  <c r="U387" i="11"/>
  <c r="S387" i="11"/>
  <c r="P387" i="11"/>
  <c r="O387" i="11"/>
  <c r="L387" i="11"/>
  <c r="K387" i="11"/>
  <c r="J387" i="11"/>
  <c r="F387" i="11"/>
  <c r="AS387" i="11" s="1"/>
  <c r="AU387" i="11" s="1"/>
  <c r="AO386" i="11"/>
  <c r="AP386" i="11" s="1"/>
  <c r="AM386" i="11"/>
  <c r="AK386" i="11"/>
  <c r="AH386" i="11"/>
  <c r="AI386" i="11" s="1"/>
  <c r="AG386" i="11"/>
  <c r="AD386" i="11"/>
  <c r="AR386" i="11" s="1"/>
  <c r="AB386" i="11"/>
  <c r="AC386" i="11" s="1"/>
  <c r="AA386" i="11"/>
  <c r="Y386" i="11"/>
  <c r="V386" i="11"/>
  <c r="W386" i="11" s="1"/>
  <c r="U386" i="11"/>
  <c r="S386" i="11"/>
  <c r="P386" i="11"/>
  <c r="O386" i="11"/>
  <c r="L386" i="11"/>
  <c r="K386" i="11"/>
  <c r="J386" i="11"/>
  <c r="F386" i="11"/>
  <c r="AS386" i="11" s="1"/>
  <c r="AU386" i="11" s="1"/>
  <c r="AO385" i="11"/>
  <c r="AP385" i="11" s="1"/>
  <c r="AM385" i="11"/>
  <c r="AK385" i="11"/>
  <c r="AH385" i="11"/>
  <c r="AI385" i="11" s="1"/>
  <c r="AG385" i="11"/>
  <c r="AE385" i="11"/>
  <c r="AD385" i="11"/>
  <c r="AR385" i="11" s="1"/>
  <c r="AB385" i="11"/>
  <c r="AC385" i="11" s="1"/>
  <c r="AA385" i="11"/>
  <c r="Y385" i="11"/>
  <c r="W385" i="11"/>
  <c r="V385" i="11"/>
  <c r="U385" i="11"/>
  <c r="S385" i="11"/>
  <c r="P385" i="11"/>
  <c r="O385" i="11"/>
  <c r="L385" i="11"/>
  <c r="K385" i="11"/>
  <c r="J385" i="11"/>
  <c r="F385" i="11"/>
  <c r="AS385" i="11" s="1"/>
  <c r="AU385" i="11" s="1"/>
  <c r="AO384" i="11"/>
  <c r="AP384" i="11" s="1"/>
  <c r="AM384" i="11"/>
  <c r="AK384" i="11"/>
  <c r="AH384" i="11"/>
  <c r="AI384" i="11" s="1"/>
  <c r="AG384" i="11"/>
  <c r="AD384" i="11"/>
  <c r="AB384" i="11"/>
  <c r="AC384" i="11" s="1"/>
  <c r="AA384" i="11"/>
  <c r="Y384" i="11"/>
  <c r="V384" i="11"/>
  <c r="W384" i="11" s="1"/>
  <c r="U384" i="11"/>
  <c r="S384" i="11"/>
  <c r="P384" i="11"/>
  <c r="O384" i="11"/>
  <c r="L384" i="11"/>
  <c r="K384" i="11"/>
  <c r="J384" i="11"/>
  <c r="F384" i="11"/>
  <c r="AS384" i="11" s="1"/>
  <c r="AU384" i="11" s="1"/>
  <c r="AO383" i="11"/>
  <c r="AP383" i="11" s="1"/>
  <c r="AM383" i="11"/>
  <c r="AK383" i="11"/>
  <c r="AH383" i="11"/>
  <c r="AI383" i="11" s="1"/>
  <c r="AG383" i="11"/>
  <c r="AD383" i="11"/>
  <c r="AE383" i="11" s="1"/>
  <c r="AB383" i="11"/>
  <c r="AC383" i="11" s="1"/>
  <c r="AA383" i="11"/>
  <c r="Y383" i="11"/>
  <c r="V383" i="11"/>
  <c r="W383" i="11" s="1"/>
  <c r="U383" i="11"/>
  <c r="S383" i="11"/>
  <c r="P383" i="11"/>
  <c r="O383" i="11"/>
  <c r="L383" i="11"/>
  <c r="K383" i="11"/>
  <c r="J383" i="11"/>
  <c r="F383" i="11"/>
  <c r="AR382" i="11"/>
  <c r="AO382" i="11"/>
  <c r="AP382" i="11" s="1"/>
  <c r="AM382" i="11"/>
  <c r="AK382" i="11"/>
  <c r="AI382" i="11"/>
  <c r="AG382" i="11"/>
  <c r="AE382" i="11"/>
  <c r="AC382" i="11"/>
  <c r="AA382" i="11"/>
  <c r="Y382" i="11"/>
  <c r="V382" i="11"/>
  <c r="W382" i="11" s="1"/>
  <c r="U382" i="11"/>
  <c r="S382" i="11"/>
  <c r="P382" i="11"/>
  <c r="O382" i="11"/>
  <c r="L382" i="11"/>
  <c r="K382" i="11"/>
  <c r="J382" i="11"/>
  <c r="F382" i="11"/>
  <c r="AS382" i="11" s="1"/>
  <c r="AU382" i="11" s="1"/>
  <c r="AR381" i="11"/>
  <c r="AO381" i="11"/>
  <c r="AP381" i="11" s="1"/>
  <c r="AM381" i="11"/>
  <c r="AK381" i="11"/>
  <c r="AH381" i="11"/>
  <c r="AI381" i="11" s="1"/>
  <c r="AG381" i="11"/>
  <c r="AE381" i="11"/>
  <c r="AC381" i="11"/>
  <c r="AB381" i="11"/>
  <c r="AA381" i="11"/>
  <c r="Y381" i="11"/>
  <c r="V381" i="11"/>
  <c r="W381" i="11" s="1"/>
  <c r="U381" i="11"/>
  <c r="S381" i="11"/>
  <c r="P381" i="11"/>
  <c r="O381" i="11"/>
  <c r="L381" i="11"/>
  <c r="K381" i="11"/>
  <c r="J381" i="11"/>
  <c r="F381" i="11"/>
  <c r="AS381" i="11" s="1"/>
  <c r="AU381" i="11" s="1"/>
  <c r="AR380" i="11"/>
  <c r="AO380" i="11"/>
  <c r="AP380" i="11" s="1"/>
  <c r="AM380" i="11"/>
  <c r="AK380" i="11"/>
  <c r="AH380" i="11"/>
  <c r="AI380" i="11" s="1"/>
  <c r="AG380" i="11"/>
  <c r="AE380" i="11"/>
  <c r="AC380" i="11"/>
  <c r="AA380" i="11"/>
  <c r="Y380" i="11"/>
  <c r="V380" i="11"/>
  <c r="W380" i="11" s="1"/>
  <c r="U380" i="11"/>
  <c r="S380" i="11"/>
  <c r="P380" i="11"/>
  <c r="O380" i="11"/>
  <c r="L380" i="11"/>
  <c r="K380" i="11"/>
  <c r="J380" i="11"/>
  <c r="F380" i="11"/>
  <c r="AS380" i="11" s="1"/>
  <c r="AU380" i="11" s="1"/>
  <c r="AO379" i="11"/>
  <c r="AP379" i="11" s="1"/>
  <c r="AM379" i="11"/>
  <c r="AK379" i="11"/>
  <c r="AH379" i="11"/>
  <c r="AI379" i="11" s="1"/>
  <c r="AG379" i="11"/>
  <c r="AD379" i="11"/>
  <c r="AR379" i="11" s="1"/>
  <c r="AB379" i="11"/>
  <c r="AC379" i="11" s="1"/>
  <c r="AA379" i="11"/>
  <c r="Y379" i="11"/>
  <c r="V379" i="11"/>
  <c r="W379" i="11" s="1"/>
  <c r="U379" i="11"/>
  <c r="S379" i="11"/>
  <c r="P379" i="11"/>
  <c r="O379" i="11"/>
  <c r="L379" i="11"/>
  <c r="K379" i="11"/>
  <c r="F379" i="11"/>
  <c r="AS379" i="11" s="1"/>
  <c r="AU379" i="11" s="1"/>
  <c r="AR378" i="11"/>
  <c r="AO378" i="11"/>
  <c r="AP378" i="11" s="1"/>
  <c r="AM378" i="11"/>
  <c r="AK378" i="11"/>
  <c r="AH378" i="11"/>
  <c r="AI378" i="11" s="1"/>
  <c r="AG378" i="11"/>
  <c r="AE378" i="11"/>
  <c r="AC378" i="11"/>
  <c r="AA378" i="11"/>
  <c r="Y378" i="11"/>
  <c r="V378" i="11"/>
  <c r="W378" i="11" s="1"/>
  <c r="U378" i="11"/>
  <c r="S378" i="11"/>
  <c r="P378" i="11"/>
  <c r="O378" i="11"/>
  <c r="L378" i="11"/>
  <c r="K378" i="11"/>
  <c r="J378" i="11"/>
  <c r="F378" i="11"/>
  <c r="AS378" i="11" s="1"/>
  <c r="AU378" i="11" s="1"/>
  <c r="AO377" i="11"/>
  <c r="AP377" i="11" s="1"/>
  <c r="AM377" i="11"/>
  <c r="AK377" i="11"/>
  <c r="AH377" i="11"/>
  <c r="AI377" i="11" s="1"/>
  <c r="AG377" i="11"/>
  <c r="AD377" i="11"/>
  <c r="AE377" i="11" s="1"/>
  <c r="AB377" i="11"/>
  <c r="AC377" i="11" s="1"/>
  <c r="AA377" i="11"/>
  <c r="Y377" i="11"/>
  <c r="V377" i="11"/>
  <c r="W377" i="11" s="1"/>
  <c r="U377" i="11"/>
  <c r="S377" i="11"/>
  <c r="P377" i="11"/>
  <c r="O377" i="11"/>
  <c r="L377" i="11"/>
  <c r="K377" i="11"/>
  <c r="J377" i="11"/>
  <c r="F377" i="11"/>
  <c r="AS377" i="11" s="1"/>
  <c r="AU377" i="11" s="1"/>
  <c r="AR376" i="11"/>
  <c r="AO376" i="11"/>
  <c r="AP376" i="11" s="1"/>
  <c r="AM376" i="11"/>
  <c r="AK376" i="11"/>
  <c r="AH376" i="11"/>
  <c r="AI376" i="11" s="1"/>
  <c r="AG376" i="11"/>
  <c r="AE376" i="11"/>
  <c r="AC376" i="11"/>
  <c r="AA376" i="11"/>
  <c r="Y376" i="11"/>
  <c r="V376" i="11"/>
  <c r="W376" i="11" s="1"/>
  <c r="U376" i="11"/>
  <c r="S376" i="11"/>
  <c r="P376" i="11"/>
  <c r="O376" i="11"/>
  <c r="L376" i="11"/>
  <c r="K376" i="11"/>
  <c r="J376" i="11"/>
  <c r="F376" i="11"/>
  <c r="AS376" i="11" s="1"/>
  <c r="AU376" i="11" s="1"/>
  <c r="AO375" i="11"/>
  <c r="AP375" i="11" s="1"/>
  <c r="AM375" i="11"/>
  <c r="AK375" i="11"/>
  <c r="AH375" i="11"/>
  <c r="AI375" i="11" s="1"/>
  <c r="AG375" i="11"/>
  <c r="AD375" i="11"/>
  <c r="AB375" i="11"/>
  <c r="AC375" i="11" s="1"/>
  <c r="AA375" i="11"/>
  <c r="Y375" i="11"/>
  <c r="V375" i="11"/>
  <c r="W375" i="11" s="1"/>
  <c r="U375" i="11"/>
  <c r="S375" i="11"/>
  <c r="P375" i="11"/>
  <c r="O375" i="11"/>
  <c r="L375" i="11"/>
  <c r="K375" i="11"/>
  <c r="J375" i="11"/>
  <c r="F375" i="11"/>
  <c r="AS375" i="11" s="1"/>
  <c r="AU375" i="11" s="1"/>
  <c r="AO374" i="11"/>
  <c r="AP374" i="11" s="1"/>
  <c r="AM374" i="11"/>
  <c r="AK374" i="11"/>
  <c r="AH374" i="11"/>
  <c r="AI374" i="11" s="1"/>
  <c r="AG374" i="11"/>
  <c r="AD374" i="11"/>
  <c r="AR374" i="11" s="1"/>
  <c r="AB374" i="11"/>
  <c r="AC374" i="11" s="1"/>
  <c r="AA374" i="11"/>
  <c r="Y374" i="11"/>
  <c r="V374" i="11"/>
  <c r="W374" i="11" s="1"/>
  <c r="U374" i="11"/>
  <c r="S374" i="11"/>
  <c r="P374" i="11"/>
  <c r="O374" i="11"/>
  <c r="L374" i="11"/>
  <c r="K374" i="11"/>
  <c r="J374" i="11"/>
  <c r="F374" i="11"/>
  <c r="AS374" i="11" s="1"/>
  <c r="AU374" i="11" s="1"/>
  <c r="AO373" i="11"/>
  <c r="AP373" i="11" s="1"/>
  <c r="AM373" i="11"/>
  <c r="AK373" i="11"/>
  <c r="AI373" i="11"/>
  <c r="AH373" i="11"/>
  <c r="AG373" i="11"/>
  <c r="AD373" i="11"/>
  <c r="AR373" i="11" s="1"/>
  <c r="AB373" i="11"/>
  <c r="AC373" i="11" s="1"/>
  <c r="AA373" i="11"/>
  <c r="Y373" i="11"/>
  <c r="W373" i="11"/>
  <c r="V373" i="11"/>
  <c r="U373" i="11"/>
  <c r="S373" i="11"/>
  <c r="P373" i="11"/>
  <c r="O373" i="11"/>
  <c r="L373" i="11"/>
  <c r="K373" i="11"/>
  <c r="J373" i="11"/>
  <c r="F373" i="11"/>
  <c r="AS373" i="11" s="1"/>
  <c r="AU373" i="11" s="1"/>
  <c r="AO372" i="11"/>
  <c r="AP372" i="11" s="1"/>
  <c r="AM372" i="11"/>
  <c r="AK372" i="11"/>
  <c r="AH372" i="11"/>
  <c r="AI372" i="11" s="1"/>
  <c r="AG372" i="11"/>
  <c r="AD372" i="11"/>
  <c r="AR372" i="11" s="1"/>
  <c r="AB372" i="11"/>
  <c r="AC372" i="11" s="1"/>
  <c r="AA372" i="11"/>
  <c r="Y372" i="11"/>
  <c r="V372" i="11"/>
  <c r="W372" i="11" s="1"/>
  <c r="U372" i="11"/>
  <c r="S372" i="11"/>
  <c r="P372" i="11"/>
  <c r="O372" i="11"/>
  <c r="L372" i="11"/>
  <c r="K372" i="11"/>
  <c r="J372" i="11"/>
  <c r="F372" i="11"/>
  <c r="AS372" i="11" s="1"/>
  <c r="AU372" i="11" s="1"/>
  <c r="AO371" i="11"/>
  <c r="AP371" i="11" s="1"/>
  <c r="AM371" i="11"/>
  <c r="AK371" i="11"/>
  <c r="AI371" i="11"/>
  <c r="AH371" i="11"/>
  <c r="AG371" i="11"/>
  <c r="AD371" i="11"/>
  <c r="AE371" i="11" s="1"/>
  <c r="AB371" i="11"/>
  <c r="AC371" i="11" s="1"/>
  <c r="AA371" i="11"/>
  <c r="Y371" i="11"/>
  <c r="V371" i="11"/>
  <c r="W371" i="11" s="1"/>
  <c r="U371" i="11"/>
  <c r="S371" i="11"/>
  <c r="P371" i="11"/>
  <c r="O371" i="11"/>
  <c r="L371" i="11"/>
  <c r="K371" i="11"/>
  <c r="J371" i="11"/>
  <c r="F371" i="11"/>
  <c r="AS371" i="11" s="1"/>
  <c r="AU371" i="11" s="1"/>
  <c r="AR370" i="11"/>
  <c r="AO370" i="11"/>
  <c r="AP370" i="11" s="1"/>
  <c r="AM370" i="11"/>
  <c r="AK370" i="11"/>
  <c r="AI370" i="11"/>
  <c r="AG370" i="11"/>
  <c r="AE370" i="11"/>
  <c r="AC370" i="11"/>
  <c r="AA370" i="11"/>
  <c r="Y370" i="11"/>
  <c r="V370" i="11"/>
  <c r="W370" i="11" s="1"/>
  <c r="U370" i="11"/>
  <c r="S370" i="11"/>
  <c r="P370" i="11"/>
  <c r="O370" i="11"/>
  <c r="L370" i="11"/>
  <c r="K370" i="11"/>
  <c r="J370" i="11"/>
  <c r="F370" i="11"/>
  <c r="AS370" i="11" s="1"/>
  <c r="AU370" i="11" s="1"/>
  <c r="AO369" i="11"/>
  <c r="AP369" i="11" s="1"/>
  <c r="AM369" i="11"/>
  <c r="AK369" i="11"/>
  <c r="AH369" i="11"/>
  <c r="AI369" i="11" s="1"/>
  <c r="AG369" i="11"/>
  <c r="AE369" i="11"/>
  <c r="AD369" i="11"/>
  <c r="AR369" i="11" s="1"/>
  <c r="AB369" i="11"/>
  <c r="AC369" i="11" s="1"/>
  <c r="AA369" i="11"/>
  <c r="Y369" i="11"/>
  <c r="V369" i="11"/>
  <c r="W369" i="11" s="1"/>
  <c r="U369" i="11"/>
  <c r="S369" i="11"/>
  <c r="P369" i="11"/>
  <c r="O369" i="11"/>
  <c r="L369" i="11"/>
  <c r="K369" i="11"/>
  <c r="J369" i="11"/>
  <c r="F369" i="11"/>
  <c r="AO368" i="11"/>
  <c r="AP368" i="11" s="1"/>
  <c r="AM368" i="11"/>
  <c r="AK368" i="11"/>
  <c r="AH368" i="11"/>
  <c r="AI368" i="11" s="1"/>
  <c r="AG368" i="11"/>
  <c r="AD368" i="11"/>
  <c r="AR368" i="11" s="1"/>
  <c r="AB368" i="11"/>
  <c r="AC368" i="11" s="1"/>
  <c r="AA368" i="11"/>
  <c r="Y368" i="11"/>
  <c r="V368" i="11"/>
  <c r="W368" i="11" s="1"/>
  <c r="U368" i="11"/>
  <c r="S368" i="11"/>
  <c r="P368" i="11"/>
  <c r="O368" i="11"/>
  <c r="L368" i="11"/>
  <c r="K368" i="11"/>
  <c r="J368" i="11"/>
  <c r="F368" i="11"/>
  <c r="AS368" i="11" s="1"/>
  <c r="AU368" i="11" s="1"/>
  <c r="AR367" i="11"/>
  <c r="AO367" i="11"/>
  <c r="AP367" i="11" s="1"/>
  <c r="AM367" i="11"/>
  <c r="AK367" i="11"/>
  <c r="AH367" i="11"/>
  <c r="AI367" i="11" s="1"/>
  <c r="AG367" i="11"/>
  <c r="AE367" i="11"/>
  <c r="AB367" i="11"/>
  <c r="AC367" i="11" s="1"/>
  <c r="AA367" i="11"/>
  <c r="Y367" i="11"/>
  <c r="V367" i="11"/>
  <c r="W367" i="11" s="1"/>
  <c r="U367" i="11"/>
  <c r="S367" i="11"/>
  <c r="P367" i="11"/>
  <c r="O367" i="11"/>
  <c r="L367" i="11"/>
  <c r="K367" i="11"/>
  <c r="F367" i="11"/>
  <c r="AS367" i="11" s="1"/>
  <c r="AU367" i="11" s="1"/>
  <c r="AR366" i="11"/>
  <c r="AO366" i="11"/>
  <c r="AP366" i="11" s="1"/>
  <c r="AM366" i="11"/>
  <c r="AK366" i="11"/>
  <c r="AI366" i="11"/>
  <c r="AG366" i="11"/>
  <c r="AE366" i="11"/>
  <c r="AC366" i="11"/>
  <c r="AA366" i="11"/>
  <c r="Y366" i="11"/>
  <c r="W366" i="11"/>
  <c r="V366" i="11"/>
  <c r="U366" i="11"/>
  <c r="S366" i="11"/>
  <c r="P366" i="11"/>
  <c r="O366" i="11"/>
  <c r="L366" i="11"/>
  <c r="K366" i="11"/>
  <c r="J366" i="11"/>
  <c r="F366" i="11"/>
  <c r="AS366" i="11" s="1"/>
  <c r="AU366" i="11" s="1"/>
  <c r="AR365" i="11"/>
  <c r="AP365" i="11"/>
  <c r="AO365" i="11"/>
  <c r="AM365" i="11"/>
  <c r="AK365" i="11"/>
  <c r="AH365" i="11"/>
  <c r="AI365" i="11" s="1"/>
  <c r="AG365" i="11"/>
  <c r="AE365" i="11"/>
  <c r="AC365" i="11"/>
  <c r="AA365" i="11"/>
  <c r="Y365" i="11"/>
  <c r="V365" i="11"/>
  <c r="W365" i="11" s="1"/>
  <c r="U365" i="11"/>
  <c r="S365" i="11"/>
  <c r="P365" i="11"/>
  <c r="O365" i="11"/>
  <c r="L365" i="11"/>
  <c r="K365" i="11"/>
  <c r="J365" i="11"/>
  <c r="F365" i="11"/>
  <c r="AS365" i="11" s="1"/>
  <c r="AU365" i="11" s="1"/>
  <c r="AO364" i="11"/>
  <c r="AP364" i="11" s="1"/>
  <c r="AM364" i="11"/>
  <c r="AK364" i="11"/>
  <c r="AH364" i="11"/>
  <c r="AI364" i="11" s="1"/>
  <c r="AG364" i="11"/>
  <c r="AD364" i="11"/>
  <c r="AR364" i="11" s="1"/>
  <c r="AB364" i="11"/>
  <c r="AC364" i="11" s="1"/>
  <c r="AA364" i="11"/>
  <c r="Y364" i="11"/>
  <c r="W364" i="11"/>
  <c r="V364" i="11"/>
  <c r="U364" i="11"/>
  <c r="S364" i="11"/>
  <c r="P364" i="11"/>
  <c r="O364" i="11"/>
  <c r="L364" i="11"/>
  <c r="K364" i="11"/>
  <c r="J364" i="11"/>
  <c r="F364" i="11"/>
  <c r="AS364" i="11" s="1"/>
  <c r="AU364" i="11" s="1"/>
  <c r="AR363" i="11"/>
  <c r="AP363" i="11"/>
  <c r="AO363" i="11"/>
  <c r="AM363" i="11"/>
  <c r="AK363" i="11"/>
  <c r="AI363" i="11"/>
  <c r="AG363" i="11"/>
  <c r="AE363" i="11"/>
  <c r="AC363" i="11"/>
  <c r="AA363" i="11"/>
  <c r="Y363" i="11"/>
  <c r="V363" i="11"/>
  <c r="W363" i="11" s="1"/>
  <c r="U363" i="11"/>
  <c r="S363" i="11"/>
  <c r="P363" i="11"/>
  <c r="O363" i="11"/>
  <c r="L363" i="11"/>
  <c r="K363" i="11"/>
  <c r="F363" i="11"/>
  <c r="AS363" i="11" s="1"/>
  <c r="AU363" i="11" s="1"/>
  <c r="AR362" i="11"/>
  <c r="AO362" i="11"/>
  <c r="AP362" i="11" s="1"/>
  <c r="AM362" i="11"/>
  <c r="AK362" i="11"/>
  <c r="AI362" i="11"/>
  <c r="AG362" i="11"/>
  <c r="AE362" i="11"/>
  <c r="AC362" i="11"/>
  <c r="AA362" i="11"/>
  <c r="Y362" i="11"/>
  <c r="V362" i="11"/>
  <c r="W362" i="11" s="1"/>
  <c r="U362" i="11"/>
  <c r="S362" i="11"/>
  <c r="P362" i="11"/>
  <c r="O362" i="11"/>
  <c r="L362" i="11"/>
  <c r="K362" i="11"/>
  <c r="J362" i="11"/>
  <c r="F362" i="11"/>
  <c r="AS362" i="11" s="1"/>
  <c r="AU362" i="11" s="1"/>
  <c r="AR361" i="11"/>
  <c r="AO361" i="11"/>
  <c r="AP361" i="11" s="1"/>
  <c r="AM361" i="11"/>
  <c r="AK361" i="11"/>
  <c r="AH361" i="11"/>
  <c r="AI361" i="11" s="1"/>
  <c r="AG361" i="11"/>
  <c r="AE361" i="11"/>
  <c r="AC361" i="11"/>
  <c r="AA361" i="11"/>
  <c r="Y361" i="11"/>
  <c r="V361" i="11"/>
  <c r="W361" i="11" s="1"/>
  <c r="U361" i="11"/>
  <c r="S361" i="11"/>
  <c r="P361" i="11"/>
  <c r="O361" i="11"/>
  <c r="L361" i="11"/>
  <c r="K361" i="11"/>
  <c r="J361" i="11"/>
  <c r="F361" i="11"/>
  <c r="AS361" i="11" s="1"/>
  <c r="AU361" i="11" s="1"/>
  <c r="AO360" i="11"/>
  <c r="AP360" i="11" s="1"/>
  <c r="AM360" i="11"/>
  <c r="AK360" i="11"/>
  <c r="AH360" i="11"/>
  <c r="AI360" i="11" s="1"/>
  <c r="AG360" i="11"/>
  <c r="AD360" i="11"/>
  <c r="AR360" i="11" s="1"/>
  <c r="AB360" i="11"/>
  <c r="AC360" i="11" s="1"/>
  <c r="AA360" i="11"/>
  <c r="Y360" i="11"/>
  <c r="V360" i="11"/>
  <c r="W360" i="11" s="1"/>
  <c r="U360" i="11"/>
  <c r="S360" i="11"/>
  <c r="P360" i="11"/>
  <c r="O360" i="11"/>
  <c r="L360" i="11"/>
  <c r="K360" i="11"/>
  <c r="J360" i="11"/>
  <c r="F360" i="11"/>
  <c r="AS360" i="11" s="1"/>
  <c r="AU360" i="11" s="1"/>
  <c r="AO359" i="11"/>
  <c r="AP359" i="11" s="1"/>
  <c r="AM359" i="11"/>
  <c r="AK359" i="11"/>
  <c r="AH359" i="11"/>
  <c r="AI359" i="11" s="1"/>
  <c r="AG359" i="11"/>
  <c r="AD359" i="11"/>
  <c r="AE359" i="11" s="1"/>
  <c r="AB359" i="11"/>
  <c r="AC359" i="11" s="1"/>
  <c r="AA359" i="11"/>
  <c r="Y359" i="11"/>
  <c r="W359" i="11"/>
  <c r="V359" i="11"/>
  <c r="U359" i="11"/>
  <c r="S359" i="11"/>
  <c r="P359" i="11"/>
  <c r="O359" i="11"/>
  <c r="L359" i="11"/>
  <c r="K359" i="11"/>
  <c r="J359" i="11"/>
  <c r="F359" i="11"/>
  <c r="AS359" i="11" s="1"/>
  <c r="AU359" i="11" s="1"/>
  <c r="AO358" i="11"/>
  <c r="AP358" i="11" s="1"/>
  <c r="AM358" i="11"/>
  <c r="AK358" i="11"/>
  <c r="AH358" i="11"/>
  <c r="AI358" i="11" s="1"/>
  <c r="AG358" i="11"/>
  <c r="AD358" i="11"/>
  <c r="AB358" i="11"/>
  <c r="AC358" i="11" s="1"/>
  <c r="AA358" i="11"/>
  <c r="Y358" i="11"/>
  <c r="V358" i="11"/>
  <c r="W358" i="11" s="1"/>
  <c r="U358" i="11"/>
  <c r="S358" i="11"/>
  <c r="P358" i="11"/>
  <c r="O358" i="11"/>
  <c r="L358" i="11"/>
  <c r="K358" i="11"/>
  <c r="J358" i="11"/>
  <c r="F358" i="11"/>
  <c r="AS358" i="11" s="1"/>
  <c r="AU358" i="11" s="1"/>
  <c r="AR357" i="11"/>
  <c r="AO357" i="11"/>
  <c r="AP357" i="11" s="1"/>
  <c r="AM357" i="11"/>
  <c r="AK357" i="11"/>
  <c r="AI357" i="11"/>
  <c r="AG357" i="11"/>
  <c r="AE357" i="11"/>
  <c r="AC357" i="11"/>
  <c r="AB357" i="11"/>
  <c r="AA357" i="11"/>
  <c r="Y357" i="11"/>
  <c r="V357" i="11"/>
  <c r="W357" i="11" s="1"/>
  <c r="U357" i="11"/>
  <c r="S357" i="11"/>
  <c r="P357" i="11"/>
  <c r="O357" i="11"/>
  <c r="L357" i="11"/>
  <c r="K357" i="11"/>
  <c r="J357" i="11"/>
  <c r="F357" i="11"/>
  <c r="AS357" i="11" s="1"/>
  <c r="AU357" i="11" s="1"/>
  <c r="AR356" i="11"/>
  <c r="AO356" i="11"/>
  <c r="AP356" i="11" s="1"/>
  <c r="AM356" i="11"/>
  <c r="AK356" i="11"/>
  <c r="AI356" i="11"/>
  <c r="AH356" i="11"/>
  <c r="AG356" i="11"/>
  <c r="AE356" i="11"/>
  <c r="AC356" i="11"/>
  <c r="AA356" i="11"/>
  <c r="Y356" i="11"/>
  <c r="V356" i="11"/>
  <c r="W356" i="11" s="1"/>
  <c r="U356" i="11"/>
  <c r="S356" i="11"/>
  <c r="P356" i="11"/>
  <c r="L356" i="11"/>
  <c r="K356" i="11"/>
  <c r="J356" i="11"/>
  <c r="F356" i="11"/>
  <c r="AS356" i="11" s="1"/>
  <c r="AU356" i="11" s="1"/>
  <c r="AO355" i="11"/>
  <c r="AP355" i="11" s="1"/>
  <c r="AM355" i="11"/>
  <c r="AK355" i="11"/>
  <c r="AH355" i="11"/>
  <c r="AI355" i="11" s="1"/>
  <c r="AG355" i="11"/>
  <c r="AD355" i="11"/>
  <c r="AR355" i="11" s="1"/>
  <c r="AB355" i="11"/>
  <c r="AC355" i="11" s="1"/>
  <c r="AA355" i="11"/>
  <c r="Y355" i="11"/>
  <c r="V355" i="11"/>
  <c r="W355" i="11" s="1"/>
  <c r="U355" i="11"/>
  <c r="S355" i="11"/>
  <c r="P355" i="11"/>
  <c r="O355" i="11"/>
  <c r="L355" i="11"/>
  <c r="K355" i="11"/>
  <c r="J355" i="11"/>
  <c r="F355" i="11"/>
  <c r="AS355" i="11" s="1"/>
  <c r="AU355" i="11" s="1"/>
  <c r="AO354" i="11"/>
  <c r="AP354" i="11" s="1"/>
  <c r="AM354" i="11"/>
  <c r="AK354" i="11"/>
  <c r="AH354" i="11"/>
  <c r="AI354" i="11" s="1"/>
  <c r="AG354" i="11"/>
  <c r="AD354" i="11"/>
  <c r="AE354" i="11" s="1"/>
  <c r="AB354" i="11"/>
  <c r="AC354" i="11" s="1"/>
  <c r="AA354" i="11"/>
  <c r="Y354" i="11"/>
  <c r="V354" i="11"/>
  <c r="W354" i="11" s="1"/>
  <c r="U354" i="11"/>
  <c r="S354" i="11"/>
  <c r="P354" i="11"/>
  <c r="O354" i="11"/>
  <c r="L354" i="11"/>
  <c r="K354" i="11"/>
  <c r="J354" i="11"/>
  <c r="F354" i="11"/>
  <c r="AR353" i="11"/>
  <c r="AO353" i="11"/>
  <c r="AP353" i="11" s="1"/>
  <c r="AM353" i="11"/>
  <c r="AK353" i="11"/>
  <c r="AH353" i="11"/>
  <c r="AI353" i="11" s="1"/>
  <c r="AG353" i="11"/>
  <c r="AE353" i="11"/>
  <c r="AC353" i="11"/>
  <c r="AA353" i="11"/>
  <c r="Y353" i="11"/>
  <c r="V353" i="11"/>
  <c r="W353" i="11" s="1"/>
  <c r="U353" i="11"/>
  <c r="S353" i="11"/>
  <c r="P353" i="11"/>
  <c r="O353" i="11"/>
  <c r="L353" i="11"/>
  <c r="K353" i="11"/>
  <c r="J353" i="11"/>
  <c r="F353" i="11"/>
  <c r="AS353" i="11" s="1"/>
  <c r="AU353" i="11" s="1"/>
  <c r="AR352" i="11"/>
  <c r="AO352" i="11"/>
  <c r="AP352" i="11" s="1"/>
  <c r="AM352" i="11"/>
  <c r="AK352" i="11"/>
  <c r="AH352" i="11"/>
  <c r="AI352" i="11" s="1"/>
  <c r="AG352" i="11"/>
  <c r="AE352" i="11"/>
  <c r="AC352" i="11"/>
  <c r="AA352" i="11"/>
  <c r="Y352" i="11"/>
  <c r="W352" i="11"/>
  <c r="V352" i="11"/>
  <c r="U352" i="11"/>
  <c r="S352" i="11"/>
  <c r="P352" i="11"/>
  <c r="O352" i="11"/>
  <c r="L352" i="11"/>
  <c r="K352" i="11"/>
  <c r="J352" i="11"/>
  <c r="F352" i="11"/>
  <c r="AS352" i="11" s="1"/>
  <c r="AU352" i="11" s="1"/>
  <c r="AR351" i="11"/>
  <c r="AO351" i="11"/>
  <c r="AP351" i="11" s="1"/>
  <c r="AM351" i="11"/>
  <c r="AK351" i="11"/>
  <c r="AI351" i="11"/>
  <c r="AH351" i="11"/>
  <c r="AG351" i="11"/>
  <c r="AE351" i="11"/>
  <c r="AC351" i="11"/>
  <c r="AA351" i="11"/>
  <c r="Y351" i="11"/>
  <c r="V351" i="11"/>
  <c r="W351" i="11" s="1"/>
  <c r="U351" i="11"/>
  <c r="S351" i="11"/>
  <c r="P351" i="11"/>
  <c r="O351" i="11"/>
  <c r="L351" i="11"/>
  <c r="K351" i="11"/>
  <c r="J351" i="11"/>
  <c r="F351" i="11"/>
  <c r="AS351" i="11" s="1"/>
  <c r="AU351" i="11" s="1"/>
  <c r="AR350" i="11"/>
  <c r="AO350" i="11"/>
  <c r="AP350" i="11" s="1"/>
  <c r="AM350" i="11"/>
  <c r="AK350" i="11"/>
  <c r="AH350" i="11"/>
  <c r="AI350" i="11" s="1"/>
  <c r="AG350" i="11"/>
  <c r="AD350" i="11"/>
  <c r="AE350" i="11" s="1"/>
  <c r="AC350" i="11"/>
  <c r="AA350" i="11"/>
  <c r="Y350" i="11"/>
  <c r="V350" i="11"/>
  <c r="W350" i="11" s="1"/>
  <c r="U350" i="11"/>
  <c r="S350" i="11"/>
  <c r="P350" i="11"/>
  <c r="O350" i="11"/>
  <c r="L350" i="11"/>
  <c r="K350" i="11"/>
  <c r="J350" i="11"/>
  <c r="F350" i="11"/>
  <c r="AS350" i="11" s="1"/>
  <c r="AU350" i="11" s="1"/>
  <c r="AO349" i="11"/>
  <c r="AP349" i="11" s="1"/>
  <c r="AM349" i="11"/>
  <c r="AK349" i="11"/>
  <c r="AH349" i="11"/>
  <c r="AI349" i="11" s="1"/>
  <c r="AG349" i="11"/>
  <c r="AD349" i="11"/>
  <c r="AR349" i="11" s="1"/>
  <c r="AB349" i="11"/>
  <c r="AC349" i="11" s="1"/>
  <c r="AA349" i="11"/>
  <c r="Y349" i="11"/>
  <c r="V349" i="11"/>
  <c r="W349" i="11" s="1"/>
  <c r="U349" i="11"/>
  <c r="S349" i="11"/>
  <c r="P349" i="11"/>
  <c r="O349" i="11"/>
  <c r="L349" i="11"/>
  <c r="K349" i="11"/>
  <c r="J349" i="11"/>
  <c r="F349" i="11"/>
  <c r="AS349" i="11" s="1"/>
  <c r="AU349" i="11" s="1"/>
  <c r="AP348" i="11"/>
  <c r="AO348" i="11"/>
  <c r="AM348" i="11"/>
  <c r="AK348" i="11"/>
  <c r="AH348" i="11"/>
  <c r="AI348" i="11" s="1"/>
  <c r="AG348" i="11"/>
  <c r="AD348" i="11"/>
  <c r="AB348" i="11"/>
  <c r="AC348" i="11" s="1"/>
  <c r="AA348" i="11"/>
  <c r="Y348" i="11"/>
  <c r="V348" i="11"/>
  <c r="W348" i="11" s="1"/>
  <c r="U348" i="11"/>
  <c r="S348" i="11"/>
  <c r="P348" i="11"/>
  <c r="O348" i="11"/>
  <c r="L348" i="11"/>
  <c r="K348" i="11"/>
  <c r="J348" i="11"/>
  <c r="F348" i="11"/>
  <c r="AS348" i="11" s="1"/>
  <c r="AU348" i="11" s="1"/>
  <c r="AR347" i="11"/>
  <c r="AO347" i="11"/>
  <c r="AP347" i="11" s="1"/>
  <c r="AM347" i="11"/>
  <c r="AK347" i="11"/>
  <c r="AH347" i="11"/>
  <c r="AI347" i="11" s="1"/>
  <c r="AG347" i="11"/>
  <c r="AE347" i="11"/>
  <c r="AB347" i="11"/>
  <c r="AC347" i="11" s="1"/>
  <c r="AA347" i="11"/>
  <c r="Y347" i="11"/>
  <c r="V347" i="11"/>
  <c r="W347" i="11" s="1"/>
  <c r="U347" i="11"/>
  <c r="S347" i="11"/>
  <c r="P347" i="11"/>
  <c r="O347" i="11"/>
  <c r="L347" i="11"/>
  <c r="K347" i="11"/>
  <c r="J347" i="11"/>
  <c r="F347" i="11"/>
  <c r="AO346" i="11"/>
  <c r="AP346" i="11" s="1"/>
  <c r="AM346" i="11"/>
  <c r="AK346" i="11"/>
  <c r="AI346" i="11"/>
  <c r="AH346" i="11"/>
  <c r="AG346" i="11"/>
  <c r="AD346" i="11"/>
  <c r="AR346" i="11" s="1"/>
  <c r="AB346" i="11"/>
  <c r="AC346" i="11" s="1"/>
  <c r="AA346" i="11"/>
  <c r="Y346" i="11"/>
  <c r="V346" i="11"/>
  <c r="W346" i="11" s="1"/>
  <c r="U346" i="11"/>
  <c r="S346" i="11"/>
  <c r="P346" i="11"/>
  <c r="O346" i="11"/>
  <c r="L346" i="11"/>
  <c r="K346" i="11"/>
  <c r="J346" i="11"/>
  <c r="F346" i="11"/>
  <c r="AS346" i="11" s="1"/>
  <c r="AU346" i="11" s="1"/>
  <c r="AP345" i="11"/>
  <c r="AO345" i="11"/>
  <c r="AM345" i="11"/>
  <c r="AK345" i="11"/>
  <c r="AH345" i="11"/>
  <c r="AI345" i="11" s="1"/>
  <c r="AG345" i="11"/>
  <c r="AD345" i="11"/>
  <c r="AB345" i="11"/>
  <c r="AC345" i="11" s="1"/>
  <c r="AA345" i="11"/>
  <c r="Y345" i="11"/>
  <c r="V345" i="11"/>
  <c r="W345" i="11" s="1"/>
  <c r="U345" i="11"/>
  <c r="S345" i="11"/>
  <c r="P345" i="11"/>
  <c r="O345" i="11"/>
  <c r="L345" i="11"/>
  <c r="K345" i="11"/>
  <c r="J345" i="11"/>
  <c r="F345" i="11"/>
  <c r="AS345" i="11" s="1"/>
  <c r="AU345" i="11" s="1"/>
  <c r="AO344" i="11"/>
  <c r="AP344" i="11" s="1"/>
  <c r="AM344" i="11"/>
  <c r="AK344" i="11"/>
  <c r="AH344" i="11"/>
  <c r="AI344" i="11" s="1"/>
  <c r="AG344" i="11"/>
  <c r="AD344" i="11"/>
  <c r="AE344" i="11" s="1"/>
  <c r="AC344" i="11"/>
  <c r="AB344" i="11"/>
  <c r="AA344" i="11"/>
  <c r="Y344" i="11"/>
  <c r="V344" i="11"/>
  <c r="W344" i="11" s="1"/>
  <c r="U344" i="11"/>
  <c r="S344" i="11"/>
  <c r="P344" i="11"/>
  <c r="O344" i="11"/>
  <c r="L344" i="11"/>
  <c r="K344" i="11"/>
  <c r="J344" i="11"/>
  <c r="F344" i="11"/>
  <c r="AS344" i="11" s="1"/>
  <c r="AU344" i="11" s="1"/>
  <c r="AO343" i="11"/>
  <c r="AP343" i="11" s="1"/>
  <c r="AM343" i="11"/>
  <c r="AK343" i="11"/>
  <c r="AI343" i="11"/>
  <c r="AH343" i="11"/>
  <c r="AG343" i="11"/>
  <c r="AD343" i="11"/>
  <c r="AB343" i="11"/>
  <c r="AC343" i="11" s="1"/>
  <c r="AA343" i="11"/>
  <c r="Y343" i="11"/>
  <c r="V343" i="11"/>
  <c r="W343" i="11" s="1"/>
  <c r="U343" i="11"/>
  <c r="S343" i="11"/>
  <c r="P343" i="11"/>
  <c r="O343" i="11"/>
  <c r="L343" i="11"/>
  <c r="K343" i="11"/>
  <c r="J343" i="11"/>
  <c r="F343" i="11"/>
  <c r="AS343" i="11" s="1"/>
  <c r="AU343" i="11" s="1"/>
  <c r="AR342" i="11"/>
  <c r="AO342" i="11"/>
  <c r="AP342" i="11" s="1"/>
  <c r="AM342" i="11"/>
  <c r="AK342" i="11"/>
  <c r="AH342" i="11"/>
  <c r="AI342" i="11" s="1"/>
  <c r="AG342" i="11"/>
  <c r="AE342" i="11"/>
  <c r="AC342" i="11"/>
  <c r="AA342" i="11"/>
  <c r="Y342" i="11"/>
  <c r="V342" i="11"/>
  <c r="W342" i="11" s="1"/>
  <c r="U342" i="11"/>
  <c r="S342" i="11"/>
  <c r="P342" i="11"/>
  <c r="O342" i="11"/>
  <c r="L342" i="11"/>
  <c r="K342" i="11"/>
  <c r="F342" i="11"/>
  <c r="AS342" i="11" s="1"/>
  <c r="AU342" i="11" s="1"/>
  <c r="AR341" i="11"/>
  <c r="AO341" i="11"/>
  <c r="AP341" i="11" s="1"/>
  <c r="AM341" i="11"/>
  <c r="AK341" i="11"/>
  <c r="AI341" i="11"/>
  <c r="AG341" i="11"/>
  <c r="AE341" i="11"/>
  <c r="AB341" i="11"/>
  <c r="AC341" i="11" s="1"/>
  <c r="AA341" i="11"/>
  <c r="Y341" i="11"/>
  <c r="V341" i="11"/>
  <c r="W341" i="11" s="1"/>
  <c r="U341" i="11"/>
  <c r="S341" i="11"/>
  <c r="P341" i="11"/>
  <c r="O341" i="11"/>
  <c r="L341" i="11"/>
  <c r="K341" i="11"/>
  <c r="J341" i="11"/>
  <c r="F341" i="11"/>
  <c r="AS341" i="11" s="1"/>
  <c r="AU341" i="11" s="1"/>
  <c r="AR340" i="11"/>
  <c r="AO340" i="11"/>
  <c r="AP340" i="11" s="1"/>
  <c r="AM340" i="11"/>
  <c r="AK340" i="11"/>
  <c r="AH340" i="11"/>
  <c r="AI340" i="11" s="1"/>
  <c r="AG340" i="11"/>
  <c r="AD340" i="11"/>
  <c r="AE340" i="11" s="1"/>
  <c r="AB340" i="11"/>
  <c r="AC340" i="11" s="1"/>
  <c r="AA340" i="11"/>
  <c r="Y340" i="11"/>
  <c r="V340" i="11"/>
  <c r="W340" i="11" s="1"/>
  <c r="U340" i="11"/>
  <c r="S340" i="11"/>
  <c r="P340" i="11"/>
  <c r="O340" i="11"/>
  <c r="L340" i="11"/>
  <c r="K340" i="11"/>
  <c r="J340" i="11"/>
  <c r="F340" i="11"/>
  <c r="AS340" i="11" s="1"/>
  <c r="AU340" i="11" s="1"/>
  <c r="AR339" i="11"/>
  <c r="AO339" i="11"/>
  <c r="AP339" i="11" s="1"/>
  <c r="AM339" i="11"/>
  <c r="AK339" i="11"/>
  <c r="AI339" i="11"/>
  <c r="AG339" i="11"/>
  <c r="AE339" i="11"/>
  <c r="AC339" i="11"/>
  <c r="AA339" i="11"/>
  <c r="Y339" i="11"/>
  <c r="V339" i="11"/>
  <c r="W339" i="11" s="1"/>
  <c r="U339" i="11"/>
  <c r="S339" i="11"/>
  <c r="P339" i="11"/>
  <c r="O339" i="11"/>
  <c r="L339" i="11"/>
  <c r="K339" i="11"/>
  <c r="F339" i="11"/>
  <c r="AS339" i="11" s="1"/>
  <c r="AU339" i="11" s="1"/>
  <c r="AR338" i="11"/>
  <c r="AO338" i="11"/>
  <c r="AP338" i="11" s="1"/>
  <c r="AM338" i="11"/>
  <c r="AK338" i="11"/>
  <c r="AI338" i="11"/>
  <c r="AH338" i="11"/>
  <c r="AG338" i="11"/>
  <c r="AE338" i="11"/>
  <c r="AC338" i="11"/>
  <c r="AA338" i="11"/>
  <c r="Y338" i="11"/>
  <c r="V338" i="11"/>
  <c r="W338" i="11" s="1"/>
  <c r="U338" i="11"/>
  <c r="S338" i="11"/>
  <c r="P338" i="11"/>
  <c r="L338" i="11"/>
  <c r="K338" i="11"/>
  <c r="J338" i="11"/>
  <c r="F338" i="11"/>
  <c r="AS338" i="11" s="1"/>
  <c r="AU338" i="11" s="1"/>
  <c r="AO337" i="11"/>
  <c r="AP337" i="11" s="1"/>
  <c r="AM337" i="11"/>
  <c r="AK337" i="11"/>
  <c r="AI337" i="11"/>
  <c r="AH337" i="11"/>
  <c r="AG337" i="11"/>
  <c r="AD337" i="11"/>
  <c r="AR337" i="11" s="1"/>
  <c r="AB337" i="11"/>
  <c r="AC337" i="11" s="1"/>
  <c r="AA337" i="11"/>
  <c r="Y337" i="11"/>
  <c r="V337" i="11"/>
  <c r="W337" i="11" s="1"/>
  <c r="U337" i="11"/>
  <c r="S337" i="11"/>
  <c r="P337" i="11"/>
  <c r="O337" i="11"/>
  <c r="L337" i="11"/>
  <c r="K337" i="11"/>
  <c r="J337" i="11"/>
  <c r="F337" i="11"/>
  <c r="AR336" i="11"/>
  <c r="AO336" i="11"/>
  <c r="AP336" i="11" s="1"/>
  <c r="AM336" i="11"/>
  <c r="AK336" i="11"/>
  <c r="AH336" i="11"/>
  <c r="AI336" i="11" s="1"/>
  <c r="AG336" i="11"/>
  <c r="AE336" i="11"/>
  <c r="AC336" i="11"/>
  <c r="AA336" i="11"/>
  <c r="Y336" i="11"/>
  <c r="V336" i="11"/>
  <c r="W336" i="11" s="1"/>
  <c r="U336" i="11"/>
  <c r="S336" i="11"/>
  <c r="P336" i="11"/>
  <c r="L336" i="11"/>
  <c r="K336" i="11"/>
  <c r="J336" i="11"/>
  <c r="F336" i="11"/>
  <c r="AS336" i="11" s="1"/>
  <c r="AU336" i="11" s="1"/>
  <c r="AO335" i="11"/>
  <c r="AP335" i="11" s="1"/>
  <c r="AM335" i="11"/>
  <c r="AK335" i="11"/>
  <c r="AH335" i="11"/>
  <c r="AI335" i="11" s="1"/>
  <c r="AG335" i="11"/>
  <c r="AD335" i="11"/>
  <c r="AE335" i="11" s="1"/>
  <c r="AC335" i="11"/>
  <c r="AB335" i="11"/>
  <c r="AA335" i="11"/>
  <c r="Y335" i="11"/>
  <c r="V335" i="11"/>
  <c r="W335" i="11" s="1"/>
  <c r="U335" i="11"/>
  <c r="S335" i="11"/>
  <c r="P335" i="11"/>
  <c r="O335" i="11"/>
  <c r="L335" i="11"/>
  <c r="K335" i="11"/>
  <c r="J335" i="11"/>
  <c r="F335" i="11"/>
  <c r="AS335" i="11" s="1"/>
  <c r="AU335" i="11" s="1"/>
  <c r="AR334" i="11"/>
  <c r="AO334" i="11"/>
  <c r="AP334" i="11" s="1"/>
  <c r="AM334" i="11"/>
  <c r="AK334" i="11"/>
  <c r="AH334" i="11"/>
  <c r="AI334" i="11" s="1"/>
  <c r="AG334" i="11"/>
  <c r="AE334" i="11"/>
  <c r="AB334" i="11"/>
  <c r="AC334" i="11" s="1"/>
  <c r="AA334" i="11"/>
  <c r="Y334" i="11"/>
  <c r="W334" i="11"/>
  <c r="V334" i="11"/>
  <c r="U334" i="11"/>
  <c r="S334" i="11"/>
  <c r="P334" i="11"/>
  <c r="O334" i="11"/>
  <c r="L334" i="11"/>
  <c r="K334" i="11"/>
  <c r="J334" i="11"/>
  <c r="F334" i="11"/>
  <c r="AS334" i="11" s="1"/>
  <c r="AU334" i="11" s="1"/>
  <c r="AR333" i="11"/>
  <c r="AP333" i="11"/>
  <c r="AO333" i="11"/>
  <c r="AM333" i="11"/>
  <c r="AK333" i="11"/>
  <c r="AH333" i="11"/>
  <c r="AI333" i="11" s="1"/>
  <c r="AG333" i="11"/>
  <c r="AE333" i="11"/>
  <c r="AC333" i="11"/>
  <c r="AA333" i="11"/>
  <c r="Y333" i="11"/>
  <c r="V333" i="11"/>
  <c r="W333" i="11" s="1"/>
  <c r="U333" i="11"/>
  <c r="S333" i="11"/>
  <c r="P333" i="11"/>
  <c r="O333" i="11"/>
  <c r="L333" i="11"/>
  <c r="K333" i="11"/>
  <c r="J333" i="11"/>
  <c r="F333" i="11"/>
  <c r="AS333" i="11" s="1"/>
  <c r="AU333" i="11" s="1"/>
  <c r="AR332" i="11"/>
  <c r="AO332" i="11"/>
  <c r="AP332" i="11" s="1"/>
  <c r="AM332" i="11"/>
  <c r="AK332" i="11"/>
  <c r="AI332" i="11"/>
  <c r="AG332" i="11"/>
  <c r="AE332" i="11"/>
  <c r="AC332" i="11"/>
  <c r="AA332" i="11"/>
  <c r="Y332" i="11"/>
  <c r="V332" i="11"/>
  <c r="W332" i="11" s="1"/>
  <c r="U332" i="11"/>
  <c r="S332" i="11"/>
  <c r="P332" i="11"/>
  <c r="O332" i="11"/>
  <c r="L332" i="11"/>
  <c r="K332" i="11"/>
  <c r="J332" i="11"/>
  <c r="F332" i="11"/>
  <c r="AS332" i="11" s="1"/>
  <c r="AU332" i="11" s="1"/>
  <c r="AO331" i="11"/>
  <c r="AP331" i="11" s="1"/>
  <c r="AM331" i="11"/>
  <c r="AK331" i="11"/>
  <c r="AH331" i="11"/>
  <c r="AI331" i="11" s="1"/>
  <c r="AG331" i="11"/>
  <c r="AD331" i="11"/>
  <c r="AE331" i="11" s="1"/>
  <c r="AB331" i="11"/>
  <c r="AC331" i="11" s="1"/>
  <c r="AA331" i="11"/>
  <c r="Y331" i="11"/>
  <c r="V331" i="11"/>
  <c r="W331" i="11" s="1"/>
  <c r="U331" i="11"/>
  <c r="S331" i="11"/>
  <c r="P331" i="11"/>
  <c r="O331" i="11"/>
  <c r="L331" i="11"/>
  <c r="K331" i="11"/>
  <c r="J331" i="11"/>
  <c r="F331" i="11"/>
  <c r="AO330" i="11"/>
  <c r="AP330" i="11" s="1"/>
  <c r="AM330" i="11"/>
  <c r="AK330" i="11"/>
  <c r="AH330" i="11"/>
  <c r="AI330" i="11" s="1"/>
  <c r="AG330" i="11"/>
  <c r="AD330" i="11"/>
  <c r="AB330" i="11"/>
  <c r="AC330" i="11" s="1"/>
  <c r="AA330" i="11"/>
  <c r="Y330" i="11"/>
  <c r="V330" i="11"/>
  <c r="W330" i="11" s="1"/>
  <c r="U330" i="11"/>
  <c r="S330" i="11"/>
  <c r="P330" i="11"/>
  <c r="O330" i="11"/>
  <c r="L330" i="11"/>
  <c r="K330" i="11"/>
  <c r="J330" i="11"/>
  <c r="F330" i="11"/>
  <c r="AS330" i="11" s="1"/>
  <c r="AU330" i="11" s="1"/>
  <c r="AO329" i="11"/>
  <c r="AP329" i="11" s="1"/>
  <c r="AM329" i="11"/>
  <c r="AK329" i="11"/>
  <c r="AH329" i="11"/>
  <c r="AI329" i="11" s="1"/>
  <c r="AG329" i="11"/>
  <c r="AD329" i="11"/>
  <c r="AR329" i="11" s="1"/>
  <c r="AC329" i="11"/>
  <c r="AA329" i="11"/>
  <c r="Y329" i="11"/>
  <c r="V329" i="11"/>
  <c r="W329" i="11" s="1"/>
  <c r="U329" i="11"/>
  <c r="S329" i="11"/>
  <c r="P329" i="11"/>
  <c r="O329" i="11"/>
  <c r="L329" i="11"/>
  <c r="K329" i="11"/>
  <c r="J329" i="11"/>
  <c r="F329" i="11"/>
  <c r="AS329" i="11" s="1"/>
  <c r="AU329" i="11" s="1"/>
  <c r="AR328" i="11"/>
  <c r="AO328" i="11"/>
  <c r="AP328" i="11" s="1"/>
  <c r="AM328" i="11"/>
  <c r="AK328" i="11"/>
  <c r="AH328" i="11"/>
  <c r="AI328" i="11" s="1"/>
  <c r="AG328" i="11"/>
  <c r="AE328" i="11"/>
  <c r="AC328" i="11"/>
  <c r="AA328" i="11"/>
  <c r="Y328" i="11"/>
  <c r="V328" i="11"/>
  <c r="W328" i="11" s="1"/>
  <c r="U328" i="11"/>
  <c r="S328" i="11"/>
  <c r="P328" i="11"/>
  <c r="O328" i="11"/>
  <c r="L328" i="11"/>
  <c r="K328" i="11"/>
  <c r="J328" i="11"/>
  <c r="F328" i="11"/>
  <c r="AS328" i="11" s="1"/>
  <c r="AU328" i="11" s="1"/>
  <c r="AO327" i="11"/>
  <c r="AP327" i="11" s="1"/>
  <c r="AM327" i="11"/>
  <c r="AK327" i="11"/>
  <c r="AH327" i="11"/>
  <c r="AI327" i="11" s="1"/>
  <c r="AG327" i="11"/>
  <c r="AD327" i="11"/>
  <c r="AB327" i="11"/>
  <c r="AC327" i="11" s="1"/>
  <c r="AA327" i="11"/>
  <c r="Y327" i="11"/>
  <c r="V327" i="11"/>
  <c r="W327" i="11" s="1"/>
  <c r="U327" i="11"/>
  <c r="S327" i="11"/>
  <c r="P327" i="11"/>
  <c r="O327" i="11"/>
  <c r="L327" i="11"/>
  <c r="K327" i="11"/>
  <c r="J327" i="11"/>
  <c r="F327" i="11"/>
  <c r="AS327" i="11" s="1"/>
  <c r="AU327" i="11" s="1"/>
  <c r="AR326" i="11"/>
  <c r="AO326" i="11"/>
  <c r="AP326" i="11" s="1"/>
  <c r="AM326" i="11"/>
  <c r="AK326" i="11"/>
  <c r="AH326" i="11"/>
  <c r="AI326" i="11" s="1"/>
  <c r="AG326" i="11"/>
  <c r="AE326" i="11"/>
  <c r="AB326" i="11"/>
  <c r="AC326" i="11" s="1"/>
  <c r="AA326" i="11"/>
  <c r="Y326" i="11"/>
  <c r="V326" i="11"/>
  <c r="W326" i="11" s="1"/>
  <c r="U326" i="11"/>
  <c r="S326" i="11"/>
  <c r="P326" i="11"/>
  <c r="O326" i="11"/>
  <c r="L326" i="11"/>
  <c r="K326" i="11"/>
  <c r="J326" i="11"/>
  <c r="F326" i="11"/>
  <c r="AS326" i="11" s="1"/>
  <c r="AU326" i="11" s="1"/>
  <c r="AR325" i="11"/>
  <c r="AO325" i="11"/>
  <c r="AP325" i="11" s="1"/>
  <c r="AM325" i="11"/>
  <c r="AK325" i="11"/>
  <c r="AH325" i="11"/>
  <c r="AI325" i="11" s="1"/>
  <c r="AG325" i="11"/>
  <c r="AE325" i="11"/>
  <c r="AC325" i="11"/>
  <c r="AA325" i="11"/>
  <c r="Y325" i="11"/>
  <c r="V325" i="11"/>
  <c r="W325" i="11" s="1"/>
  <c r="U325" i="11"/>
  <c r="S325" i="11"/>
  <c r="P325" i="11"/>
  <c r="O325" i="11"/>
  <c r="L325" i="11"/>
  <c r="K325" i="11"/>
  <c r="J325" i="11"/>
  <c r="F325" i="11"/>
  <c r="AS325" i="11" s="1"/>
  <c r="AU325" i="11" s="1"/>
  <c r="AO324" i="11"/>
  <c r="AP324" i="11" s="1"/>
  <c r="AM324" i="11"/>
  <c r="AK324" i="11"/>
  <c r="AH324" i="11"/>
  <c r="AI324" i="11" s="1"/>
  <c r="AG324" i="11"/>
  <c r="AD324" i="11"/>
  <c r="AR324" i="11" s="1"/>
  <c r="AB324" i="11"/>
  <c r="AC324" i="11" s="1"/>
  <c r="AA324" i="11"/>
  <c r="Y324" i="11"/>
  <c r="V324" i="11"/>
  <c r="W324" i="11" s="1"/>
  <c r="U324" i="11"/>
  <c r="S324" i="11"/>
  <c r="P324" i="11"/>
  <c r="O324" i="11"/>
  <c r="L324" i="11"/>
  <c r="K324" i="11"/>
  <c r="J324" i="11"/>
  <c r="F324" i="11"/>
  <c r="AS324" i="11" s="1"/>
  <c r="AU324" i="11" s="1"/>
  <c r="AR323" i="11"/>
  <c r="AO323" i="11"/>
  <c r="AP323" i="11" s="1"/>
  <c r="AM323" i="11"/>
  <c r="AK323" i="11"/>
  <c r="AI323" i="11"/>
  <c r="AG323" i="11"/>
  <c r="AE323" i="11"/>
  <c r="AC323" i="11"/>
  <c r="AA323" i="11"/>
  <c r="Y323" i="11"/>
  <c r="V323" i="11"/>
  <c r="W323" i="11" s="1"/>
  <c r="U323" i="11"/>
  <c r="S323" i="11"/>
  <c r="P323" i="11"/>
  <c r="O323" i="11"/>
  <c r="L323" i="11"/>
  <c r="K323" i="11"/>
  <c r="J323" i="11"/>
  <c r="F323" i="11"/>
  <c r="AS323" i="11" s="1"/>
  <c r="AU323" i="11" s="1"/>
  <c r="AO322" i="11"/>
  <c r="AP322" i="11" s="1"/>
  <c r="AM322" i="11"/>
  <c r="AK322" i="11"/>
  <c r="AI322" i="11"/>
  <c r="AH322" i="11"/>
  <c r="AG322" i="11"/>
  <c r="AD322" i="11"/>
  <c r="AR322" i="11" s="1"/>
  <c r="AB322" i="11"/>
  <c r="AC322" i="11" s="1"/>
  <c r="AA322" i="11"/>
  <c r="Y322" i="11"/>
  <c r="V322" i="11"/>
  <c r="W322" i="11" s="1"/>
  <c r="U322" i="11"/>
  <c r="S322" i="11"/>
  <c r="P322" i="11"/>
  <c r="L322" i="11"/>
  <c r="K322" i="11"/>
  <c r="J322" i="11"/>
  <c r="F322" i="11"/>
  <c r="AS322" i="11" s="1"/>
  <c r="AU322" i="11" s="1"/>
  <c r="AU321" i="11"/>
  <c r="AR321" i="11"/>
  <c r="AP321" i="11"/>
  <c r="AO321" i="11"/>
  <c r="AM321" i="11"/>
  <c r="AK321" i="11"/>
  <c r="AH321" i="11"/>
  <c r="AI321" i="11" s="1"/>
  <c r="AG321" i="11"/>
  <c r="AE321" i="11"/>
  <c r="AC321" i="11"/>
  <c r="AA321" i="11"/>
  <c r="Y321" i="11"/>
  <c r="V321" i="11"/>
  <c r="W321" i="11" s="1"/>
  <c r="U321" i="11"/>
  <c r="S321" i="11"/>
  <c r="P321" i="11"/>
  <c r="O321" i="11"/>
  <c r="L321" i="11"/>
  <c r="K321" i="11"/>
  <c r="J321" i="11"/>
  <c r="F321" i="11"/>
  <c r="AS321" i="11" s="1"/>
  <c r="AR320" i="11"/>
  <c r="AO320" i="11"/>
  <c r="AP320" i="11" s="1"/>
  <c r="AM320" i="11"/>
  <c r="AK320" i="11"/>
  <c r="AH320" i="11"/>
  <c r="AI320" i="11" s="1"/>
  <c r="AG320" i="11"/>
  <c r="AE320" i="11"/>
  <c r="AC320" i="11"/>
  <c r="AA320" i="11"/>
  <c r="Y320" i="11"/>
  <c r="V320" i="11"/>
  <c r="W320" i="11" s="1"/>
  <c r="U320" i="11"/>
  <c r="S320" i="11"/>
  <c r="P320" i="11"/>
  <c r="O320" i="11"/>
  <c r="L320" i="11"/>
  <c r="K320" i="11"/>
  <c r="J320" i="11"/>
  <c r="F320" i="11"/>
  <c r="AS320" i="11" s="1"/>
  <c r="AU320" i="11" s="1"/>
  <c r="AR319" i="11"/>
  <c r="AP319" i="11"/>
  <c r="AO319" i="11"/>
  <c r="AM319" i="11"/>
  <c r="AK319" i="11"/>
  <c r="AI319" i="11"/>
  <c r="AG319" i="11"/>
  <c r="AE319" i="11"/>
  <c r="AC319" i="11"/>
  <c r="AA319" i="11"/>
  <c r="Y319" i="11"/>
  <c r="V319" i="11"/>
  <c r="W319" i="11" s="1"/>
  <c r="U319" i="11"/>
  <c r="S319" i="11"/>
  <c r="P319" i="11"/>
  <c r="O319" i="11"/>
  <c r="L319" i="11"/>
  <c r="K319" i="11"/>
  <c r="J319" i="11"/>
  <c r="F319" i="11"/>
  <c r="AS319" i="11" s="1"/>
  <c r="AU319" i="11" s="1"/>
  <c r="AR318" i="11"/>
  <c r="AO318" i="11"/>
  <c r="AP318" i="11" s="1"/>
  <c r="AM318" i="11"/>
  <c r="AK318" i="11"/>
  <c r="AH318" i="11"/>
  <c r="AI318" i="11" s="1"/>
  <c r="AG318" i="11"/>
  <c r="AE318" i="11"/>
  <c r="AC318" i="11"/>
  <c r="AA318" i="11"/>
  <c r="Y318" i="11"/>
  <c r="V318" i="11"/>
  <c r="W318" i="11" s="1"/>
  <c r="U318" i="11"/>
  <c r="S318" i="11"/>
  <c r="P318" i="11"/>
  <c r="O318" i="11"/>
  <c r="L318" i="11"/>
  <c r="K318" i="11"/>
  <c r="J318" i="11"/>
  <c r="F318" i="11"/>
  <c r="AS318" i="11" s="1"/>
  <c r="AU318" i="11" s="1"/>
  <c r="AO317" i="11"/>
  <c r="AP317" i="11" s="1"/>
  <c r="AM317" i="11"/>
  <c r="AK317" i="11"/>
  <c r="AI317" i="11"/>
  <c r="AH317" i="11"/>
  <c r="AG317" i="11"/>
  <c r="AD317" i="11"/>
  <c r="AE317" i="11" s="1"/>
  <c r="AB317" i="11"/>
  <c r="AC317" i="11" s="1"/>
  <c r="AA317" i="11"/>
  <c r="Y317" i="11"/>
  <c r="W317" i="11"/>
  <c r="V317" i="11"/>
  <c r="U317" i="11"/>
  <c r="S317" i="11"/>
  <c r="P317" i="11"/>
  <c r="O317" i="11"/>
  <c r="L317" i="11"/>
  <c r="K317" i="11"/>
  <c r="J317" i="11"/>
  <c r="F317" i="11"/>
  <c r="AS317" i="11" s="1"/>
  <c r="AU317" i="11" s="1"/>
  <c r="AO316" i="11"/>
  <c r="AP316" i="11" s="1"/>
  <c r="AM316" i="11"/>
  <c r="AK316" i="11"/>
  <c r="AH316" i="11"/>
  <c r="AI316" i="11" s="1"/>
  <c r="AG316" i="11"/>
  <c r="AD316" i="11"/>
  <c r="AE316" i="11" s="1"/>
  <c r="AB316" i="11"/>
  <c r="AC316" i="11" s="1"/>
  <c r="AA316" i="11"/>
  <c r="Y316" i="11"/>
  <c r="V316" i="11"/>
  <c r="W316" i="11" s="1"/>
  <c r="U316" i="11"/>
  <c r="S316" i="11"/>
  <c r="P316" i="11"/>
  <c r="O316" i="11"/>
  <c r="L316" i="11"/>
  <c r="K316" i="11"/>
  <c r="J316" i="11"/>
  <c r="F316" i="11"/>
  <c r="AS316" i="11" s="1"/>
  <c r="AU316" i="11" s="1"/>
  <c r="AR315" i="11"/>
  <c r="AO315" i="11"/>
  <c r="AP315" i="11" s="1"/>
  <c r="AM315" i="11"/>
  <c r="AK315" i="11"/>
  <c r="AH315" i="11"/>
  <c r="AI315" i="11" s="1"/>
  <c r="AG315" i="11"/>
  <c r="AE315" i="11"/>
  <c r="AB315" i="11"/>
  <c r="AC315" i="11" s="1"/>
  <c r="AA315" i="11"/>
  <c r="Y315" i="11"/>
  <c r="V315" i="11"/>
  <c r="W315" i="11" s="1"/>
  <c r="U315" i="11"/>
  <c r="S315" i="11"/>
  <c r="P315" i="11"/>
  <c r="O315" i="11"/>
  <c r="L315" i="11"/>
  <c r="K315" i="11"/>
  <c r="J315" i="11"/>
  <c r="F315" i="11"/>
  <c r="AS315" i="11" s="1"/>
  <c r="AU315" i="11" s="1"/>
  <c r="AR314" i="11"/>
  <c r="AO314" i="11"/>
  <c r="AP314" i="11" s="1"/>
  <c r="AM314" i="11"/>
  <c r="AK314" i="11"/>
  <c r="AI314" i="11"/>
  <c r="AG314" i="11"/>
  <c r="AE314" i="11"/>
  <c r="AC314" i="11"/>
  <c r="AA314" i="11"/>
  <c r="Y314" i="11"/>
  <c r="V314" i="11"/>
  <c r="W314" i="11" s="1"/>
  <c r="U314" i="11"/>
  <c r="S314" i="11"/>
  <c r="P314" i="11"/>
  <c r="O314" i="11"/>
  <c r="L314" i="11"/>
  <c r="K314" i="11"/>
  <c r="J314" i="11"/>
  <c r="F314" i="11"/>
  <c r="AS314" i="11" s="1"/>
  <c r="AU314" i="11" s="1"/>
  <c r="AR313" i="11"/>
  <c r="AO313" i="11"/>
  <c r="AP313" i="11" s="1"/>
  <c r="AM313" i="11"/>
  <c r="AK313" i="11"/>
  <c r="AH313" i="11"/>
  <c r="AI313" i="11" s="1"/>
  <c r="AG313" i="11"/>
  <c r="AE313" i="11"/>
  <c r="AB313" i="11"/>
  <c r="AC313" i="11" s="1"/>
  <c r="AA313" i="11"/>
  <c r="Y313" i="11"/>
  <c r="V313" i="11"/>
  <c r="W313" i="11" s="1"/>
  <c r="U313" i="11"/>
  <c r="S313" i="11"/>
  <c r="P313" i="11"/>
  <c r="O313" i="11"/>
  <c r="L313" i="11"/>
  <c r="K313" i="11"/>
  <c r="J313" i="11"/>
  <c r="F313" i="11"/>
  <c r="AR312" i="11"/>
  <c r="AO312" i="11"/>
  <c r="AP312" i="11" s="1"/>
  <c r="AM312" i="11"/>
  <c r="AK312" i="11"/>
  <c r="AI312" i="11"/>
  <c r="AG312" i="11"/>
  <c r="AE312" i="11"/>
  <c r="AC312" i="11"/>
  <c r="AA312" i="11"/>
  <c r="Y312" i="11"/>
  <c r="V312" i="11"/>
  <c r="W312" i="11" s="1"/>
  <c r="U312" i="11"/>
  <c r="S312" i="11"/>
  <c r="P312" i="11"/>
  <c r="O312" i="11"/>
  <c r="L312" i="11"/>
  <c r="K312" i="11"/>
  <c r="J312" i="11"/>
  <c r="F312" i="11"/>
  <c r="AS312" i="11" s="1"/>
  <c r="AU312" i="11" s="1"/>
  <c r="AO311" i="11"/>
  <c r="AP311" i="11" s="1"/>
  <c r="AM311" i="11"/>
  <c r="AK311" i="11"/>
  <c r="AH311" i="11"/>
  <c r="AI311" i="11" s="1"/>
  <c r="AG311" i="11"/>
  <c r="AD311" i="11"/>
  <c r="AB311" i="11"/>
  <c r="AC311" i="11" s="1"/>
  <c r="AA311" i="11"/>
  <c r="Y311" i="11"/>
  <c r="V311" i="11"/>
  <c r="W311" i="11" s="1"/>
  <c r="U311" i="11"/>
  <c r="S311" i="11"/>
  <c r="P311" i="11"/>
  <c r="O311" i="11"/>
  <c r="L311" i="11"/>
  <c r="K311" i="11"/>
  <c r="J311" i="11"/>
  <c r="F311" i="11"/>
  <c r="AR310" i="11"/>
  <c r="AO310" i="11"/>
  <c r="AP310" i="11" s="1"/>
  <c r="AM310" i="11"/>
  <c r="AK310" i="11"/>
  <c r="AH310" i="11"/>
  <c r="AI310" i="11" s="1"/>
  <c r="AG310" i="11"/>
  <c r="AE310" i="11"/>
  <c r="AC310" i="11"/>
  <c r="AA310" i="11"/>
  <c r="Y310" i="11"/>
  <c r="V310" i="11"/>
  <c r="W310" i="11" s="1"/>
  <c r="U310" i="11"/>
  <c r="S310" i="11"/>
  <c r="P310" i="11"/>
  <c r="O310" i="11"/>
  <c r="L310" i="11"/>
  <c r="K310" i="11"/>
  <c r="J310" i="11"/>
  <c r="F310" i="11"/>
  <c r="AS310" i="11" s="1"/>
  <c r="AU310" i="11" s="1"/>
  <c r="AO309" i="11"/>
  <c r="AP309" i="11" s="1"/>
  <c r="AM309" i="11"/>
  <c r="AK309" i="11"/>
  <c r="AH309" i="11"/>
  <c r="AI309" i="11" s="1"/>
  <c r="AG309" i="11"/>
  <c r="AD309" i="11"/>
  <c r="AR309" i="11" s="1"/>
  <c r="AB309" i="11"/>
  <c r="AC309" i="11" s="1"/>
  <c r="AA309" i="11"/>
  <c r="Y309" i="11"/>
  <c r="V309" i="11"/>
  <c r="W309" i="11" s="1"/>
  <c r="U309" i="11"/>
  <c r="S309" i="11"/>
  <c r="P309" i="11"/>
  <c r="O309" i="11"/>
  <c r="L309" i="11"/>
  <c r="K309" i="11"/>
  <c r="J309" i="11"/>
  <c r="F309" i="11"/>
  <c r="AS309" i="11" s="1"/>
  <c r="AU309" i="11" s="1"/>
  <c r="AR308" i="11"/>
  <c r="AO308" i="11"/>
  <c r="AP308" i="11" s="1"/>
  <c r="AM308" i="11"/>
  <c r="AK308" i="11"/>
  <c r="AH308" i="11"/>
  <c r="AI308" i="11" s="1"/>
  <c r="AG308" i="11"/>
  <c r="AE308" i="11"/>
  <c r="AC308" i="11"/>
  <c r="AA308" i="11"/>
  <c r="Y308" i="11"/>
  <c r="V308" i="11"/>
  <c r="W308" i="11" s="1"/>
  <c r="U308" i="11"/>
  <c r="S308" i="11"/>
  <c r="P308" i="11"/>
  <c r="O308" i="11"/>
  <c r="L308" i="11"/>
  <c r="K308" i="11"/>
  <c r="J308" i="11"/>
  <c r="F308" i="11"/>
  <c r="AS308" i="11" s="1"/>
  <c r="AU308" i="11" s="1"/>
  <c r="AR307" i="11"/>
  <c r="AO307" i="11"/>
  <c r="AP307" i="11" s="1"/>
  <c r="AM307" i="11"/>
  <c r="AK307" i="11"/>
  <c r="AI307" i="11"/>
  <c r="AG307" i="11"/>
  <c r="AE307" i="11"/>
  <c r="AC307" i="11"/>
  <c r="AA307" i="11"/>
  <c r="Y307" i="11"/>
  <c r="V307" i="11"/>
  <c r="W307" i="11" s="1"/>
  <c r="U307" i="11"/>
  <c r="S307" i="11"/>
  <c r="P307" i="11"/>
  <c r="O307" i="11"/>
  <c r="L307" i="11"/>
  <c r="K307" i="11"/>
  <c r="J307" i="11"/>
  <c r="F307" i="11"/>
  <c r="AS307" i="11" s="1"/>
  <c r="AU307" i="11" s="1"/>
  <c r="AR306" i="11"/>
  <c r="AO306" i="11"/>
  <c r="AP306" i="11" s="1"/>
  <c r="AM306" i="11"/>
  <c r="AK306" i="11"/>
  <c r="AI306" i="11"/>
  <c r="AG306" i="11"/>
  <c r="AE306" i="11"/>
  <c r="AC306" i="11"/>
  <c r="AA306" i="11"/>
  <c r="Y306" i="11"/>
  <c r="V306" i="11"/>
  <c r="W306" i="11" s="1"/>
  <c r="U306" i="11"/>
  <c r="S306" i="11"/>
  <c r="P306" i="11"/>
  <c r="O306" i="11"/>
  <c r="L306" i="11"/>
  <c r="K306" i="11"/>
  <c r="J306" i="11"/>
  <c r="F306" i="11"/>
  <c r="AS306" i="11" s="1"/>
  <c r="AU306" i="11" s="1"/>
  <c r="AO305" i="11"/>
  <c r="AP305" i="11" s="1"/>
  <c r="AM305" i="11"/>
  <c r="AK305" i="11"/>
  <c r="AH305" i="11"/>
  <c r="AI305" i="11" s="1"/>
  <c r="AG305" i="11"/>
  <c r="AD305" i="11"/>
  <c r="AR305" i="11" s="1"/>
  <c r="AB305" i="11"/>
  <c r="AC305" i="11" s="1"/>
  <c r="AA305" i="11"/>
  <c r="Y305" i="11"/>
  <c r="V305" i="11"/>
  <c r="W305" i="11" s="1"/>
  <c r="U305" i="11"/>
  <c r="S305" i="11"/>
  <c r="P305" i="11"/>
  <c r="O305" i="11"/>
  <c r="L305" i="11"/>
  <c r="K305" i="11"/>
  <c r="J305" i="11"/>
  <c r="F305" i="11"/>
  <c r="AR304" i="11"/>
  <c r="AO304" i="11"/>
  <c r="AP304" i="11" s="1"/>
  <c r="AM304" i="11"/>
  <c r="AK304" i="11"/>
  <c r="AH304" i="11"/>
  <c r="AI304" i="11" s="1"/>
  <c r="AG304" i="11"/>
  <c r="AE304" i="11"/>
  <c r="AC304" i="11"/>
  <c r="AA304" i="11"/>
  <c r="Y304" i="11"/>
  <c r="V304" i="11"/>
  <c r="W304" i="11" s="1"/>
  <c r="U304" i="11"/>
  <c r="S304" i="11"/>
  <c r="P304" i="11"/>
  <c r="O304" i="11"/>
  <c r="L304" i="11"/>
  <c r="K304" i="11"/>
  <c r="J304" i="11"/>
  <c r="F304" i="11"/>
  <c r="AS304" i="11" s="1"/>
  <c r="AU304" i="11" s="1"/>
  <c r="AO303" i="11"/>
  <c r="AP303" i="11" s="1"/>
  <c r="AM303" i="11"/>
  <c r="AK303" i="11"/>
  <c r="AH303" i="11"/>
  <c r="AI303" i="11" s="1"/>
  <c r="AG303" i="11"/>
  <c r="AD303" i="11"/>
  <c r="AR303" i="11" s="1"/>
  <c r="AB303" i="11"/>
  <c r="AC303" i="11" s="1"/>
  <c r="AA303" i="11"/>
  <c r="Y303" i="11"/>
  <c r="V303" i="11"/>
  <c r="W303" i="11" s="1"/>
  <c r="U303" i="11"/>
  <c r="S303" i="11"/>
  <c r="P303" i="11"/>
  <c r="O303" i="11"/>
  <c r="L303" i="11"/>
  <c r="K303" i="11"/>
  <c r="J303" i="11"/>
  <c r="F303" i="11"/>
  <c r="AS303" i="11" s="1"/>
  <c r="AU303" i="11" s="1"/>
  <c r="AO302" i="11"/>
  <c r="AP302" i="11" s="1"/>
  <c r="AM302" i="11"/>
  <c r="AK302" i="11"/>
  <c r="AH302" i="11"/>
  <c r="AI302" i="11" s="1"/>
  <c r="AG302" i="11"/>
  <c r="AD302" i="11"/>
  <c r="AR302" i="11" s="1"/>
  <c r="AC302" i="11"/>
  <c r="AB302" i="11"/>
  <c r="AA302" i="11"/>
  <c r="Y302" i="11"/>
  <c r="V302" i="11"/>
  <c r="W302" i="11" s="1"/>
  <c r="U302" i="11"/>
  <c r="S302" i="11"/>
  <c r="P302" i="11"/>
  <c r="O302" i="11"/>
  <c r="L302" i="11"/>
  <c r="K302" i="11"/>
  <c r="J302" i="11"/>
  <c r="F302" i="11"/>
  <c r="AS302" i="11" s="1"/>
  <c r="AU302" i="11" s="1"/>
  <c r="AR301" i="11"/>
  <c r="AO301" i="11"/>
  <c r="AP301" i="11" s="1"/>
  <c r="AM301" i="11"/>
  <c r="AK301" i="11"/>
  <c r="AH301" i="11"/>
  <c r="AI301" i="11" s="1"/>
  <c r="AG301" i="11"/>
  <c r="AE301" i="11"/>
  <c r="AB301" i="11"/>
  <c r="AC301" i="11" s="1"/>
  <c r="AA301" i="11"/>
  <c r="Y301" i="11"/>
  <c r="V301" i="11"/>
  <c r="W301" i="11" s="1"/>
  <c r="U301" i="11"/>
  <c r="S301" i="11"/>
  <c r="P301" i="11"/>
  <c r="O301" i="11"/>
  <c r="L301" i="11"/>
  <c r="K301" i="11"/>
  <c r="J301" i="11"/>
  <c r="F301" i="11"/>
  <c r="AS301" i="11" s="1"/>
  <c r="AU301" i="11" s="1"/>
  <c r="AO300" i="11"/>
  <c r="AP300" i="11" s="1"/>
  <c r="AM300" i="11"/>
  <c r="AK300" i="11"/>
  <c r="AH300" i="11"/>
  <c r="AI300" i="11" s="1"/>
  <c r="AG300" i="11"/>
  <c r="AD300" i="11"/>
  <c r="AR300" i="11" s="1"/>
  <c r="AB300" i="11"/>
  <c r="AC300" i="11" s="1"/>
  <c r="AA300" i="11"/>
  <c r="Y300" i="11"/>
  <c r="V300" i="11"/>
  <c r="W300" i="11" s="1"/>
  <c r="U300" i="11"/>
  <c r="S300" i="11"/>
  <c r="P300" i="11"/>
  <c r="O300" i="11"/>
  <c r="L300" i="11"/>
  <c r="K300" i="11"/>
  <c r="J300" i="11"/>
  <c r="F300" i="11"/>
  <c r="AS300" i="11" s="1"/>
  <c r="AU300" i="11" s="1"/>
  <c r="AR299" i="11"/>
  <c r="AO299" i="11"/>
  <c r="AP299" i="11" s="1"/>
  <c r="AM299" i="11"/>
  <c r="AK299" i="11"/>
  <c r="AH299" i="11"/>
  <c r="AI299" i="11" s="1"/>
  <c r="AG299" i="11"/>
  <c r="AE299" i="11"/>
  <c r="AC299" i="11"/>
  <c r="AA299" i="11"/>
  <c r="Y299" i="11"/>
  <c r="V299" i="11"/>
  <c r="W299" i="11" s="1"/>
  <c r="U299" i="11"/>
  <c r="S299" i="11"/>
  <c r="P299" i="11"/>
  <c r="O299" i="11"/>
  <c r="L299" i="11"/>
  <c r="K299" i="11"/>
  <c r="J299" i="11"/>
  <c r="F299" i="11"/>
  <c r="AS299" i="11" s="1"/>
  <c r="AU299" i="11" s="1"/>
  <c r="AO298" i="11"/>
  <c r="AP298" i="11" s="1"/>
  <c r="AM298" i="11"/>
  <c r="AK298" i="11"/>
  <c r="AH298" i="11"/>
  <c r="AI298" i="11" s="1"/>
  <c r="AG298" i="11"/>
  <c r="AD298" i="11"/>
  <c r="AB298" i="11"/>
  <c r="AC298" i="11" s="1"/>
  <c r="AA298" i="11"/>
  <c r="Y298" i="11"/>
  <c r="V298" i="11"/>
  <c r="W298" i="11" s="1"/>
  <c r="U298" i="11"/>
  <c r="S298" i="11"/>
  <c r="P298" i="11"/>
  <c r="L298" i="11"/>
  <c r="K298" i="11"/>
  <c r="J298" i="11"/>
  <c r="F298" i="11"/>
  <c r="AS298" i="11" s="1"/>
  <c r="AU298" i="11" s="1"/>
  <c r="AO297" i="11"/>
  <c r="AP297" i="11" s="1"/>
  <c r="AM297" i="11"/>
  <c r="AK297" i="11"/>
  <c r="AH297" i="11"/>
  <c r="AI297" i="11" s="1"/>
  <c r="AG297" i="11"/>
  <c r="AD297" i="11"/>
  <c r="AR297" i="11" s="1"/>
  <c r="AB297" i="11"/>
  <c r="AC297" i="11" s="1"/>
  <c r="AA297" i="11"/>
  <c r="Y297" i="11"/>
  <c r="V297" i="11"/>
  <c r="W297" i="11" s="1"/>
  <c r="U297" i="11"/>
  <c r="S297" i="11"/>
  <c r="P297" i="11"/>
  <c r="O297" i="11"/>
  <c r="L297" i="11"/>
  <c r="K297" i="11"/>
  <c r="J297" i="11"/>
  <c r="F297" i="11"/>
  <c r="AS297" i="11" s="1"/>
  <c r="AU297" i="11" s="1"/>
  <c r="AR296" i="11"/>
  <c r="AO296" i="11"/>
  <c r="AP296" i="11" s="1"/>
  <c r="AM296" i="11"/>
  <c r="AK296" i="11"/>
  <c r="AH296" i="11"/>
  <c r="AI296" i="11" s="1"/>
  <c r="AG296" i="11"/>
  <c r="AD296" i="11"/>
  <c r="AE296" i="11" s="1"/>
  <c r="AB296" i="11"/>
  <c r="AC296" i="11" s="1"/>
  <c r="AA296" i="11"/>
  <c r="Y296" i="11"/>
  <c r="V296" i="11"/>
  <c r="W296" i="11" s="1"/>
  <c r="U296" i="11"/>
  <c r="S296" i="11"/>
  <c r="P296" i="11"/>
  <c r="O296" i="11"/>
  <c r="L296" i="11"/>
  <c r="K296" i="11"/>
  <c r="J296" i="11"/>
  <c r="F296" i="11"/>
  <c r="AS296" i="11" s="1"/>
  <c r="AU296" i="11" s="1"/>
  <c r="AR295" i="11"/>
  <c r="AO295" i="11"/>
  <c r="AP295" i="11" s="1"/>
  <c r="AM295" i="11"/>
  <c r="AK295" i="11"/>
  <c r="AI295" i="11"/>
  <c r="AH295" i="11"/>
  <c r="AG295" i="11"/>
  <c r="AE295" i="11"/>
  <c r="AC295" i="11"/>
  <c r="AA295" i="11"/>
  <c r="Y295" i="11"/>
  <c r="V295" i="11"/>
  <c r="W295" i="11" s="1"/>
  <c r="U295" i="11"/>
  <c r="S295" i="11"/>
  <c r="P295" i="11"/>
  <c r="O295" i="11"/>
  <c r="L295" i="11"/>
  <c r="K295" i="11"/>
  <c r="J295" i="11"/>
  <c r="F295" i="11"/>
  <c r="AS295" i="11" s="1"/>
  <c r="AU295" i="11" s="1"/>
  <c r="AR294" i="11"/>
  <c r="AO294" i="11"/>
  <c r="AP294" i="11" s="1"/>
  <c r="AM294" i="11"/>
  <c r="AK294" i="11"/>
  <c r="AH294" i="11"/>
  <c r="AI294" i="11" s="1"/>
  <c r="AG294" i="11"/>
  <c r="AE294" i="11"/>
  <c r="AC294" i="11"/>
  <c r="AA294" i="11"/>
  <c r="Y294" i="11"/>
  <c r="W294" i="11"/>
  <c r="V294" i="11"/>
  <c r="U294" i="11"/>
  <c r="S294" i="11"/>
  <c r="P294" i="11"/>
  <c r="L294" i="11"/>
  <c r="K294" i="11"/>
  <c r="J294" i="11"/>
  <c r="F294" i="11"/>
  <c r="AS294" i="11" s="1"/>
  <c r="AU294" i="11" s="1"/>
  <c r="AR293" i="11"/>
  <c r="AO293" i="11"/>
  <c r="AP293" i="11" s="1"/>
  <c r="AM293" i="11"/>
  <c r="AK293" i="11"/>
  <c r="AI293" i="11"/>
  <c r="AG293" i="11"/>
  <c r="AE293" i="11"/>
  <c r="AB293" i="11"/>
  <c r="AC293" i="11" s="1"/>
  <c r="AA293" i="11"/>
  <c r="Y293" i="11"/>
  <c r="V293" i="11"/>
  <c r="W293" i="11" s="1"/>
  <c r="U293" i="11"/>
  <c r="S293" i="11"/>
  <c r="P293" i="11"/>
  <c r="O293" i="11"/>
  <c r="L293" i="11"/>
  <c r="K293" i="11"/>
  <c r="J293" i="11"/>
  <c r="F293" i="11"/>
  <c r="AR292" i="11"/>
  <c r="AO292" i="11"/>
  <c r="AP292" i="11" s="1"/>
  <c r="AM292" i="11"/>
  <c r="AK292" i="11"/>
  <c r="AH292" i="11"/>
  <c r="AI292" i="11" s="1"/>
  <c r="AG292" i="11"/>
  <c r="AE292" i="11"/>
  <c r="AC292" i="11"/>
  <c r="AA292" i="11"/>
  <c r="Y292" i="11"/>
  <c r="V292" i="11"/>
  <c r="W292" i="11" s="1"/>
  <c r="U292" i="11"/>
  <c r="S292" i="11"/>
  <c r="P292" i="11"/>
  <c r="O292" i="11"/>
  <c r="L292" i="11"/>
  <c r="K292" i="11"/>
  <c r="J292" i="11"/>
  <c r="F292" i="11"/>
  <c r="AS292" i="11" s="1"/>
  <c r="AU292" i="11" s="1"/>
  <c r="AR291" i="11"/>
  <c r="AO291" i="11"/>
  <c r="AP291" i="11" s="1"/>
  <c r="AM291" i="11"/>
  <c r="AK291" i="11"/>
  <c r="AI291" i="11"/>
  <c r="AG291" i="11"/>
  <c r="AE291" i="11"/>
  <c r="AC291" i="11"/>
  <c r="AA291" i="11"/>
  <c r="Y291" i="11"/>
  <c r="V291" i="11"/>
  <c r="W291" i="11" s="1"/>
  <c r="U291" i="11"/>
  <c r="S291" i="11"/>
  <c r="P291" i="11"/>
  <c r="O291" i="11"/>
  <c r="L291" i="11"/>
  <c r="K291" i="11"/>
  <c r="J291" i="11"/>
  <c r="F291" i="11"/>
  <c r="AS291" i="11" s="1"/>
  <c r="AU291" i="11" s="1"/>
  <c r="AO290" i="11"/>
  <c r="AP290" i="11" s="1"/>
  <c r="AM290" i="11"/>
  <c r="AK290" i="11"/>
  <c r="AH290" i="11"/>
  <c r="AI290" i="11" s="1"/>
  <c r="AG290" i="11"/>
  <c r="AD290" i="11"/>
  <c r="AR290" i="11" s="1"/>
  <c r="AB290" i="11"/>
  <c r="AC290" i="11" s="1"/>
  <c r="AA290" i="11"/>
  <c r="Y290" i="11"/>
  <c r="V290" i="11"/>
  <c r="W290" i="11" s="1"/>
  <c r="U290" i="11"/>
  <c r="S290" i="11"/>
  <c r="P290" i="11"/>
  <c r="L290" i="11"/>
  <c r="K290" i="11"/>
  <c r="J290" i="11"/>
  <c r="F290" i="11"/>
  <c r="AR289" i="11"/>
  <c r="AO289" i="11"/>
  <c r="AP289" i="11" s="1"/>
  <c r="AM289" i="11"/>
  <c r="AK289" i="11"/>
  <c r="AH289" i="11"/>
  <c r="AI289" i="11" s="1"/>
  <c r="AG289" i="11"/>
  <c r="AE289" i="11"/>
  <c r="AC289" i="11"/>
  <c r="AA289" i="11"/>
  <c r="Y289" i="11"/>
  <c r="V289" i="11"/>
  <c r="W289" i="11" s="1"/>
  <c r="U289" i="11"/>
  <c r="S289" i="11"/>
  <c r="P289" i="11"/>
  <c r="L289" i="11"/>
  <c r="K289" i="11"/>
  <c r="J289" i="11"/>
  <c r="F289" i="11"/>
  <c r="AS289" i="11" s="1"/>
  <c r="AU289" i="11" s="1"/>
  <c r="AR288" i="11"/>
  <c r="AO288" i="11"/>
  <c r="AP288" i="11" s="1"/>
  <c r="AM288" i="11"/>
  <c r="AK288" i="11"/>
  <c r="AH288" i="11"/>
  <c r="AI288" i="11" s="1"/>
  <c r="AG288" i="11"/>
  <c r="AE288" i="11"/>
  <c r="AB288" i="11"/>
  <c r="AC288" i="11" s="1"/>
  <c r="AA288" i="11"/>
  <c r="Y288" i="11"/>
  <c r="V288" i="11"/>
  <c r="W288" i="11" s="1"/>
  <c r="U288" i="11"/>
  <c r="S288" i="11"/>
  <c r="P288" i="11"/>
  <c r="O288" i="11"/>
  <c r="L288" i="11"/>
  <c r="K288" i="11"/>
  <c r="J288" i="11"/>
  <c r="F288" i="11"/>
  <c r="AS288" i="11" s="1"/>
  <c r="AU288" i="11" s="1"/>
  <c r="AR287" i="11"/>
  <c r="AO287" i="11"/>
  <c r="AP287" i="11" s="1"/>
  <c r="AM287" i="11"/>
  <c r="AK287" i="11"/>
  <c r="AI287" i="11"/>
  <c r="AG287" i="11"/>
  <c r="AE287" i="11"/>
  <c r="AC287" i="11"/>
  <c r="AA287" i="11"/>
  <c r="Y287" i="11"/>
  <c r="V287" i="11"/>
  <c r="W287" i="11" s="1"/>
  <c r="U287" i="11"/>
  <c r="S287" i="11"/>
  <c r="P287" i="11"/>
  <c r="O287" i="11"/>
  <c r="L287" i="11"/>
  <c r="K287" i="11"/>
  <c r="J287" i="11"/>
  <c r="F287" i="11"/>
  <c r="AS287" i="11" s="1"/>
  <c r="AU287" i="11" s="1"/>
  <c r="AP286" i="11"/>
  <c r="AO286" i="11"/>
  <c r="AM286" i="11"/>
  <c r="AK286" i="11"/>
  <c r="AH286" i="11"/>
  <c r="AI286" i="11" s="1"/>
  <c r="AG286" i="11"/>
  <c r="AD286" i="11"/>
  <c r="AR286" i="11" s="1"/>
  <c r="AB286" i="11"/>
  <c r="AC286" i="11" s="1"/>
  <c r="AA286" i="11"/>
  <c r="Y286" i="11"/>
  <c r="V286" i="11"/>
  <c r="W286" i="11" s="1"/>
  <c r="U286" i="11"/>
  <c r="S286" i="11"/>
  <c r="P286" i="11"/>
  <c r="O286" i="11"/>
  <c r="L286" i="11"/>
  <c r="K286" i="11"/>
  <c r="J286" i="11"/>
  <c r="F286" i="11"/>
  <c r="AS286" i="11" s="1"/>
  <c r="AU286" i="11" s="1"/>
  <c r="AS285" i="11"/>
  <c r="AU285" i="11" s="1"/>
  <c r="AR285" i="11"/>
  <c r="AO285" i="11"/>
  <c r="AP285" i="11" s="1"/>
  <c r="AM285" i="11"/>
  <c r="AK285" i="11"/>
  <c r="AI285" i="11"/>
  <c r="AG285" i="11"/>
  <c r="AE285" i="11"/>
  <c r="AC285" i="11"/>
  <c r="AA285" i="11"/>
  <c r="Y285" i="11"/>
  <c r="V285" i="11"/>
  <c r="W285" i="11" s="1"/>
  <c r="U285" i="11"/>
  <c r="S285" i="11"/>
  <c r="P285" i="11"/>
  <c r="O285" i="11"/>
  <c r="L285" i="11"/>
  <c r="K285" i="11"/>
  <c r="J285" i="11"/>
  <c r="F285" i="11"/>
  <c r="AR284" i="11"/>
  <c r="AO284" i="11"/>
  <c r="AP284" i="11" s="1"/>
  <c r="AM284" i="11"/>
  <c r="AK284" i="11"/>
  <c r="AI284" i="11"/>
  <c r="AG284" i="11"/>
  <c r="AE284" i="11"/>
  <c r="AC284" i="11"/>
  <c r="AA284" i="11"/>
  <c r="Y284" i="11"/>
  <c r="V284" i="11"/>
  <c r="W284" i="11" s="1"/>
  <c r="U284" i="11"/>
  <c r="S284" i="11"/>
  <c r="P284" i="11"/>
  <c r="O284" i="11"/>
  <c r="L284" i="11"/>
  <c r="K284" i="11"/>
  <c r="J284" i="11"/>
  <c r="F284" i="11"/>
  <c r="AS284" i="11" s="1"/>
  <c r="AU284" i="11" s="1"/>
  <c r="AR283" i="11"/>
  <c r="AO283" i="11"/>
  <c r="AP283" i="11" s="1"/>
  <c r="AM283" i="11"/>
  <c r="AK283" i="11"/>
  <c r="AH283" i="11"/>
  <c r="AI283" i="11" s="1"/>
  <c r="AG283" i="11"/>
  <c r="AE283" i="11"/>
  <c r="AC283" i="11"/>
  <c r="AA283" i="11"/>
  <c r="Y283" i="11"/>
  <c r="V283" i="11"/>
  <c r="W283" i="11" s="1"/>
  <c r="U283" i="11"/>
  <c r="S283" i="11"/>
  <c r="P283" i="11"/>
  <c r="L283" i="11"/>
  <c r="K283" i="11"/>
  <c r="J283" i="11"/>
  <c r="F283" i="11"/>
  <c r="AS283" i="11" s="1"/>
  <c r="AU283" i="11" s="1"/>
  <c r="AR282" i="11"/>
  <c r="AO282" i="11"/>
  <c r="AP282" i="11" s="1"/>
  <c r="AM282" i="11"/>
  <c r="AK282" i="11"/>
  <c r="AI282" i="11"/>
  <c r="AG282" i="11"/>
  <c r="AE282" i="11"/>
  <c r="AC282" i="11"/>
  <c r="AA282" i="11"/>
  <c r="Y282" i="11"/>
  <c r="V282" i="11"/>
  <c r="W282" i="11" s="1"/>
  <c r="U282" i="11"/>
  <c r="S282" i="11"/>
  <c r="P282" i="11"/>
  <c r="O282" i="11"/>
  <c r="L282" i="11"/>
  <c r="K282" i="11"/>
  <c r="J282" i="11"/>
  <c r="F282" i="11"/>
  <c r="AS282" i="11" s="1"/>
  <c r="AU282" i="11" s="1"/>
  <c r="AO281" i="11"/>
  <c r="AP281" i="11" s="1"/>
  <c r="AM281" i="11"/>
  <c r="AK281" i="11"/>
  <c r="AH281" i="11"/>
  <c r="AI281" i="11" s="1"/>
  <c r="AG281" i="11"/>
  <c r="AD281" i="11"/>
  <c r="AR281" i="11" s="1"/>
  <c r="AB281" i="11"/>
  <c r="AC281" i="11" s="1"/>
  <c r="AA281" i="11"/>
  <c r="Y281" i="11"/>
  <c r="V281" i="11"/>
  <c r="W281" i="11" s="1"/>
  <c r="U281" i="11"/>
  <c r="S281" i="11"/>
  <c r="P281" i="11"/>
  <c r="O281" i="11"/>
  <c r="L281" i="11"/>
  <c r="K281" i="11"/>
  <c r="J281" i="11"/>
  <c r="F281" i="11"/>
  <c r="AS281" i="11" s="1"/>
  <c r="AU281" i="11" s="1"/>
  <c r="AR280" i="11"/>
  <c r="AP280" i="11"/>
  <c r="AO280" i="11"/>
  <c r="AM280" i="11"/>
  <c r="AK280" i="11"/>
  <c r="AH280" i="11"/>
  <c r="AI280" i="11" s="1"/>
  <c r="AG280" i="11"/>
  <c r="AE280" i="11"/>
  <c r="AC280" i="11"/>
  <c r="AA280" i="11"/>
  <c r="Y280" i="11"/>
  <c r="V280" i="11"/>
  <c r="W280" i="11" s="1"/>
  <c r="U280" i="11"/>
  <c r="S280" i="11"/>
  <c r="P280" i="11"/>
  <c r="O280" i="11"/>
  <c r="L280" i="11"/>
  <c r="K280" i="11"/>
  <c r="J280" i="11"/>
  <c r="F280" i="11"/>
  <c r="AS280" i="11" s="1"/>
  <c r="AU280" i="11" s="1"/>
  <c r="AO279" i="11"/>
  <c r="AP279" i="11" s="1"/>
  <c r="AM279" i="11"/>
  <c r="AK279" i="11"/>
  <c r="AH279" i="11"/>
  <c r="AI279" i="11" s="1"/>
  <c r="AG279" i="11"/>
  <c r="AD279" i="11"/>
  <c r="AR279" i="11" s="1"/>
  <c r="AB279" i="11"/>
  <c r="AC279" i="11" s="1"/>
  <c r="AA279" i="11"/>
  <c r="Y279" i="11"/>
  <c r="V279" i="11"/>
  <c r="W279" i="11" s="1"/>
  <c r="U279" i="11"/>
  <c r="S279" i="11"/>
  <c r="P279" i="11"/>
  <c r="O279" i="11"/>
  <c r="L279" i="11"/>
  <c r="K279" i="11"/>
  <c r="J279" i="11"/>
  <c r="F279" i="11"/>
  <c r="AR278" i="11"/>
  <c r="AO278" i="11"/>
  <c r="AP278" i="11" s="1"/>
  <c r="AM278" i="11"/>
  <c r="AK278" i="11"/>
  <c r="AI278" i="11"/>
  <c r="AH278" i="11"/>
  <c r="AG278" i="11"/>
  <c r="AE278" i="11"/>
  <c r="AC278" i="11"/>
  <c r="AA278" i="11"/>
  <c r="Y278" i="11"/>
  <c r="V278" i="11"/>
  <c r="W278" i="11" s="1"/>
  <c r="U278" i="11"/>
  <c r="S278" i="11"/>
  <c r="P278" i="11"/>
  <c r="O278" i="11"/>
  <c r="L278" i="11"/>
  <c r="K278" i="11"/>
  <c r="J278" i="11"/>
  <c r="F278" i="11"/>
  <c r="AS278" i="11" s="1"/>
  <c r="AU278" i="11" s="1"/>
  <c r="AR277" i="11"/>
  <c r="AO277" i="11"/>
  <c r="AP277" i="11" s="1"/>
  <c r="AM277" i="11"/>
  <c r="AK277" i="11"/>
  <c r="AI277" i="11"/>
  <c r="AG277" i="11"/>
  <c r="AE277" i="11"/>
  <c r="AB277" i="11"/>
  <c r="AC277" i="11" s="1"/>
  <c r="AA277" i="11"/>
  <c r="Y277" i="11"/>
  <c r="V277" i="11"/>
  <c r="W277" i="11" s="1"/>
  <c r="U277" i="11"/>
  <c r="S277" i="11"/>
  <c r="P277" i="11"/>
  <c r="O277" i="11"/>
  <c r="L277" i="11"/>
  <c r="K277" i="11"/>
  <c r="J277" i="11"/>
  <c r="F277" i="11"/>
  <c r="AS277" i="11" s="1"/>
  <c r="AU277" i="11" s="1"/>
  <c r="AO276" i="11"/>
  <c r="AP276" i="11" s="1"/>
  <c r="AM276" i="11"/>
  <c r="AK276" i="11"/>
  <c r="AH276" i="11"/>
  <c r="AI276" i="11" s="1"/>
  <c r="AG276" i="11"/>
  <c r="AD276" i="11"/>
  <c r="AR276" i="11" s="1"/>
  <c r="AB276" i="11"/>
  <c r="AC276" i="11" s="1"/>
  <c r="AA276" i="11"/>
  <c r="Y276" i="11"/>
  <c r="V276" i="11"/>
  <c r="W276" i="11" s="1"/>
  <c r="U276" i="11"/>
  <c r="S276" i="11"/>
  <c r="P276" i="11"/>
  <c r="O276" i="11"/>
  <c r="L276" i="11"/>
  <c r="K276" i="11"/>
  <c r="J276" i="11"/>
  <c r="F276" i="11"/>
  <c r="AS276" i="11" s="1"/>
  <c r="AU276" i="11" s="1"/>
  <c r="AO275" i="11"/>
  <c r="AP275" i="11" s="1"/>
  <c r="AM275" i="11"/>
  <c r="AK275" i="11"/>
  <c r="AH275" i="11"/>
  <c r="AI275" i="11" s="1"/>
  <c r="AG275" i="11"/>
  <c r="AE275" i="11"/>
  <c r="AD275" i="11"/>
  <c r="AR275" i="11" s="1"/>
  <c r="AB275" i="11"/>
  <c r="AC275" i="11" s="1"/>
  <c r="AA275" i="11"/>
  <c r="Y275" i="11"/>
  <c r="V275" i="11"/>
  <c r="W275" i="11" s="1"/>
  <c r="U275" i="11"/>
  <c r="S275" i="11"/>
  <c r="P275" i="11"/>
  <c r="O275" i="11"/>
  <c r="L275" i="11"/>
  <c r="K275" i="11"/>
  <c r="J275" i="11"/>
  <c r="F275" i="11"/>
  <c r="AS275" i="11" s="1"/>
  <c r="AU275" i="11" s="1"/>
  <c r="AR274" i="11"/>
  <c r="AO274" i="11"/>
  <c r="AP274" i="11" s="1"/>
  <c r="AM274" i="11"/>
  <c r="AK274" i="11"/>
  <c r="AH274" i="11"/>
  <c r="AI274" i="11" s="1"/>
  <c r="AG274" i="11"/>
  <c r="AE274" i="11"/>
  <c r="AC274" i="11"/>
  <c r="AA274" i="11"/>
  <c r="Y274" i="11"/>
  <c r="V274" i="11"/>
  <c r="W274" i="11" s="1"/>
  <c r="U274" i="11"/>
  <c r="S274" i="11"/>
  <c r="P274" i="11"/>
  <c r="O274" i="11"/>
  <c r="L274" i="11"/>
  <c r="K274" i="11"/>
  <c r="J274" i="11"/>
  <c r="F274" i="11"/>
  <c r="AS274" i="11" s="1"/>
  <c r="AU274" i="11" s="1"/>
  <c r="AR273" i="11"/>
  <c r="AO273" i="11"/>
  <c r="AP273" i="11" s="1"/>
  <c r="AM273" i="11"/>
  <c r="AK273" i="11"/>
  <c r="AI273" i="11"/>
  <c r="AG273" i="11"/>
  <c r="AE273" i="11"/>
  <c r="AC273" i="11"/>
  <c r="AA273" i="11"/>
  <c r="Y273" i="11"/>
  <c r="V273" i="11"/>
  <c r="W273" i="11" s="1"/>
  <c r="U273" i="11"/>
  <c r="S273" i="11"/>
  <c r="P273" i="11"/>
  <c r="O273" i="11"/>
  <c r="L273" i="11"/>
  <c r="K273" i="11"/>
  <c r="J273" i="11"/>
  <c r="F273" i="11"/>
  <c r="AS273" i="11" s="1"/>
  <c r="AU273" i="11" s="1"/>
  <c r="AR272" i="11"/>
  <c r="AO272" i="11"/>
  <c r="AP272" i="11" s="1"/>
  <c r="AM272" i="11"/>
  <c r="AK272" i="11"/>
  <c r="AI272" i="11"/>
  <c r="AG272" i="11"/>
  <c r="AE272" i="11"/>
  <c r="AC272" i="11"/>
  <c r="AA272" i="11"/>
  <c r="Y272" i="11"/>
  <c r="W272" i="11"/>
  <c r="V272" i="11"/>
  <c r="U272" i="11"/>
  <c r="S272" i="11"/>
  <c r="P272" i="11"/>
  <c r="O272" i="11"/>
  <c r="L272" i="11"/>
  <c r="K272" i="11"/>
  <c r="J272" i="11"/>
  <c r="F272" i="11"/>
  <c r="AS272" i="11" s="1"/>
  <c r="AU272" i="11" s="1"/>
  <c r="AO271" i="11"/>
  <c r="AP271" i="11" s="1"/>
  <c r="AM271" i="11"/>
  <c r="AK271" i="11"/>
  <c r="AH271" i="11"/>
  <c r="AI271" i="11" s="1"/>
  <c r="AG271" i="11"/>
  <c r="AD271" i="11"/>
  <c r="AR271" i="11" s="1"/>
  <c r="AB271" i="11"/>
  <c r="AC271" i="11" s="1"/>
  <c r="AA271" i="11"/>
  <c r="Y271" i="11"/>
  <c r="V271" i="11"/>
  <c r="W271" i="11" s="1"/>
  <c r="U271" i="11"/>
  <c r="S271" i="11"/>
  <c r="P271" i="11"/>
  <c r="O271" i="11"/>
  <c r="L271" i="11"/>
  <c r="K271" i="11"/>
  <c r="J271" i="11"/>
  <c r="F271" i="11"/>
  <c r="AS271" i="11" s="1"/>
  <c r="AU271" i="11" s="1"/>
  <c r="AP270" i="11"/>
  <c r="AO270" i="11"/>
  <c r="AM270" i="11"/>
  <c r="AK270" i="11"/>
  <c r="AH270" i="11"/>
  <c r="AI270" i="11" s="1"/>
  <c r="AG270" i="11"/>
  <c r="AD270" i="11"/>
  <c r="AR270" i="11" s="1"/>
  <c r="AB270" i="11"/>
  <c r="AC270" i="11" s="1"/>
  <c r="AA270" i="11"/>
  <c r="Y270" i="11"/>
  <c r="V270" i="11"/>
  <c r="W270" i="11" s="1"/>
  <c r="U270" i="11"/>
  <c r="S270" i="11"/>
  <c r="P270" i="11"/>
  <c r="O270" i="11"/>
  <c r="L270" i="11"/>
  <c r="K270" i="11"/>
  <c r="J270" i="11"/>
  <c r="F270" i="11"/>
  <c r="AS270" i="11" s="1"/>
  <c r="AU270" i="11" s="1"/>
  <c r="AR269" i="11"/>
  <c r="AP269" i="11"/>
  <c r="AO269" i="11"/>
  <c r="AM269" i="11"/>
  <c r="AK269" i="11"/>
  <c r="AI269" i="11"/>
  <c r="AH269" i="11"/>
  <c r="AG269" i="11"/>
  <c r="AE269" i="11"/>
  <c r="AC269" i="11"/>
  <c r="AB269" i="11"/>
  <c r="AA269" i="11"/>
  <c r="Y269" i="11"/>
  <c r="W269" i="11"/>
  <c r="V269" i="11"/>
  <c r="U269" i="11"/>
  <c r="S269" i="11"/>
  <c r="P269" i="11"/>
  <c r="O269" i="11"/>
  <c r="L269" i="11"/>
  <c r="K269" i="11"/>
  <c r="J269" i="11"/>
  <c r="F269" i="11"/>
  <c r="AS269" i="11" s="1"/>
  <c r="AU269" i="11" s="1"/>
  <c r="AR268" i="11"/>
  <c r="AO268" i="11"/>
  <c r="AP268" i="11" s="1"/>
  <c r="AM268" i="11"/>
  <c r="AK268" i="11"/>
  <c r="AI268" i="11"/>
  <c r="AG268" i="11"/>
  <c r="AE268" i="11"/>
  <c r="AC268" i="11"/>
  <c r="AA268" i="11"/>
  <c r="Y268" i="11"/>
  <c r="W268" i="11"/>
  <c r="V268" i="11"/>
  <c r="U268" i="11"/>
  <c r="S268" i="11"/>
  <c r="P268" i="11"/>
  <c r="O268" i="11"/>
  <c r="L268" i="11"/>
  <c r="K268" i="11"/>
  <c r="F268" i="11"/>
  <c r="AS268" i="11" s="1"/>
  <c r="AU268" i="11" s="1"/>
  <c r="AR267" i="11"/>
  <c r="AO267" i="11"/>
  <c r="AP267" i="11" s="1"/>
  <c r="AM267" i="11"/>
  <c r="AK267" i="11"/>
  <c r="AI267" i="11"/>
  <c r="AG267" i="11"/>
  <c r="AE267" i="11"/>
  <c r="AB267" i="11"/>
  <c r="AC267" i="11" s="1"/>
  <c r="AA267" i="11"/>
  <c r="Y267" i="11"/>
  <c r="V267" i="11"/>
  <c r="W267" i="11" s="1"/>
  <c r="U267" i="11"/>
  <c r="S267" i="11"/>
  <c r="P267" i="11"/>
  <c r="O267" i="11"/>
  <c r="L267" i="11"/>
  <c r="K267" i="11"/>
  <c r="J267" i="11"/>
  <c r="F267" i="11"/>
  <c r="AR266" i="11"/>
  <c r="AO266" i="11"/>
  <c r="AP266" i="11" s="1"/>
  <c r="AM266" i="11"/>
  <c r="AK266" i="11"/>
  <c r="AH266" i="11"/>
  <c r="AI266" i="11" s="1"/>
  <c r="AG266" i="11"/>
  <c r="AE266" i="11"/>
  <c r="AC266" i="11"/>
  <c r="AA266" i="11"/>
  <c r="Y266" i="11"/>
  <c r="V266" i="11"/>
  <c r="W266" i="11" s="1"/>
  <c r="U266" i="11"/>
  <c r="S266" i="11"/>
  <c r="P266" i="11"/>
  <c r="O266" i="11"/>
  <c r="L266" i="11"/>
  <c r="K266" i="11"/>
  <c r="J266" i="11"/>
  <c r="F266" i="11"/>
  <c r="AS266" i="11" s="1"/>
  <c r="AU266" i="11" s="1"/>
  <c r="AR265" i="11"/>
  <c r="AO265" i="11"/>
  <c r="AP265" i="11" s="1"/>
  <c r="AM265" i="11"/>
  <c r="AK265" i="11"/>
  <c r="AH265" i="11"/>
  <c r="AI265" i="11" s="1"/>
  <c r="AG265" i="11"/>
  <c r="AE265" i="11"/>
  <c r="AC265" i="11"/>
  <c r="AA265" i="11"/>
  <c r="Y265" i="11"/>
  <c r="V265" i="11"/>
  <c r="W265" i="11" s="1"/>
  <c r="U265" i="11"/>
  <c r="S265" i="11"/>
  <c r="P265" i="11"/>
  <c r="O265" i="11"/>
  <c r="L265" i="11"/>
  <c r="K265" i="11"/>
  <c r="J265" i="11"/>
  <c r="F265" i="11"/>
  <c r="AS265" i="11" s="1"/>
  <c r="AU265" i="11" s="1"/>
  <c r="AO264" i="11"/>
  <c r="AP264" i="11" s="1"/>
  <c r="AM264" i="11"/>
  <c r="AK264" i="11"/>
  <c r="AH264" i="11"/>
  <c r="AI264" i="11" s="1"/>
  <c r="AG264" i="11"/>
  <c r="AD264" i="11"/>
  <c r="AB264" i="11"/>
  <c r="AC264" i="11" s="1"/>
  <c r="AA264" i="11"/>
  <c r="Y264" i="11"/>
  <c r="V264" i="11"/>
  <c r="W264" i="11" s="1"/>
  <c r="U264" i="11"/>
  <c r="S264" i="11"/>
  <c r="P264" i="11"/>
  <c r="O264" i="11"/>
  <c r="L264" i="11"/>
  <c r="K264" i="11"/>
  <c r="J264" i="11"/>
  <c r="F264" i="11"/>
  <c r="AS264" i="11" s="1"/>
  <c r="AU264" i="11" s="1"/>
  <c r="AO263" i="11"/>
  <c r="AP263" i="11" s="1"/>
  <c r="AM263" i="11"/>
  <c r="AK263" i="11"/>
  <c r="AH263" i="11"/>
  <c r="AI263" i="11" s="1"/>
  <c r="AG263" i="11"/>
  <c r="AD263" i="11"/>
  <c r="AB263" i="11"/>
  <c r="AC263" i="11" s="1"/>
  <c r="AA263" i="11"/>
  <c r="Y263" i="11"/>
  <c r="V263" i="11"/>
  <c r="W263" i="11" s="1"/>
  <c r="U263" i="11"/>
  <c r="S263" i="11"/>
  <c r="P263" i="11"/>
  <c r="O263" i="11"/>
  <c r="L263" i="11"/>
  <c r="K263" i="11"/>
  <c r="J263" i="11"/>
  <c r="F263" i="11"/>
  <c r="AS263" i="11" s="1"/>
  <c r="AU263" i="11" s="1"/>
  <c r="AR262" i="11"/>
  <c r="AO262" i="11"/>
  <c r="AP262" i="11" s="1"/>
  <c r="AM262" i="11"/>
  <c r="AK262" i="11"/>
  <c r="AH262" i="11"/>
  <c r="AI262" i="11" s="1"/>
  <c r="AG262" i="11"/>
  <c r="AE262" i="11"/>
  <c r="AC262" i="11"/>
  <c r="AA262" i="11"/>
  <c r="Y262" i="11"/>
  <c r="V262" i="11"/>
  <c r="W262" i="11" s="1"/>
  <c r="U262" i="11"/>
  <c r="S262" i="11"/>
  <c r="P262" i="11"/>
  <c r="O262" i="11"/>
  <c r="L262" i="11"/>
  <c r="K262" i="11"/>
  <c r="J262" i="11"/>
  <c r="F262" i="11"/>
  <c r="AS262" i="11" s="1"/>
  <c r="AU262" i="11" s="1"/>
  <c r="AR261" i="11"/>
  <c r="AO261" i="11"/>
  <c r="AP261" i="11" s="1"/>
  <c r="AM261" i="11"/>
  <c r="AK261" i="11"/>
  <c r="AH261" i="11"/>
  <c r="AI261" i="11" s="1"/>
  <c r="AG261" i="11"/>
  <c r="AE261" i="11"/>
  <c r="AB261" i="11"/>
  <c r="AC261" i="11" s="1"/>
  <c r="AA261" i="11"/>
  <c r="Y261" i="11"/>
  <c r="V261" i="11"/>
  <c r="W261" i="11" s="1"/>
  <c r="U261" i="11"/>
  <c r="S261" i="11"/>
  <c r="P261" i="11"/>
  <c r="O261" i="11"/>
  <c r="L261" i="11"/>
  <c r="K261" i="11"/>
  <c r="J261" i="11"/>
  <c r="F261" i="11"/>
  <c r="AS261" i="11" s="1"/>
  <c r="AU261" i="11" s="1"/>
  <c r="AO260" i="11"/>
  <c r="AP260" i="11" s="1"/>
  <c r="AM260" i="11"/>
  <c r="AK260" i="11"/>
  <c r="AH260" i="11"/>
  <c r="AI260" i="11" s="1"/>
  <c r="AG260" i="11"/>
  <c r="AD260" i="11"/>
  <c r="AE260" i="11" s="1"/>
  <c r="AB260" i="11"/>
  <c r="AC260" i="11" s="1"/>
  <c r="AA260" i="11"/>
  <c r="Y260" i="11"/>
  <c r="V260" i="11"/>
  <c r="W260" i="11" s="1"/>
  <c r="U260" i="11"/>
  <c r="S260" i="11"/>
  <c r="P260" i="11"/>
  <c r="O260" i="11"/>
  <c r="L260" i="11"/>
  <c r="K260" i="11"/>
  <c r="J260" i="11"/>
  <c r="F260" i="11"/>
  <c r="AS260" i="11" s="1"/>
  <c r="AU260" i="11" s="1"/>
  <c r="AR259" i="11"/>
  <c r="AO259" i="11"/>
  <c r="AP259" i="11" s="1"/>
  <c r="AM259" i="11"/>
  <c r="AK259" i="11"/>
  <c r="AH259" i="11"/>
  <c r="AI259" i="11" s="1"/>
  <c r="AG259" i="11"/>
  <c r="AE259" i="11"/>
  <c r="AB259" i="11"/>
  <c r="AC259" i="11" s="1"/>
  <c r="AA259" i="11"/>
  <c r="Y259" i="11"/>
  <c r="V259" i="11"/>
  <c r="W259" i="11" s="1"/>
  <c r="U259" i="11"/>
  <c r="S259" i="11"/>
  <c r="P259" i="11"/>
  <c r="O259" i="11"/>
  <c r="L259" i="11"/>
  <c r="K259" i="11"/>
  <c r="J259" i="11"/>
  <c r="F259" i="11"/>
  <c r="AS259" i="11" s="1"/>
  <c r="AU259" i="11" s="1"/>
  <c r="AR258" i="11"/>
  <c r="AO258" i="11"/>
  <c r="AP258" i="11" s="1"/>
  <c r="AM258" i="11"/>
  <c r="AK258" i="11"/>
  <c r="AH258" i="11"/>
  <c r="AI258" i="11" s="1"/>
  <c r="AG258" i="11"/>
  <c r="AE258" i="11"/>
  <c r="AC258" i="11"/>
  <c r="AA258" i="11"/>
  <c r="Y258" i="11"/>
  <c r="V258" i="11"/>
  <c r="W258" i="11" s="1"/>
  <c r="U258" i="11"/>
  <c r="S258" i="11"/>
  <c r="P258" i="11"/>
  <c r="O258" i="11"/>
  <c r="L258" i="11"/>
  <c r="K258" i="11"/>
  <c r="J258" i="11"/>
  <c r="F258" i="11"/>
  <c r="AS258" i="11" s="1"/>
  <c r="AU258" i="11" s="1"/>
  <c r="AR257" i="11"/>
  <c r="AO257" i="11"/>
  <c r="AP257" i="11" s="1"/>
  <c r="AM257" i="11"/>
  <c r="AK257" i="11"/>
  <c r="AH257" i="11"/>
  <c r="AI257" i="11" s="1"/>
  <c r="AG257" i="11"/>
  <c r="AE257" i="11"/>
  <c r="AC257" i="11"/>
  <c r="AA257" i="11"/>
  <c r="Y257" i="11"/>
  <c r="V257" i="11"/>
  <c r="W257" i="11" s="1"/>
  <c r="U257" i="11"/>
  <c r="S257" i="11"/>
  <c r="P257" i="11"/>
  <c r="L257" i="11"/>
  <c r="K257" i="11"/>
  <c r="J257" i="11"/>
  <c r="F257" i="11"/>
  <c r="AS257" i="11" s="1"/>
  <c r="AU257" i="11" s="1"/>
  <c r="AR256" i="11"/>
  <c r="AO256" i="11"/>
  <c r="AP256" i="11" s="1"/>
  <c r="AM256" i="11"/>
  <c r="AK256" i="11"/>
  <c r="AH256" i="11"/>
  <c r="AI256" i="11" s="1"/>
  <c r="AG256" i="11"/>
  <c r="AE256" i="11"/>
  <c r="AC256" i="11"/>
  <c r="AA256" i="11"/>
  <c r="Y256" i="11"/>
  <c r="V256" i="11"/>
  <c r="W256" i="11" s="1"/>
  <c r="U256" i="11"/>
  <c r="S256" i="11"/>
  <c r="P256" i="11"/>
  <c r="L256" i="11"/>
  <c r="K256" i="11"/>
  <c r="J256" i="11"/>
  <c r="F256" i="11"/>
  <c r="AS256" i="11" s="1"/>
  <c r="AU256" i="11" s="1"/>
  <c r="AR255" i="11"/>
  <c r="AO255" i="11"/>
  <c r="AP255" i="11" s="1"/>
  <c r="AM255" i="11"/>
  <c r="AK255" i="11"/>
  <c r="AH255" i="11"/>
  <c r="AI255" i="11" s="1"/>
  <c r="AG255" i="11"/>
  <c r="AE255" i="11"/>
  <c r="AC255" i="11"/>
  <c r="AA255" i="11"/>
  <c r="Y255" i="11"/>
  <c r="V255" i="11"/>
  <c r="W255" i="11" s="1"/>
  <c r="U255" i="11"/>
  <c r="S255" i="11"/>
  <c r="P255" i="11"/>
  <c r="O255" i="11"/>
  <c r="L255" i="11"/>
  <c r="K255" i="11"/>
  <c r="J255" i="11"/>
  <c r="F255" i="11"/>
  <c r="AS255" i="11" s="1"/>
  <c r="AU255" i="11" s="1"/>
  <c r="AR254" i="11"/>
  <c r="AO254" i="11"/>
  <c r="AP254" i="11" s="1"/>
  <c r="AM254" i="11"/>
  <c r="AK254" i="11"/>
  <c r="AI254" i="11"/>
  <c r="AG254" i="11"/>
  <c r="AE254" i="11"/>
  <c r="AC254" i="11"/>
  <c r="AA254" i="11"/>
  <c r="Y254" i="11"/>
  <c r="V254" i="11"/>
  <c r="W254" i="11" s="1"/>
  <c r="U254" i="11"/>
  <c r="S254" i="11"/>
  <c r="P254" i="11"/>
  <c r="O254" i="11"/>
  <c r="L254" i="11"/>
  <c r="K254" i="11"/>
  <c r="J254" i="11"/>
  <c r="F254" i="11"/>
  <c r="AS254" i="11" s="1"/>
  <c r="AU254" i="11" s="1"/>
  <c r="AR253" i="11"/>
  <c r="AO253" i="11"/>
  <c r="AP253" i="11" s="1"/>
  <c r="AM253" i="11"/>
  <c r="AK253" i="11"/>
  <c r="AI253" i="11"/>
  <c r="AG253" i="11"/>
  <c r="AE253" i="11"/>
  <c r="AC253" i="11"/>
  <c r="AA253" i="11"/>
  <c r="Y253" i="11"/>
  <c r="V253" i="11"/>
  <c r="W253" i="11" s="1"/>
  <c r="U253" i="11"/>
  <c r="S253" i="11"/>
  <c r="P253" i="11"/>
  <c r="O253" i="11"/>
  <c r="L253" i="11"/>
  <c r="K253" i="11"/>
  <c r="J253" i="11"/>
  <c r="F253" i="11"/>
  <c r="AS253" i="11" s="1"/>
  <c r="AU253" i="11" s="1"/>
  <c r="AR252" i="11"/>
  <c r="AP252" i="11"/>
  <c r="AO252" i="11"/>
  <c r="AM252" i="11"/>
  <c r="AK252" i="11"/>
  <c r="AH252" i="11"/>
  <c r="AI252" i="11" s="1"/>
  <c r="AG252" i="11"/>
  <c r="AE252" i="11"/>
  <c r="AC252" i="11"/>
  <c r="AA252" i="11"/>
  <c r="Y252" i="11"/>
  <c r="V252" i="11"/>
  <c r="W252" i="11" s="1"/>
  <c r="U252" i="11"/>
  <c r="S252" i="11"/>
  <c r="P252" i="11"/>
  <c r="O252" i="11"/>
  <c r="L252" i="11"/>
  <c r="K252" i="11"/>
  <c r="J252" i="11"/>
  <c r="F252" i="11"/>
  <c r="AS252" i="11" s="1"/>
  <c r="AU252" i="11" s="1"/>
  <c r="AO251" i="11"/>
  <c r="AP251" i="11" s="1"/>
  <c r="AM251" i="11"/>
  <c r="AK251" i="11"/>
  <c r="AH251" i="11"/>
  <c r="AI251" i="11" s="1"/>
  <c r="AG251" i="11"/>
  <c r="AD251" i="11"/>
  <c r="AR251" i="11" s="1"/>
  <c r="AB251" i="11"/>
  <c r="AC251" i="11" s="1"/>
  <c r="AA251" i="11"/>
  <c r="Y251" i="11"/>
  <c r="V251" i="11"/>
  <c r="W251" i="11" s="1"/>
  <c r="U251" i="11"/>
  <c r="S251" i="11"/>
  <c r="P251" i="11"/>
  <c r="O251" i="11"/>
  <c r="L251" i="11"/>
  <c r="K251" i="11"/>
  <c r="J251" i="11"/>
  <c r="F251" i="11"/>
  <c r="AS251" i="11" s="1"/>
  <c r="AU251" i="11" s="1"/>
  <c r="AO250" i="11"/>
  <c r="AP250" i="11" s="1"/>
  <c r="AM250" i="11"/>
  <c r="AK250" i="11"/>
  <c r="AH250" i="11"/>
  <c r="AI250" i="11" s="1"/>
  <c r="AG250" i="11"/>
  <c r="AD250" i="11"/>
  <c r="AB250" i="11"/>
  <c r="AC250" i="11" s="1"/>
  <c r="AA250" i="11"/>
  <c r="Y250" i="11"/>
  <c r="V250" i="11"/>
  <c r="W250" i="11" s="1"/>
  <c r="U250" i="11"/>
  <c r="S250" i="11"/>
  <c r="P250" i="11"/>
  <c r="O250" i="11"/>
  <c r="L250" i="11"/>
  <c r="K250" i="11"/>
  <c r="J250" i="11"/>
  <c r="F250" i="11"/>
  <c r="AS250" i="11" s="1"/>
  <c r="AU250" i="11" s="1"/>
  <c r="AR249" i="11"/>
  <c r="AO249" i="11"/>
  <c r="AP249" i="11" s="1"/>
  <c r="AM249" i="11"/>
  <c r="AK249" i="11"/>
  <c r="AI249" i="11"/>
  <c r="AG249" i="11"/>
  <c r="AE249" i="11"/>
  <c r="AC249" i="11"/>
  <c r="AA249" i="11"/>
  <c r="Y249" i="11"/>
  <c r="V249" i="11"/>
  <c r="W249" i="11" s="1"/>
  <c r="U249" i="11"/>
  <c r="S249" i="11"/>
  <c r="P249" i="11"/>
  <c r="O249" i="11"/>
  <c r="L249" i="11"/>
  <c r="K249" i="11"/>
  <c r="J249" i="11"/>
  <c r="F249" i="11"/>
  <c r="AS249" i="11" s="1"/>
  <c r="AU249" i="11" s="1"/>
  <c r="AR248" i="11"/>
  <c r="AO248" i="11"/>
  <c r="AP248" i="11" s="1"/>
  <c r="AM248" i="11"/>
  <c r="AK248" i="11"/>
  <c r="AH248" i="11"/>
  <c r="AI248" i="11" s="1"/>
  <c r="AG248" i="11"/>
  <c r="AE248" i="11"/>
  <c r="AC248" i="11"/>
  <c r="AA248" i="11"/>
  <c r="Y248" i="11"/>
  <c r="V248" i="11"/>
  <c r="W248" i="11" s="1"/>
  <c r="U248" i="11"/>
  <c r="S248" i="11"/>
  <c r="P248" i="11"/>
  <c r="O248" i="11"/>
  <c r="L248" i="11"/>
  <c r="K248" i="11"/>
  <c r="J248" i="11"/>
  <c r="F248" i="11"/>
  <c r="AS248" i="11" s="1"/>
  <c r="AU248" i="11" s="1"/>
  <c r="AR247" i="11"/>
  <c r="AO247" i="11"/>
  <c r="AP247" i="11" s="1"/>
  <c r="AM247" i="11"/>
  <c r="AK247" i="11"/>
  <c r="AH247" i="11"/>
  <c r="AI247" i="11" s="1"/>
  <c r="AG247" i="11"/>
  <c r="AE247" i="11"/>
  <c r="AB247" i="11"/>
  <c r="AC247" i="11" s="1"/>
  <c r="AA247" i="11"/>
  <c r="Y247" i="11"/>
  <c r="V247" i="11"/>
  <c r="W247" i="11" s="1"/>
  <c r="U247" i="11"/>
  <c r="S247" i="11"/>
  <c r="P247" i="11"/>
  <c r="O247" i="11"/>
  <c r="L247" i="11"/>
  <c r="K247" i="11"/>
  <c r="J247" i="11"/>
  <c r="F247" i="11"/>
  <c r="AS247" i="11" s="1"/>
  <c r="AU247" i="11" s="1"/>
  <c r="AR246" i="11"/>
  <c r="AO246" i="11"/>
  <c r="AP246" i="11" s="1"/>
  <c r="AM246" i="11"/>
  <c r="AK246" i="11"/>
  <c r="AH246" i="11"/>
  <c r="AI246" i="11" s="1"/>
  <c r="AG246" i="11"/>
  <c r="AE246" i="11"/>
  <c r="AC246" i="11"/>
  <c r="AA246" i="11"/>
  <c r="Y246" i="11"/>
  <c r="V246" i="11"/>
  <c r="W246" i="11" s="1"/>
  <c r="U246" i="11"/>
  <c r="S246" i="11"/>
  <c r="P246" i="11"/>
  <c r="O246" i="11"/>
  <c r="L246" i="11"/>
  <c r="K246" i="11"/>
  <c r="J246" i="11"/>
  <c r="F246" i="11"/>
  <c r="AS246" i="11" s="1"/>
  <c r="AU246" i="11" s="1"/>
  <c r="AO245" i="11"/>
  <c r="AP245" i="11" s="1"/>
  <c r="AM245" i="11"/>
  <c r="AK245" i="11"/>
  <c r="AH245" i="11"/>
  <c r="AI245" i="11" s="1"/>
  <c r="AG245" i="11"/>
  <c r="AD245" i="11"/>
  <c r="AC245" i="11"/>
  <c r="AB245" i="11"/>
  <c r="AA245" i="11"/>
  <c r="Y245" i="11"/>
  <c r="V245" i="11"/>
  <c r="W245" i="11" s="1"/>
  <c r="U245" i="11"/>
  <c r="S245" i="11"/>
  <c r="P245" i="11"/>
  <c r="O245" i="11"/>
  <c r="L245" i="11"/>
  <c r="K245" i="11"/>
  <c r="J245" i="11"/>
  <c r="F245" i="11"/>
  <c r="AO244" i="11"/>
  <c r="AP244" i="11" s="1"/>
  <c r="AM244" i="11"/>
  <c r="AK244" i="11"/>
  <c r="AH244" i="11"/>
  <c r="AI244" i="11" s="1"/>
  <c r="AG244" i="11"/>
  <c r="AD244" i="11"/>
  <c r="AR244" i="11" s="1"/>
  <c r="AB244" i="11"/>
  <c r="AC244" i="11" s="1"/>
  <c r="AA244" i="11"/>
  <c r="Y244" i="11"/>
  <c r="V244" i="11"/>
  <c r="W244" i="11" s="1"/>
  <c r="U244" i="11"/>
  <c r="S244" i="11"/>
  <c r="P244" i="11"/>
  <c r="L244" i="11"/>
  <c r="K244" i="11"/>
  <c r="J244" i="11"/>
  <c r="F244" i="11"/>
  <c r="AO243" i="11"/>
  <c r="AP243" i="11" s="1"/>
  <c r="AM243" i="11"/>
  <c r="AK243" i="11"/>
  <c r="AH243" i="11"/>
  <c r="AI243" i="11" s="1"/>
  <c r="AG243" i="11"/>
  <c r="AD243" i="11"/>
  <c r="AR243" i="11" s="1"/>
  <c r="AB243" i="11"/>
  <c r="AC243" i="11" s="1"/>
  <c r="AA243" i="11"/>
  <c r="Y243" i="11"/>
  <c r="V243" i="11"/>
  <c r="W243" i="11" s="1"/>
  <c r="U243" i="11"/>
  <c r="S243" i="11"/>
  <c r="P243" i="11"/>
  <c r="O243" i="11"/>
  <c r="L243" i="11"/>
  <c r="K243" i="11"/>
  <c r="J243" i="11"/>
  <c r="F243" i="11"/>
  <c r="AS243" i="11" s="1"/>
  <c r="AU243" i="11" s="1"/>
  <c r="AS242" i="11"/>
  <c r="AU242" i="11" s="1"/>
  <c r="AR242" i="11"/>
  <c r="AP242" i="11"/>
  <c r="AO242" i="11"/>
  <c r="AM242" i="11"/>
  <c r="AK242" i="11"/>
  <c r="AI242" i="11"/>
  <c r="AG242" i="11"/>
  <c r="AE242" i="11"/>
  <c r="AC242" i="11"/>
  <c r="AA242" i="11"/>
  <c r="Y242" i="11"/>
  <c r="V242" i="11"/>
  <c r="W242" i="11" s="1"/>
  <c r="U242" i="11"/>
  <c r="S242" i="11"/>
  <c r="P242" i="11"/>
  <c r="O242" i="11"/>
  <c r="L242" i="11"/>
  <c r="K242" i="11"/>
  <c r="J242" i="11"/>
  <c r="F242" i="11"/>
  <c r="AR241" i="11"/>
  <c r="AO241" i="11"/>
  <c r="AP241" i="11" s="1"/>
  <c r="AM241" i="11"/>
  <c r="AK241" i="11"/>
  <c r="AH241" i="11"/>
  <c r="AI241" i="11" s="1"/>
  <c r="AG241" i="11"/>
  <c r="AE241" i="11"/>
  <c r="AC241" i="11"/>
  <c r="AA241" i="11"/>
  <c r="Y241" i="11"/>
  <c r="V241" i="11"/>
  <c r="W241" i="11" s="1"/>
  <c r="U241" i="11"/>
  <c r="S241" i="11"/>
  <c r="P241" i="11"/>
  <c r="O241" i="11"/>
  <c r="L241" i="11"/>
  <c r="K241" i="11"/>
  <c r="J241" i="11"/>
  <c r="F241" i="11"/>
  <c r="AS241" i="11" s="1"/>
  <c r="AU241" i="11" s="1"/>
  <c r="AO240" i="11"/>
  <c r="AP240" i="11" s="1"/>
  <c r="AM240" i="11"/>
  <c r="AK240" i="11"/>
  <c r="AH240" i="11"/>
  <c r="AI240" i="11" s="1"/>
  <c r="AG240" i="11"/>
  <c r="AD240" i="11"/>
  <c r="AB240" i="11"/>
  <c r="AC240" i="11" s="1"/>
  <c r="AA240" i="11"/>
  <c r="Y240" i="11"/>
  <c r="V240" i="11"/>
  <c r="W240" i="11" s="1"/>
  <c r="U240" i="11"/>
  <c r="S240" i="11"/>
  <c r="P240" i="11"/>
  <c r="O240" i="11"/>
  <c r="L240" i="11"/>
  <c r="K240" i="11"/>
  <c r="F240" i="11"/>
  <c r="AS240" i="11" s="1"/>
  <c r="AU240" i="11" s="1"/>
  <c r="AR239" i="11"/>
  <c r="AO239" i="11"/>
  <c r="AP239" i="11" s="1"/>
  <c r="AM239" i="11"/>
  <c r="AK239" i="11"/>
  <c r="AI239" i="11"/>
  <c r="AG239" i="11"/>
  <c r="AE239" i="11"/>
  <c r="AC239" i="11"/>
  <c r="AA239" i="11"/>
  <c r="Y239" i="11"/>
  <c r="V239" i="11"/>
  <c r="W239" i="11" s="1"/>
  <c r="U239" i="11"/>
  <c r="S239" i="11"/>
  <c r="P239" i="11"/>
  <c r="O239" i="11"/>
  <c r="L239" i="11"/>
  <c r="K239" i="11"/>
  <c r="J239" i="11"/>
  <c r="F239" i="11"/>
  <c r="AS239" i="11" s="1"/>
  <c r="AU239" i="11" s="1"/>
  <c r="AO238" i="11"/>
  <c r="AP238" i="11" s="1"/>
  <c r="AM238" i="11"/>
  <c r="AK238" i="11"/>
  <c r="AH238" i="11"/>
  <c r="AI238" i="11" s="1"/>
  <c r="AG238" i="11"/>
  <c r="AD238" i="11"/>
  <c r="AB238" i="11"/>
  <c r="AC238" i="11" s="1"/>
  <c r="AA238" i="11"/>
  <c r="Y238" i="11"/>
  <c r="V238" i="11"/>
  <c r="W238" i="11" s="1"/>
  <c r="U238" i="11"/>
  <c r="S238" i="11"/>
  <c r="P238" i="11"/>
  <c r="O238" i="11"/>
  <c r="L238" i="11"/>
  <c r="K238" i="11"/>
  <c r="J238" i="11"/>
  <c r="F238" i="11"/>
  <c r="AS238" i="11" s="1"/>
  <c r="AU238" i="11" s="1"/>
  <c r="AO237" i="11"/>
  <c r="AP237" i="11" s="1"/>
  <c r="AM237" i="11"/>
  <c r="AK237" i="11"/>
  <c r="AH237" i="11"/>
  <c r="AI237" i="11" s="1"/>
  <c r="AG237" i="11"/>
  <c r="AD237" i="11"/>
  <c r="AE237" i="11" s="1"/>
  <c r="AB237" i="11"/>
  <c r="AC237" i="11" s="1"/>
  <c r="AA237" i="11"/>
  <c r="Y237" i="11"/>
  <c r="V237" i="11"/>
  <c r="W237" i="11" s="1"/>
  <c r="U237" i="11"/>
  <c r="S237" i="11"/>
  <c r="P237" i="11"/>
  <c r="O237" i="11"/>
  <c r="L237" i="11"/>
  <c r="K237" i="11"/>
  <c r="J237" i="11"/>
  <c r="F237" i="11"/>
  <c r="AR236" i="11"/>
  <c r="AP236" i="11"/>
  <c r="AO236" i="11"/>
  <c r="AM236" i="11"/>
  <c r="AK236" i="11"/>
  <c r="AH236" i="11"/>
  <c r="AI236" i="11" s="1"/>
  <c r="AG236" i="11"/>
  <c r="AE236" i="11"/>
  <c r="AB236" i="11"/>
  <c r="AC236" i="11" s="1"/>
  <c r="AA236" i="11"/>
  <c r="Y236" i="11"/>
  <c r="V236" i="11"/>
  <c r="W236" i="11" s="1"/>
  <c r="U236" i="11"/>
  <c r="S236" i="11"/>
  <c r="P236" i="11"/>
  <c r="O236" i="11"/>
  <c r="L236" i="11"/>
  <c r="K236" i="11"/>
  <c r="J236" i="11"/>
  <c r="F236" i="11"/>
  <c r="AS236" i="11" s="1"/>
  <c r="AU236" i="11" s="1"/>
  <c r="AR235" i="11"/>
  <c r="AO235" i="11"/>
  <c r="AP235" i="11" s="1"/>
  <c r="AM235" i="11"/>
  <c r="AK235" i="11"/>
  <c r="AH235" i="11"/>
  <c r="AI235" i="11" s="1"/>
  <c r="AG235" i="11"/>
  <c r="AE235" i="11"/>
  <c r="AB235" i="11"/>
  <c r="AC235" i="11" s="1"/>
  <c r="AA235" i="11"/>
  <c r="Y235" i="11"/>
  <c r="V235" i="11"/>
  <c r="W235" i="11" s="1"/>
  <c r="U235" i="11"/>
  <c r="S235" i="11"/>
  <c r="P235" i="11"/>
  <c r="O235" i="11"/>
  <c r="L235" i="11"/>
  <c r="K235" i="11"/>
  <c r="J235" i="11"/>
  <c r="F235" i="11"/>
  <c r="AR234" i="11"/>
  <c r="AO234" i="11"/>
  <c r="AP234" i="11" s="1"/>
  <c r="AM234" i="11"/>
  <c r="AK234" i="11"/>
  <c r="AH234" i="11"/>
  <c r="AI234" i="11" s="1"/>
  <c r="AG234" i="11"/>
  <c r="AE234" i="11"/>
  <c r="AC234" i="11"/>
  <c r="AA234" i="11"/>
  <c r="Y234" i="11"/>
  <c r="V234" i="11"/>
  <c r="W234" i="11" s="1"/>
  <c r="U234" i="11"/>
  <c r="S234" i="11"/>
  <c r="P234" i="11"/>
  <c r="O234" i="11"/>
  <c r="L234" i="11"/>
  <c r="K234" i="11"/>
  <c r="J234" i="11"/>
  <c r="F234" i="11"/>
  <c r="AS234" i="11" s="1"/>
  <c r="AU234" i="11" s="1"/>
  <c r="AR233" i="11"/>
  <c r="AO233" i="11"/>
  <c r="AP233" i="11" s="1"/>
  <c r="AM233" i="11"/>
  <c r="AK233" i="11"/>
  <c r="AH233" i="11"/>
  <c r="AI233" i="11" s="1"/>
  <c r="AG233" i="11"/>
  <c r="AE233" i="11"/>
  <c r="AC233" i="11"/>
  <c r="AB233" i="11"/>
  <c r="AA233" i="11"/>
  <c r="Y233" i="11"/>
  <c r="V233" i="11"/>
  <c r="W233" i="11" s="1"/>
  <c r="U233" i="11"/>
  <c r="S233" i="11"/>
  <c r="P233" i="11"/>
  <c r="O233" i="11"/>
  <c r="L233" i="11"/>
  <c r="K233" i="11"/>
  <c r="J233" i="11"/>
  <c r="F233" i="11"/>
  <c r="AS233" i="11" s="1"/>
  <c r="AU233" i="11" s="1"/>
  <c r="AO232" i="11"/>
  <c r="AP232" i="11" s="1"/>
  <c r="AM232" i="11"/>
  <c r="AK232" i="11"/>
  <c r="AI232" i="11"/>
  <c r="AH232" i="11"/>
  <c r="AG232" i="11"/>
  <c r="AD232" i="11"/>
  <c r="AR232" i="11" s="1"/>
  <c r="AB232" i="11"/>
  <c r="AC232" i="11" s="1"/>
  <c r="AA232" i="11"/>
  <c r="Y232" i="11"/>
  <c r="V232" i="11"/>
  <c r="W232" i="11" s="1"/>
  <c r="U232" i="11"/>
  <c r="S232" i="11"/>
  <c r="P232" i="11"/>
  <c r="O232" i="11"/>
  <c r="L232" i="11"/>
  <c r="K232" i="11"/>
  <c r="J232" i="11"/>
  <c r="F232" i="11"/>
  <c r="AS232" i="11" s="1"/>
  <c r="AU232" i="11" s="1"/>
  <c r="AO231" i="11"/>
  <c r="AP231" i="11" s="1"/>
  <c r="AM231" i="11"/>
  <c r="AK231" i="11"/>
  <c r="AH231" i="11"/>
  <c r="AI231" i="11" s="1"/>
  <c r="AG231" i="11"/>
  <c r="AD231" i="11"/>
  <c r="AR231" i="11" s="1"/>
  <c r="AB231" i="11"/>
  <c r="AC231" i="11" s="1"/>
  <c r="AA231" i="11"/>
  <c r="Y231" i="11"/>
  <c r="V231" i="11"/>
  <c r="W231" i="11" s="1"/>
  <c r="U231" i="11"/>
  <c r="S231" i="11"/>
  <c r="P231" i="11"/>
  <c r="O231" i="11"/>
  <c r="L231" i="11"/>
  <c r="K231" i="11"/>
  <c r="J231" i="11"/>
  <c r="F231" i="11"/>
  <c r="AR230" i="11"/>
  <c r="AO230" i="11"/>
  <c r="AP230" i="11" s="1"/>
  <c r="AM230" i="11"/>
  <c r="AK230" i="11"/>
  <c r="AH230" i="11"/>
  <c r="AI230" i="11" s="1"/>
  <c r="AG230" i="11"/>
  <c r="AE230" i="11"/>
  <c r="AC230" i="11"/>
  <c r="AA230" i="11"/>
  <c r="Y230" i="11"/>
  <c r="V230" i="11"/>
  <c r="W230" i="11" s="1"/>
  <c r="U230" i="11"/>
  <c r="S230" i="11"/>
  <c r="P230" i="11"/>
  <c r="O230" i="11"/>
  <c r="L230" i="11"/>
  <c r="K230" i="11"/>
  <c r="J230" i="11"/>
  <c r="F230" i="11"/>
  <c r="AS230" i="11" s="1"/>
  <c r="AU230" i="11" s="1"/>
  <c r="AO229" i="11"/>
  <c r="AP229" i="11" s="1"/>
  <c r="AM229" i="11"/>
  <c r="AK229" i="11"/>
  <c r="AI229" i="11"/>
  <c r="AG229" i="11"/>
  <c r="AD229" i="11"/>
  <c r="AE229" i="11" s="1"/>
  <c r="AB229" i="11"/>
  <c r="AC229" i="11" s="1"/>
  <c r="AA229" i="11"/>
  <c r="Y229" i="11"/>
  <c r="V229" i="11"/>
  <c r="W229" i="11" s="1"/>
  <c r="U229" i="11"/>
  <c r="S229" i="11"/>
  <c r="P229" i="11"/>
  <c r="O229" i="11"/>
  <c r="L229" i="11"/>
  <c r="K229" i="11"/>
  <c r="J229" i="11"/>
  <c r="F229" i="11"/>
  <c r="AS229" i="11" s="1"/>
  <c r="AU229" i="11" s="1"/>
  <c r="AR228" i="11"/>
  <c r="AO228" i="11"/>
  <c r="AP228" i="11" s="1"/>
  <c r="AM228" i="11"/>
  <c r="AK228" i="11"/>
  <c r="AH228" i="11"/>
  <c r="AI228" i="11" s="1"/>
  <c r="AG228" i="11"/>
  <c r="AE228" i="11"/>
  <c r="AC228" i="11"/>
  <c r="AA228" i="11"/>
  <c r="Y228" i="11"/>
  <c r="V228" i="11"/>
  <c r="W228" i="11" s="1"/>
  <c r="U228" i="11"/>
  <c r="S228" i="11"/>
  <c r="P228" i="11"/>
  <c r="O228" i="11"/>
  <c r="L228" i="11"/>
  <c r="K228" i="11"/>
  <c r="J228" i="11"/>
  <c r="F228" i="11"/>
  <c r="AS228" i="11" s="1"/>
  <c r="AU228" i="11" s="1"/>
  <c r="AO227" i="11"/>
  <c r="AP227" i="11" s="1"/>
  <c r="AM227" i="11"/>
  <c r="AK227" i="11"/>
  <c r="AH227" i="11"/>
  <c r="AI227" i="11" s="1"/>
  <c r="AG227" i="11"/>
  <c r="AD227" i="11"/>
  <c r="AR227" i="11" s="1"/>
  <c r="AB227" i="11"/>
  <c r="AC227" i="11" s="1"/>
  <c r="AA227" i="11"/>
  <c r="Y227" i="11"/>
  <c r="V227" i="11"/>
  <c r="W227" i="11" s="1"/>
  <c r="U227" i="11"/>
  <c r="S227" i="11"/>
  <c r="P227" i="11"/>
  <c r="O227" i="11"/>
  <c r="L227" i="11"/>
  <c r="K227" i="11"/>
  <c r="J227" i="11"/>
  <c r="F227" i="11"/>
  <c r="AS227" i="11" s="1"/>
  <c r="AU227" i="11" s="1"/>
  <c r="AO226" i="11"/>
  <c r="AP226" i="11" s="1"/>
  <c r="AM226" i="11"/>
  <c r="AK226" i="11"/>
  <c r="AH226" i="11"/>
  <c r="AI226" i="11" s="1"/>
  <c r="AG226" i="11"/>
  <c r="AD226" i="11"/>
  <c r="AR226" i="11" s="1"/>
  <c r="AB226" i="11"/>
  <c r="AC226" i="11" s="1"/>
  <c r="AA226" i="11"/>
  <c r="Y226" i="11"/>
  <c r="V226" i="11"/>
  <c r="W226" i="11" s="1"/>
  <c r="U226" i="11"/>
  <c r="S226" i="11"/>
  <c r="P226" i="11"/>
  <c r="O226" i="11"/>
  <c r="L226" i="11"/>
  <c r="K226" i="11"/>
  <c r="J226" i="11"/>
  <c r="F226" i="11"/>
  <c r="AS226" i="11" s="1"/>
  <c r="AU226" i="11" s="1"/>
  <c r="AR225" i="11"/>
  <c r="AO225" i="11"/>
  <c r="AP225" i="11" s="1"/>
  <c r="AM225" i="11"/>
  <c r="AK225" i="11"/>
  <c r="AI225" i="11"/>
  <c r="AH225" i="11"/>
  <c r="AG225" i="11"/>
  <c r="AE225" i="11"/>
  <c r="AC225" i="11"/>
  <c r="AA225" i="11"/>
  <c r="Y225" i="11"/>
  <c r="V225" i="11"/>
  <c r="W225" i="11" s="1"/>
  <c r="U225" i="11"/>
  <c r="S225" i="11"/>
  <c r="P225" i="11"/>
  <c r="O225" i="11"/>
  <c r="L225" i="11"/>
  <c r="K225" i="11"/>
  <c r="J225" i="11"/>
  <c r="F225" i="11"/>
  <c r="AS225" i="11" s="1"/>
  <c r="AU225" i="11" s="1"/>
  <c r="AR224" i="11"/>
  <c r="AO224" i="11"/>
  <c r="AP224" i="11" s="1"/>
  <c r="AM224" i="11"/>
  <c r="AK224" i="11"/>
  <c r="AH224" i="11"/>
  <c r="AI224" i="11" s="1"/>
  <c r="AG224" i="11"/>
  <c r="AD224" i="11"/>
  <c r="AE224" i="11" s="1"/>
  <c r="AB224" i="11"/>
  <c r="AC224" i="11" s="1"/>
  <c r="AA224" i="11"/>
  <c r="Y224" i="11"/>
  <c r="V224" i="11"/>
  <c r="W224" i="11" s="1"/>
  <c r="U224" i="11"/>
  <c r="S224" i="11"/>
  <c r="P224" i="11"/>
  <c r="O224" i="11"/>
  <c r="L224" i="11"/>
  <c r="K224" i="11"/>
  <c r="J224" i="11"/>
  <c r="F224" i="11"/>
  <c r="AS224" i="11" s="1"/>
  <c r="AU224" i="11" s="1"/>
  <c r="AO223" i="11"/>
  <c r="AP223" i="11" s="1"/>
  <c r="AM223" i="11"/>
  <c r="AK223" i="11"/>
  <c r="AH223" i="11"/>
  <c r="AI223" i="11" s="1"/>
  <c r="AG223" i="11"/>
  <c r="AD223" i="11"/>
  <c r="AR223" i="11" s="1"/>
  <c r="AB223" i="11"/>
  <c r="AC223" i="11" s="1"/>
  <c r="AA223" i="11"/>
  <c r="Y223" i="11"/>
  <c r="V223" i="11"/>
  <c r="W223" i="11" s="1"/>
  <c r="U223" i="11"/>
  <c r="S223" i="11"/>
  <c r="P223" i="11"/>
  <c r="O223" i="11"/>
  <c r="L223" i="11"/>
  <c r="K223" i="11"/>
  <c r="J223" i="11"/>
  <c r="F223" i="11"/>
  <c r="AS223" i="11" s="1"/>
  <c r="AU223" i="11" s="1"/>
  <c r="AO222" i="11"/>
  <c r="AP222" i="11" s="1"/>
  <c r="AM222" i="11"/>
  <c r="AK222" i="11"/>
  <c r="AH222" i="11"/>
  <c r="AI222" i="11" s="1"/>
  <c r="AG222" i="11"/>
  <c r="AD222" i="11"/>
  <c r="AR222" i="11" s="1"/>
  <c r="AC222" i="11"/>
  <c r="AB222" i="11"/>
  <c r="AA222" i="11"/>
  <c r="Y222" i="11"/>
  <c r="V222" i="11"/>
  <c r="W222" i="11" s="1"/>
  <c r="U222" i="11"/>
  <c r="S222" i="11"/>
  <c r="P222" i="11"/>
  <c r="O222" i="11"/>
  <c r="L222" i="11"/>
  <c r="K222" i="11"/>
  <c r="J222" i="11"/>
  <c r="F222" i="11"/>
  <c r="AS222" i="11" s="1"/>
  <c r="AU222" i="11" s="1"/>
  <c r="AO221" i="11"/>
  <c r="AP221" i="11" s="1"/>
  <c r="AM221" i="11"/>
  <c r="AK221" i="11"/>
  <c r="AH221" i="11"/>
  <c r="AI221" i="11" s="1"/>
  <c r="AG221" i="11"/>
  <c r="AD221" i="11"/>
  <c r="AR221" i="11" s="1"/>
  <c r="AB221" i="11"/>
  <c r="AC221" i="11" s="1"/>
  <c r="AA221" i="11"/>
  <c r="Y221" i="11"/>
  <c r="V221" i="11"/>
  <c r="W221" i="11" s="1"/>
  <c r="U221" i="11"/>
  <c r="S221" i="11"/>
  <c r="P221" i="11"/>
  <c r="O221" i="11"/>
  <c r="L221" i="11"/>
  <c r="K221" i="11"/>
  <c r="J221" i="11"/>
  <c r="F221" i="11"/>
  <c r="AO220" i="11"/>
  <c r="AP220" i="11" s="1"/>
  <c r="AM220" i="11"/>
  <c r="AK220" i="11"/>
  <c r="AH220" i="11"/>
  <c r="AI220" i="11" s="1"/>
  <c r="AG220" i="11"/>
  <c r="AD220" i="11"/>
  <c r="AR220" i="11" s="1"/>
  <c r="AB220" i="11"/>
  <c r="AC220" i="11" s="1"/>
  <c r="AA220" i="11"/>
  <c r="Y220" i="11"/>
  <c r="V220" i="11"/>
  <c r="W220" i="11" s="1"/>
  <c r="U220" i="11"/>
  <c r="S220" i="11"/>
  <c r="P220" i="11"/>
  <c r="O220" i="11"/>
  <c r="L220" i="11"/>
  <c r="K220" i="11"/>
  <c r="J220" i="11"/>
  <c r="F220" i="11"/>
  <c r="AS220" i="11" s="1"/>
  <c r="AU220" i="11" s="1"/>
  <c r="AO219" i="11"/>
  <c r="AP219" i="11" s="1"/>
  <c r="AM219" i="11"/>
  <c r="AK219" i="11"/>
  <c r="AH219" i="11"/>
  <c r="AI219" i="11" s="1"/>
  <c r="AG219" i="11"/>
  <c r="AD219" i="11"/>
  <c r="AR219" i="11" s="1"/>
  <c r="AB219" i="11"/>
  <c r="AC219" i="11" s="1"/>
  <c r="AA219" i="11"/>
  <c r="Y219" i="11"/>
  <c r="V219" i="11"/>
  <c r="W219" i="11" s="1"/>
  <c r="U219" i="11"/>
  <c r="S219" i="11"/>
  <c r="P219" i="11"/>
  <c r="O219" i="11"/>
  <c r="L219" i="11"/>
  <c r="K219" i="11"/>
  <c r="J219" i="11"/>
  <c r="F219" i="11"/>
  <c r="AS219" i="11" s="1"/>
  <c r="AU219" i="11" s="1"/>
  <c r="AR218" i="11"/>
  <c r="AO218" i="11"/>
  <c r="AP218" i="11" s="1"/>
  <c r="AM218" i="11"/>
  <c r="AK218" i="11"/>
  <c r="AI218" i="11"/>
  <c r="AG218" i="11"/>
  <c r="AE218" i="11"/>
  <c r="AC218" i="11"/>
  <c r="AA218" i="11"/>
  <c r="Y218" i="11"/>
  <c r="V218" i="11"/>
  <c r="W218" i="11" s="1"/>
  <c r="U218" i="11"/>
  <c r="S218" i="11"/>
  <c r="P218" i="11"/>
  <c r="O218" i="11"/>
  <c r="L218" i="11"/>
  <c r="K218" i="11"/>
  <c r="J218" i="11"/>
  <c r="F218" i="11"/>
  <c r="AS218" i="11" s="1"/>
  <c r="AU218" i="11" s="1"/>
  <c r="AR217" i="11"/>
  <c r="AO217" i="11"/>
  <c r="AP217" i="11" s="1"/>
  <c r="AM217" i="11"/>
  <c r="AK217" i="11"/>
  <c r="AI217" i="11"/>
  <c r="AG217" i="11"/>
  <c r="AE217" i="11"/>
  <c r="AC217" i="11"/>
  <c r="AA217" i="11"/>
  <c r="Y217" i="11"/>
  <c r="V217" i="11"/>
  <c r="W217" i="11" s="1"/>
  <c r="U217" i="11"/>
  <c r="S217" i="11"/>
  <c r="P217" i="11"/>
  <c r="O217" i="11"/>
  <c r="L217" i="11"/>
  <c r="K217" i="11"/>
  <c r="J217" i="11"/>
  <c r="F217" i="11"/>
  <c r="AS217" i="11" s="1"/>
  <c r="AU217" i="11" s="1"/>
  <c r="AR216" i="11"/>
  <c r="AO216" i="11"/>
  <c r="AP216" i="11" s="1"/>
  <c r="AM216" i="11"/>
  <c r="AK216" i="11"/>
  <c r="AH216" i="11"/>
  <c r="AI216" i="11" s="1"/>
  <c r="AG216" i="11"/>
  <c r="AE216" i="11"/>
  <c r="AB216" i="11"/>
  <c r="AC216" i="11" s="1"/>
  <c r="AA216" i="11"/>
  <c r="Y216" i="11"/>
  <c r="V216" i="11"/>
  <c r="W216" i="11" s="1"/>
  <c r="U216" i="11"/>
  <c r="S216" i="11"/>
  <c r="P216" i="11"/>
  <c r="O216" i="11"/>
  <c r="L216" i="11"/>
  <c r="K216" i="11"/>
  <c r="J216" i="11"/>
  <c r="F216" i="11"/>
  <c r="AS216" i="11" s="1"/>
  <c r="AU216" i="11" s="1"/>
  <c r="AO215" i="11"/>
  <c r="AP215" i="11" s="1"/>
  <c r="AM215" i="11"/>
  <c r="AK215" i="11"/>
  <c r="AH215" i="11"/>
  <c r="AI215" i="11" s="1"/>
  <c r="AG215" i="11"/>
  <c r="AD215" i="11"/>
  <c r="AC215" i="11"/>
  <c r="AB215" i="11"/>
  <c r="AA215" i="11"/>
  <c r="Y215" i="11"/>
  <c r="V215" i="11"/>
  <c r="W215" i="11" s="1"/>
  <c r="U215" i="11"/>
  <c r="S215" i="11"/>
  <c r="P215" i="11"/>
  <c r="O215" i="11"/>
  <c r="L215" i="11"/>
  <c r="K215" i="11"/>
  <c r="J215" i="11"/>
  <c r="F215" i="11"/>
  <c r="AS215" i="11" s="1"/>
  <c r="AU215" i="11" s="1"/>
  <c r="AO214" i="11"/>
  <c r="AP214" i="11" s="1"/>
  <c r="AM214" i="11"/>
  <c r="AK214" i="11"/>
  <c r="AH214" i="11"/>
  <c r="AI214" i="11" s="1"/>
  <c r="AG214" i="11"/>
  <c r="AD214" i="11"/>
  <c r="AR214" i="11" s="1"/>
  <c r="AB214" i="11"/>
  <c r="AC214" i="11" s="1"/>
  <c r="AA214" i="11"/>
  <c r="Y214" i="11"/>
  <c r="V214" i="11"/>
  <c r="W214" i="11" s="1"/>
  <c r="U214" i="11"/>
  <c r="S214" i="11"/>
  <c r="P214" i="11"/>
  <c r="O214" i="11"/>
  <c r="L214" i="11"/>
  <c r="K214" i="11"/>
  <c r="J214" i="11"/>
  <c r="F214" i="11"/>
  <c r="AO213" i="11"/>
  <c r="AP213" i="11" s="1"/>
  <c r="AM213" i="11"/>
  <c r="AK213" i="11"/>
  <c r="AH213" i="11"/>
  <c r="AI213" i="11" s="1"/>
  <c r="AG213" i="11"/>
  <c r="AD213" i="11"/>
  <c r="AR213" i="11" s="1"/>
  <c r="AC213" i="11"/>
  <c r="AB213" i="11"/>
  <c r="AA213" i="11"/>
  <c r="Y213" i="11"/>
  <c r="V213" i="11"/>
  <c r="W213" i="11" s="1"/>
  <c r="U213" i="11"/>
  <c r="S213" i="11"/>
  <c r="P213" i="11"/>
  <c r="O213" i="11"/>
  <c r="L213" i="11"/>
  <c r="K213" i="11"/>
  <c r="J213" i="11"/>
  <c r="F213" i="11"/>
  <c r="AO212" i="11"/>
  <c r="AP212" i="11" s="1"/>
  <c r="AM212" i="11"/>
  <c r="AK212" i="11"/>
  <c r="AH212" i="11"/>
  <c r="AI212" i="11" s="1"/>
  <c r="AG212" i="11"/>
  <c r="AD212" i="11"/>
  <c r="AR212" i="11" s="1"/>
  <c r="AB212" i="11"/>
  <c r="AC212" i="11" s="1"/>
  <c r="AA212" i="11"/>
  <c r="Y212" i="11"/>
  <c r="V212" i="11"/>
  <c r="W212" i="11" s="1"/>
  <c r="U212" i="11"/>
  <c r="S212" i="11"/>
  <c r="P212" i="11"/>
  <c r="O212" i="11"/>
  <c r="L212" i="11"/>
  <c r="K212" i="11"/>
  <c r="J212" i="11"/>
  <c r="F212" i="11"/>
  <c r="AS212" i="11" s="1"/>
  <c r="AU212" i="11" s="1"/>
  <c r="AO211" i="11"/>
  <c r="AP211" i="11" s="1"/>
  <c r="AM211" i="11"/>
  <c r="AK211" i="11"/>
  <c r="AH211" i="11"/>
  <c r="AI211" i="11" s="1"/>
  <c r="AG211" i="11"/>
  <c r="AD211" i="11"/>
  <c r="AB211" i="11"/>
  <c r="AC211" i="11" s="1"/>
  <c r="AA211" i="11"/>
  <c r="Y211" i="11"/>
  <c r="V211" i="11"/>
  <c r="W211" i="11" s="1"/>
  <c r="U211" i="11"/>
  <c r="S211" i="11"/>
  <c r="P211" i="11"/>
  <c r="O211" i="11"/>
  <c r="L211" i="11"/>
  <c r="K211" i="11"/>
  <c r="J211" i="11"/>
  <c r="F211" i="11"/>
  <c r="AS211" i="11" s="1"/>
  <c r="AU211" i="11" s="1"/>
  <c r="AR210" i="11"/>
  <c r="AO210" i="11"/>
  <c r="AP210" i="11" s="1"/>
  <c r="AM210" i="11"/>
  <c r="AK210" i="11"/>
  <c r="AI210" i="11"/>
  <c r="AG210" i="11"/>
  <c r="AE210" i="11"/>
  <c r="AC210" i="11"/>
  <c r="AA210" i="11"/>
  <c r="Y210" i="11"/>
  <c r="V210" i="11"/>
  <c r="W210" i="11" s="1"/>
  <c r="U210" i="11"/>
  <c r="S210" i="11"/>
  <c r="P210" i="11"/>
  <c r="L210" i="11"/>
  <c r="K210" i="11"/>
  <c r="J210" i="11"/>
  <c r="F210" i="11"/>
  <c r="AS210" i="11" s="1"/>
  <c r="AU210" i="11" s="1"/>
  <c r="AO209" i="11"/>
  <c r="AP209" i="11" s="1"/>
  <c r="AM209" i="11"/>
  <c r="AK209" i="11"/>
  <c r="AH209" i="11"/>
  <c r="AI209" i="11" s="1"/>
  <c r="AG209" i="11"/>
  <c r="AD209" i="11"/>
  <c r="AR209" i="11" s="1"/>
  <c r="AC209" i="11"/>
  <c r="AB209" i="11"/>
  <c r="AA209" i="11"/>
  <c r="Y209" i="11"/>
  <c r="V209" i="11"/>
  <c r="W209" i="11" s="1"/>
  <c r="U209" i="11"/>
  <c r="S209" i="11"/>
  <c r="P209" i="11"/>
  <c r="O209" i="11"/>
  <c r="L209" i="11"/>
  <c r="K209" i="11"/>
  <c r="J209" i="11"/>
  <c r="F209" i="11"/>
  <c r="AS209" i="11" s="1"/>
  <c r="AU209" i="11" s="1"/>
  <c r="AO208" i="11"/>
  <c r="AP208" i="11" s="1"/>
  <c r="AM208" i="11"/>
  <c r="AK208" i="11"/>
  <c r="AH208" i="11"/>
  <c r="AI208" i="11" s="1"/>
  <c r="AG208" i="11"/>
  <c r="AD208" i="11"/>
  <c r="AR208" i="11" s="1"/>
  <c r="AB208" i="11"/>
  <c r="AC208" i="11" s="1"/>
  <c r="AA208" i="11"/>
  <c r="Y208" i="11"/>
  <c r="V208" i="11"/>
  <c r="W208" i="11" s="1"/>
  <c r="U208" i="11"/>
  <c r="S208" i="11"/>
  <c r="P208" i="11"/>
  <c r="O208" i="11"/>
  <c r="L208" i="11"/>
  <c r="K208" i="11"/>
  <c r="J208" i="11"/>
  <c r="F208" i="11"/>
  <c r="AS208" i="11" s="1"/>
  <c r="AU208" i="11" s="1"/>
  <c r="AO207" i="11"/>
  <c r="AP207" i="11" s="1"/>
  <c r="AM207" i="11"/>
  <c r="AK207" i="11"/>
  <c r="AH207" i="11"/>
  <c r="AI207" i="11" s="1"/>
  <c r="AG207" i="11"/>
  <c r="AD207" i="11"/>
  <c r="AB207" i="11"/>
  <c r="AC207" i="11" s="1"/>
  <c r="AA207" i="11"/>
  <c r="Y207" i="11"/>
  <c r="V207" i="11"/>
  <c r="W207" i="11" s="1"/>
  <c r="U207" i="11"/>
  <c r="S207" i="11"/>
  <c r="P207" i="11"/>
  <c r="O207" i="11"/>
  <c r="L207" i="11"/>
  <c r="K207" i="11"/>
  <c r="J207" i="11"/>
  <c r="F207" i="11"/>
  <c r="AS207" i="11" s="1"/>
  <c r="AU207" i="11" s="1"/>
  <c r="AR206" i="11"/>
  <c r="AO206" i="11"/>
  <c r="AP206" i="11" s="1"/>
  <c r="AM206" i="11"/>
  <c r="AK206" i="11"/>
  <c r="AI206" i="11"/>
  <c r="AG206" i="11"/>
  <c r="AE206" i="11"/>
  <c r="AC206" i="11"/>
  <c r="AA206" i="11"/>
  <c r="Y206" i="11"/>
  <c r="V206" i="11"/>
  <c r="W206" i="11" s="1"/>
  <c r="U206" i="11"/>
  <c r="S206" i="11"/>
  <c r="P206" i="11"/>
  <c r="O206" i="11"/>
  <c r="L206" i="11"/>
  <c r="K206" i="11"/>
  <c r="J206" i="11"/>
  <c r="F206" i="11"/>
  <c r="AS206" i="11" s="1"/>
  <c r="AU206" i="11" s="1"/>
  <c r="AR205" i="11"/>
  <c r="AP205" i="11"/>
  <c r="AO205" i="11"/>
  <c r="AM205" i="11"/>
  <c r="AK205" i="11"/>
  <c r="AH205" i="11"/>
  <c r="AI205" i="11" s="1"/>
  <c r="AG205" i="11"/>
  <c r="AE205" i="11"/>
  <c r="AC205" i="11"/>
  <c r="AA205" i="11"/>
  <c r="Y205" i="11"/>
  <c r="V205" i="11"/>
  <c r="W205" i="11" s="1"/>
  <c r="U205" i="11"/>
  <c r="S205" i="11"/>
  <c r="P205" i="11"/>
  <c r="O205" i="11"/>
  <c r="L205" i="11"/>
  <c r="K205" i="11"/>
  <c r="J205" i="11"/>
  <c r="F205" i="11"/>
  <c r="AS205" i="11" s="1"/>
  <c r="AU205" i="11" s="1"/>
  <c r="AR204" i="11"/>
  <c r="AO204" i="11"/>
  <c r="AP204" i="11" s="1"/>
  <c r="AM204" i="11"/>
  <c r="AK204" i="11"/>
  <c r="AH204" i="11"/>
  <c r="AI204" i="11" s="1"/>
  <c r="AG204" i="11"/>
  <c r="AE204" i="11"/>
  <c r="AC204" i="11"/>
  <c r="AA204" i="11"/>
  <c r="Y204" i="11"/>
  <c r="V204" i="11"/>
  <c r="W204" i="11" s="1"/>
  <c r="U204" i="11"/>
  <c r="S204" i="11"/>
  <c r="P204" i="11"/>
  <c r="L204" i="11"/>
  <c r="K204" i="11"/>
  <c r="J204" i="11"/>
  <c r="F204" i="11"/>
  <c r="AS204" i="11" s="1"/>
  <c r="AU204" i="11" s="1"/>
  <c r="AR203" i="11"/>
  <c r="AO203" i="11"/>
  <c r="AP203" i="11" s="1"/>
  <c r="AM203" i="11"/>
  <c r="AK203" i="11"/>
  <c r="AI203" i="11"/>
  <c r="AG203" i="11"/>
  <c r="AE203" i="11"/>
  <c r="AC203" i="11"/>
  <c r="AA203" i="11"/>
  <c r="Y203" i="11"/>
  <c r="V203" i="11"/>
  <c r="W203" i="11" s="1"/>
  <c r="U203" i="11"/>
  <c r="S203" i="11"/>
  <c r="P203" i="11"/>
  <c r="O203" i="11"/>
  <c r="L203" i="11"/>
  <c r="K203" i="11"/>
  <c r="J203" i="11"/>
  <c r="F203" i="11"/>
  <c r="AS203" i="11" s="1"/>
  <c r="AU203" i="11" s="1"/>
  <c r="AR202" i="11"/>
  <c r="AO202" i="11"/>
  <c r="AP202" i="11" s="1"/>
  <c r="AM202" i="11"/>
  <c r="AK202" i="11"/>
  <c r="AI202" i="11"/>
  <c r="AG202" i="11"/>
  <c r="AE202" i="11"/>
  <c r="AC202" i="11"/>
  <c r="AA202" i="11"/>
  <c r="Y202" i="11"/>
  <c r="V202" i="11"/>
  <c r="W202" i="11" s="1"/>
  <c r="U202" i="11"/>
  <c r="S202" i="11"/>
  <c r="P202" i="11"/>
  <c r="O202" i="11"/>
  <c r="L202" i="11"/>
  <c r="K202" i="11"/>
  <c r="J202" i="11"/>
  <c r="F202" i="11"/>
  <c r="AS202" i="11" s="1"/>
  <c r="AU202" i="11" s="1"/>
  <c r="AR201" i="11"/>
  <c r="AO201" i="11"/>
  <c r="AP201" i="11" s="1"/>
  <c r="AM201" i="11"/>
  <c r="AK201" i="11"/>
  <c r="AH201" i="11"/>
  <c r="AI201" i="11" s="1"/>
  <c r="AG201" i="11"/>
  <c r="AE201" i="11"/>
  <c r="AC201" i="11"/>
  <c r="AA201" i="11"/>
  <c r="Y201" i="11"/>
  <c r="V201" i="11"/>
  <c r="W201" i="11" s="1"/>
  <c r="U201" i="11"/>
  <c r="S201" i="11"/>
  <c r="P201" i="11"/>
  <c r="L201" i="11"/>
  <c r="K201" i="11"/>
  <c r="J201" i="11"/>
  <c r="F201" i="11"/>
  <c r="AS201" i="11" s="1"/>
  <c r="AU201" i="11" s="1"/>
  <c r="AO200" i="11"/>
  <c r="AP200" i="11" s="1"/>
  <c r="AM200" i="11"/>
  <c r="AK200" i="11"/>
  <c r="AH200" i="11"/>
  <c r="AI200" i="11" s="1"/>
  <c r="AG200" i="11"/>
  <c r="AD200" i="11"/>
  <c r="AB200" i="11"/>
  <c r="AC200" i="11" s="1"/>
  <c r="AA200" i="11"/>
  <c r="Y200" i="11"/>
  <c r="V200" i="11"/>
  <c r="W200" i="11" s="1"/>
  <c r="U200" i="11"/>
  <c r="S200" i="11"/>
  <c r="P200" i="11"/>
  <c r="O200" i="11"/>
  <c r="L200" i="11"/>
  <c r="K200" i="11"/>
  <c r="J200" i="11"/>
  <c r="F200" i="11"/>
  <c r="AR199" i="11"/>
  <c r="AO199" i="11"/>
  <c r="AP199" i="11" s="1"/>
  <c r="AM199" i="11"/>
  <c r="AK199" i="11"/>
  <c r="AH199" i="11"/>
  <c r="AI199" i="11" s="1"/>
  <c r="AG199" i="11"/>
  <c r="AE199" i="11"/>
  <c r="AC199" i="11"/>
  <c r="AA199" i="11"/>
  <c r="Y199" i="11"/>
  <c r="V199" i="11"/>
  <c r="W199" i="11" s="1"/>
  <c r="U199" i="11"/>
  <c r="S199" i="11"/>
  <c r="P199" i="11"/>
  <c r="O199" i="11"/>
  <c r="L199" i="11"/>
  <c r="K199" i="11"/>
  <c r="J199" i="11"/>
  <c r="F199" i="11"/>
  <c r="AS199" i="11" s="1"/>
  <c r="AU199" i="11" s="1"/>
  <c r="AR198" i="11"/>
  <c r="AO198" i="11"/>
  <c r="AP198" i="11" s="1"/>
  <c r="AM198" i="11"/>
  <c r="AK198" i="11"/>
  <c r="AH198" i="11"/>
  <c r="AI198" i="11" s="1"/>
  <c r="AG198" i="11"/>
  <c r="AE198" i="11"/>
  <c r="AC198" i="11"/>
  <c r="AA198" i="11"/>
  <c r="Y198" i="11"/>
  <c r="V198" i="11"/>
  <c r="W198" i="11" s="1"/>
  <c r="U198" i="11"/>
  <c r="S198" i="11"/>
  <c r="P198" i="11"/>
  <c r="O198" i="11"/>
  <c r="L198" i="11"/>
  <c r="K198" i="11"/>
  <c r="J198" i="11"/>
  <c r="F198" i="11"/>
  <c r="AS198" i="11" s="1"/>
  <c r="AU198" i="11" s="1"/>
  <c r="AR197" i="11"/>
  <c r="AO197" i="11"/>
  <c r="AP197" i="11" s="1"/>
  <c r="AM197" i="11"/>
  <c r="AK197" i="11"/>
  <c r="AH197" i="11"/>
  <c r="AI197" i="11" s="1"/>
  <c r="AG197" i="11"/>
  <c r="AE197" i="11"/>
  <c r="AC197" i="11"/>
  <c r="AA197" i="11"/>
  <c r="Y197" i="11"/>
  <c r="V197" i="11"/>
  <c r="W197" i="11" s="1"/>
  <c r="U197" i="11"/>
  <c r="S197" i="11"/>
  <c r="P197" i="11"/>
  <c r="O197" i="11"/>
  <c r="L197" i="11"/>
  <c r="K197" i="11"/>
  <c r="J197" i="11"/>
  <c r="F197" i="11"/>
  <c r="AS197" i="11" s="1"/>
  <c r="AU197" i="11" s="1"/>
  <c r="AR196" i="11"/>
  <c r="AO196" i="11"/>
  <c r="AP196" i="11" s="1"/>
  <c r="AM196" i="11"/>
  <c r="AK196" i="11"/>
  <c r="AH196" i="11"/>
  <c r="AI196" i="11" s="1"/>
  <c r="AG196" i="11"/>
  <c r="AE196" i="11"/>
  <c r="AB196" i="11"/>
  <c r="AC196" i="11" s="1"/>
  <c r="AA196" i="11"/>
  <c r="Y196" i="11"/>
  <c r="V196" i="11"/>
  <c r="W196" i="11" s="1"/>
  <c r="U196" i="11"/>
  <c r="S196" i="11"/>
  <c r="P196" i="11"/>
  <c r="O196" i="11"/>
  <c r="L196" i="11"/>
  <c r="K196" i="11"/>
  <c r="J196" i="11"/>
  <c r="F196" i="11"/>
  <c r="AS196" i="11" s="1"/>
  <c r="AU196" i="11" s="1"/>
  <c r="AR195" i="11"/>
  <c r="AO195" i="11"/>
  <c r="AP195" i="11" s="1"/>
  <c r="AM195" i="11"/>
  <c r="AK195" i="11"/>
  <c r="AH195" i="11"/>
  <c r="AI195" i="11" s="1"/>
  <c r="AG195" i="11"/>
  <c r="AD195" i="11"/>
  <c r="AE195" i="11" s="1"/>
  <c r="AB195" i="11"/>
  <c r="AC195" i="11" s="1"/>
  <c r="AA195" i="11"/>
  <c r="Y195" i="11"/>
  <c r="V195" i="11"/>
  <c r="W195" i="11" s="1"/>
  <c r="U195" i="11"/>
  <c r="S195" i="11"/>
  <c r="P195" i="11"/>
  <c r="O195" i="11"/>
  <c r="L195" i="11"/>
  <c r="K195" i="11"/>
  <c r="J195" i="11"/>
  <c r="F195" i="11"/>
  <c r="AS195" i="11" s="1"/>
  <c r="AU195" i="11" s="1"/>
  <c r="AR194" i="11"/>
  <c r="AO194" i="11"/>
  <c r="AP194" i="11" s="1"/>
  <c r="AM194" i="11"/>
  <c r="AK194" i="11"/>
  <c r="AI194" i="11"/>
  <c r="AG194" i="11"/>
  <c r="AE194" i="11"/>
  <c r="AC194" i="11"/>
  <c r="AA194" i="11"/>
  <c r="Y194" i="11"/>
  <c r="V194" i="11"/>
  <c r="W194" i="11" s="1"/>
  <c r="U194" i="11"/>
  <c r="S194" i="11"/>
  <c r="P194" i="11"/>
  <c r="O194" i="11"/>
  <c r="L194" i="11"/>
  <c r="K194" i="11"/>
  <c r="J194" i="11"/>
  <c r="F194" i="11"/>
  <c r="AS194" i="11" s="1"/>
  <c r="AU194" i="11" s="1"/>
  <c r="AO193" i="11"/>
  <c r="AP193" i="11" s="1"/>
  <c r="AM193" i="11"/>
  <c r="AK193" i="11"/>
  <c r="AH193" i="11"/>
  <c r="AI193" i="11" s="1"/>
  <c r="AG193" i="11"/>
  <c r="AD193" i="11"/>
  <c r="AB193" i="11"/>
  <c r="AC193" i="11" s="1"/>
  <c r="AA193" i="11"/>
  <c r="Y193" i="11"/>
  <c r="V193" i="11"/>
  <c r="W193" i="11" s="1"/>
  <c r="U193" i="11"/>
  <c r="S193" i="11"/>
  <c r="P193" i="11"/>
  <c r="O193" i="11"/>
  <c r="L193" i="11"/>
  <c r="K193" i="11"/>
  <c r="J193" i="11"/>
  <c r="F193" i="11"/>
  <c r="AS193" i="11" s="1"/>
  <c r="AU193" i="11" s="1"/>
  <c r="AO192" i="11"/>
  <c r="AP192" i="11" s="1"/>
  <c r="AM192" i="11"/>
  <c r="AK192" i="11"/>
  <c r="AH192" i="11"/>
  <c r="AI192" i="11" s="1"/>
  <c r="AG192" i="11"/>
  <c r="AD192" i="11"/>
  <c r="AR192" i="11" s="1"/>
  <c r="AB192" i="11"/>
  <c r="AC192" i="11" s="1"/>
  <c r="AA192" i="11"/>
  <c r="Y192" i="11"/>
  <c r="V192" i="11"/>
  <c r="W192" i="11" s="1"/>
  <c r="U192" i="11"/>
  <c r="S192" i="11"/>
  <c r="P192" i="11"/>
  <c r="O192" i="11"/>
  <c r="L192" i="11"/>
  <c r="K192" i="11"/>
  <c r="J192" i="11"/>
  <c r="F192" i="11"/>
  <c r="AS192" i="11" s="1"/>
  <c r="AU192" i="11" s="1"/>
  <c r="AS191" i="11"/>
  <c r="AU191" i="11" s="1"/>
  <c r="AR191" i="11"/>
  <c r="AO191" i="11"/>
  <c r="AP191" i="11" s="1"/>
  <c r="AM191" i="11"/>
  <c r="AK191" i="11"/>
  <c r="AH191" i="11"/>
  <c r="AI191" i="11" s="1"/>
  <c r="AG191" i="11"/>
  <c r="AE191" i="11"/>
  <c r="AC191" i="11"/>
  <c r="AA191" i="11"/>
  <c r="Y191" i="11"/>
  <c r="V191" i="11"/>
  <c r="W191" i="11" s="1"/>
  <c r="U191" i="11"/>
  <c r="S191" i="11"/>
  <c r="P191" i="11"/>
  <c r="L191" i="11"/>
  <c r="K191" i="11"/>
  <c r="J191" i="11"/>
  <c r="F191" i="11"/>
  <c r="AO190" i="11"/>
  <c r="AP190" i="11" s="1"/>
  <c r="AM190" i="11"/>
  <c r="AK190" i="11"/>
  <c r="AH190" i="11"/>
  <c r="AI190" i="11" s="1"/>
  <c r="AG190" i="11"/>
  <c r="AD190" i="11"/>
  <c r="AB190" i="11"/>
  <c r="AC190" i="11" s="1"/>
  <c r="AA190" i="11"/>
  <c r="Y190" i="11"/>
  <c r="V190" i="11"/>
  <c r="W190" i="11" s="1"/>
  <c r="U190" i="11"/>
  <c r="S190" i="11"/>
  <c r="P190" i="11"/>
  <c r="O190" i="11"/>
  <c r="L190" i="11"/>
  <c r="K190" i="11"/>
  <c r="J190" i="11"/>
  <c r="F190" i="11"/>
  <c r="AS190" i="11" s="1"/>
  <c r="AU190" i="11" s="1"/>
  <c r="AR189" i="11"/>
  <c r="AO189" i="11"/>
  <c r="AP189" i="11" s="1"/>
  <c r="AM189" i="11"/>
  <c r="AK189" i="11"/>
  <c r="AH189" i="11"/>
  <c r="AI189" i="11" s="1"/>
  <c r="AG189" i="11"/>
  <c r="AD189" i="11"/>
  <c r="AE189" i="11" s="1"/>
  <c r="AB189" i="11"/>
  <c r="AC189" i="11" s="1"/>
  <c r="AA189" i="11"/>
  <c r="Y189" i="11"/>
  <c r="V189" i="11"/>
  <c r="W189" i="11" s="1"/>
  <c r="U189" i="11"/>
  <c r="S189" i="11"/>
  <c r="P189" i="11"/>
  <c r="O189" i="11"/>
  <c r="L189" i="11"/>
  <c r="K189" i="11"/>
  <c r="J189" i="11"/>
  <c r="F189" i="11"/>
  <c r="AS189" i="11" s="1"/>
  <c r="AU189" i="11" s="1"/>
  <c r="AR188" i="11"/>
  <c r="AO188" i="11"/>
  <c r="AP188" i="11" s="1"/>
  <c r="AM188" i="11"/>
  <c r="AK188" i="11"/>
  <c r="AH188" i="11"/>
  <c r="AI188" i="11" s="1"/>
  <c r="AG188" i="11"/>
  <c r="AE188" i="11"/>
  <c r="AC188" i="11"/>
  <c r="AA188" i="11"/>
  <c r="Y188" i="11"/>
  <c r="V188" i="11"/>
  <c r="W188" i="11" s="1"/>
  <c r="U188" i="11"/>
  <c r="S188" i="11"/>
  <c r="P188" i="11"/>
  <c r="O188" i="11"/>
  <c r="L188" i="11"/>
  <c r="K188" i="11"/>
  <c r="J188" i="11"/>
  <c r="F188" i="11"/>
  <c r="AS188" i="11" s="1"/>
  <c r="AU188" i="11" s="1"/>
  <c r="AR187" i="11"/>
  <c r="AO187" i="11"/>
  <c r="AP187" i="11" s="1"/>
  <c r="AM187" i="11"/>
  <c r="AK187" i="11"/>
  <c r="AI187" i="11"/>
  <c r="AG187" i="11"/>
  <c r="AE187" i="11"/>
  <c r="AB187" i="11"/>
  <c r="AC187" i="11" s="1"/>
  <c r="AA187" i="11"/>
  <c r="Y187" i="11"/>
  <c r="V187" i="11"/>
  <c r="W187" i="11" s="1"/>
  <c r="U187" i="11"/>
  <c r="S187" i="11"/>
  <c r="P187" i="11"/>
  <c r="O187" i="11"/>
  <c r="L187" i="11"/>
  <c r="K187" i="11"/>
  <c r="J187" i="11"/>
  <c r="F187" i="11"/>
  <c r="AS187" i="11" s="1"/>
  <c r="AU187" i="11" s="1"/>
  <c r="AO186" i="11"/>
  <c r="AP186" i="11" s="1"/>
  <c r="AM186" i="11"/>
  <c r="AK186" i="11"/>
  <c r="AH186" i="11"/>
  <c r="AI186" i="11" s="1"/>
  <c r="AG186" i="11"/>
  <c r="AD186" i="11"/>
  <c r="AB186" i="11"/>
  <c r="AC186" i="11" s="1"/>
  <c r="AA186" i="11"/>
  <c r="Y186" i="11"/>
  <c r="V186" i="11"/>
  <c r="W186" i="11" s="1"/>
  <c r="U186" i="11"/>
  <c r="S186" i="11"/>
  <c r="P186" i="11"/>
  <c r="O186" i="11"/>
  <c r="L186" i="11"/>
  <c r="K186" i="11"/>
  <c r="J186" i="11"/>
  <c r="F186" i="11"/>
  <c r="AS186" i="11" s="1"/>
  <c r="AU186" i="11" s="1"/>
  <c r="AR185" i="11"/>
  <c r="AO185" i="11"/>
  <c r="AP185" i="11" s="1"/>
  <c r="AM185" i="11"/>
  <c r="AK185" i="11"/>
  <c r="AH185" i="11"/>
  <c r="AI185" i="11" s="1"/>
  <c r="AG185" i="11"/>
  <c r="AE185" i="11"/>
  <c r="AC185" i="11"/>
  <c r="AA185" i="11"/>
  <c r="Y185" i="11"/>
  <c r="V185" i="11"/>
  <c r="W185" i="11" s="1"/>
  <c r="U185" i="11"/>
  <c r="S185" i="11"/>
  <c r="P185" i="11"/>
  <c r="O185" i="11"/>
  <c r="L185" i="11"/>
  <c r="K185" i="11"/>
  <c r="J185" i="11"/>
  <c r="F185" i="11"/>
  <c r="AS185" i="11" s="1"/>
  <c r="AU185" i="11" s="1"/>
  <c r="AO184" i="11"/>
  <c r="AP184" i="11" s="1"/>
  <c r="AM184" i="11"/>
  <c r="AK184" i="11"/>
  <c r="AH184" i="11"/>
  <c r="AI184" i="11" s="1"/>
  <c r="AG184" i="11"/>
  <c r="AD184" i="11"/>
  <c r="AR184" i="11" s="1"/>
  <c r="AB184" i="11"/>
  <c r="AC184" i="11" s="1"/>
  <c r="AA184" i="11"/>
  <c r="Y184" i="11"/>
  <c r="V184" i="11"/>
  <c r="W184" i="11" s="1"/>
  <c r="U184" i="11"/>
  <c r="S184" i="11"/>
  <c r="P184" i="11"/>
  <c r="O184" i="11"/>
  <c r="L184" i="11"/>
  <c r="K184" i="11"/>
  <c r="J184" i="11"/>
  <c r="F184" i="11"/>
  <c r="AS184" i="11" s="1"/>
  <c r="AU184" i="11" s="1"/>
  <c r="AO183" i="11"/>
  <c r="AP183" i="11" s="1"/>
  <c r="AM183" i="11"/>
  <c r="AK183" i="11"/>
  <c r="AH183" i="11"/>
  <c r="AI183" i="11" s="1"/>
  <c r="AG183" i="11"/>
  <c r="AE183" i="11"/>
  <c r="AD183" i="11"/>
  <c r="AR183" i="11" s="1"/>
  <c r="AB183" i="11"/>
  <c r="AC183" i="11" s="1"/>
  <c r="AA183" i="11"/>
  <c r="Y183" i="11"/>
  <c r="V183" i="11"/>
  <c r="W183" i="11" s="1"/>
  <c r="U183" i="11"/>
  <c r="S183" i="11"/>
  <c r="P183" i="11"/>
  <c r="O183" i="11"/>
  <c r="L183" i="11"/>
  <c r="K183" i="11"/>
  <c r="J183" i="11"/>
  <c r="F183" i="11"/>
  <c r="AS183" i="11" s="1"/>
  <c r="AU183" i="11" s="1"/>
  <c r="AO182" i="11"/>
  <c r="AP182" i="11" s="1"/>
  <c r="AM182" i="11"/>
  <c r="AK182" i="11"/>
  <c r="AH182" i="11"/>
  <c r="AI182" i="11" s="1"/>
  <c r="AG182" i="11"/>
  <c r="AD182" i="11"/>
  <c r="AB182" i="11"/>
  <c r="AC182" i="11" s="1"/>
  <c r="AA182" i="11"/>
  <c r="Y182" i="11"/>
  <c r="V182" i="11"/>
  <c r="W182" i="11" s="1"/>
  <c r="U182" i="11"/>
  <c r="S182" i="11"/>
  <c r="P182" i="11"/>
  <c r="O182" i="11"/>
  <c r="L182" i="11"/>
  <c r="K182" i="11"/>
  <c r="J182" i="11"/>
  <c r="F182" i="11"/>
  <c r="AS182" i="11" s="1"/>
  <c r="AU182" i="11" s="1"/>
  <c r="AR181" i="11"/>
  <c r="AO181" i="11"/>
  <c r="AP181" i="11" s="1"/>
  <c r="AM181" i="11"/>
  <c r="AK181" i="11"/>
  <c r="AH181" i="11"/>
  <c r="AI181" i="11" s="1"/>
  <c r="AG181" i="11"/>
  <c r="AE181" i="11"/>
  <c r="AB181" i="11"/>
  <c r="AC181" i="11" s="1"/>
  <c r="AA181" i="11"/>
  <c r="Y181" i="11"/>
  <c r="V181" i="11"/>
  <c r="W181" i="11" s="1"/>
  <c r="U181" i="11"/>
  <c r="S181" i="11"/>
  <c r="P181" i="11"/>
  <c r="O181" i="11"/>
  <c r="L181" i="11"/>
  <c r="K181" i="11"/>
  <c r="J181" i="11"/>
  <c r="F181" i="11"/>
  <c r="AS181" i="11" s="1"/>
  <c r="AU181" i="11" s="1"/>
  <c r="AR180" i="11"/>
  <c r="AO180" i="11"/>
  <c r="AP180" i="11" s="1"/>
  <c r="AM180" i="11"/>
  <c r="AK180" i="11"/>
  <c r="AH180" i="11"/>
  <c r="AI180" i="11" s="1"/>
  <c r="AG180" i="11"/>
  <c r="AE180" i="11"/>
  <c r="AC180" i="11"/>
  <c r="AA180" i="11"/>
  <c r="Y180" i="11"/>
  <c r="V180" i="11"/>
  <c r="W180" i="11" s="1"/>
  <c r="U180" i="11"/>
  <c r="S180" i="11"/>
  <c r="P180" i="11"/>
  <c r="O180" i="11"/>
  <c r="L180" i="11"/>
  <c r="K180" i="11"/>
  <c r="J180" i="11"/>
  <c r="F180" i="11"/>
  <c r="AS180" i="11" s="1"/>
  <c r="AU180" i="11" s="1"/>
  <c r="AR179" i="11"/>
  <c r="AO179" i="11"/>
  <c r="AP179" i="11" s="1"/>
  <c r="AM179" i="11"/>
  <c r="AK179" i="11"/>
  <c r="AI179" i="11"/>
  <c r="AG179" i="11"/>
  <c r="AE179" i="11"/>
  <c r="AC179" i="11"/>
  <c r="AA179" i="11"/>
  <c r="Y179" i="11"/>
  <c r="V179" i="11"/>
  <c r="W179" i="11" s="1"/>
  <c r="U179" i="11"/>
  <c r="S179" i="11"/>
  <c r="P179" i="11"/>
  <c r="O179" i="11"/>
  <c r="L179" i="11"/>
  <c r="K179" i="11"/>
  <c r="J179" i="11"/>
  <c r="F179" i="11"/>
  <c r="AS179" i="11" s="1"/>
  <c r="AU179" i="11" s="1"/>
  <c r="AO178" i="11"/>
  <c r="AP178" i="11" s="1"/>
  <c r="AM178" i="11"/>
  <c r="AK178" i="11"/>
  <c r="AH178" i="11"/>
  <c r="AI178" i="11" s="1"/>
  <c r="AG178" i="11"/>
  <c r="AD178" i="11"/>
  <c r="AB178" i="11"/>
  <c r="AC178" i="11" s="1"/>
  <c r="AA178" i="11"/>
  <c r="Y178" i="11"/>
  <c r="V178" i="11"/>
  <c r="W178" i="11" s="1"/>
  <c r="U178" i="11"/>
  <c r="S178" i="11"/>
  <c r="P178" i="11"/>
  <c r="O178" i="11"/>
  <c r="L178" i="11"/>
  <c r="K178" i="11"/>
  <c r="J178" i="11"/>
  <c r="F178" i="11"/>
  <c r="AS178" i="11" s="1"/>
  <c r="AU178" i="11" s="1"/>
  <c r="AR177" i="11"/>
  <c r="AO177" i="11"/>
  <c r="AP177" i="11" s="1"/>
  <c r="AM177" i="11"/>
  <c r="AK177" i="11"/>
  <c r="AI177" i="11"/>
  <c r="AG177" i="11"/>
  <c r="AE177" i="11"/>
  <c r="AC177" i="11"/>
  <c r="AA177" i="11"/>
  <c r="Y177" i="11"/>
  <c r="V177" i="11"/>
  <c r="W177" i="11" s="1"/>
  <c r="U177" i="11"/>
  <c r="S177" i="11"/>
  <c r="P177" i="11"/>
  <c r="O177" i="11"/>
  <c r="L177" i="11"/>
  <c r="K177" i="11"/>
  <c r="J177" i="11"/>
  <c r="F177" i="11"/>
  <c r="AS177" i="11" s="1"/>
  <c r="AU177" i="11" s="1"/>
  <c r="AR176" i="11"/>
  <c r="AO176" i="11"/>
  <c r="AP176" i="11" s="1"/>
  <c r="AM176" i="11"/>
  <c r="AK176" i="11"/>
  <c r="AI176" i="11"/>
  <c r="AG176" i="11"/>
  <c r="AE176" i="11"/>
  <c r="AC176" i="11"/>
  <c r="AA176" i="11"/>
  <c r="Y176" i="11"/>
  <c r="V176" i="11"/>
  <c r="W176" i="11" s="1"/>
  <c r="U176" i="11"/>
  <c r="S176" i="11"/>
  <c r="P176" i="11"/>
  <c r="O176" i="11"/>
  <c r="L176" i="11"/>
  <c r="K176" i="11"/>
  <c r="J176" i="11"/>
  <c r="F176" i="11"/>
  <c r="AS176" i="11" s="1"/>
  <c r="AU176" i="11" s="1"/>
  <c r="AO175" i="11"/>
  <c r="AP175" i="11" s="1"/>
  <c r="AM175" i="11"/>
  <c r="AK175" i="11"/>
  <c r="AH175" i="11"/>
  <c r="AI175" i="11" s="1"/>
  <c r="AG175" i="11"/>
  <c r="AD175" i="11"/>
  <c r="AB175" i="11"/>
  <c r="AC175" i="11" s="1"/>
  <c r="AA175" i="11"/>
  <c r="Y175" i="11"/>
  <c r="V175" i="11"/>
  <c r="W175" i="11" s="1"/>
  <c r="U175" i="11"/>
  <c r="S175" i="11"/>
  <c r="P175" i="11"/>
  <c r="O175" i="11"/>
  <c r="L175" i="11"/>
  <c r="K175" i="11"/>
  <c r="J175" i="11"/>
  <c r="F175" i="11"/>
  <c r="AS175" i="11" s="1"/>
  <c r="AU175" i="11" s="1"/>
  <c r="AO174" i="11"/>
  <c r="AP174" i="11" s="1"/>
  <c r="AM174" i="11"/>
  <c r="AK174" i="11"/>
  <c r="AH174" i="11"/>
  <c r="AI174" i="11" s="1"/>
  <c r="AG174" i="11"/>
  <c r="AD174" i="11"/>
  <c r="AR174" i="11" s="1"/>
  <c r="AB174" i="11"/>
  <c r="AC174" i="11" s="1"/>
  <c r="AA174" i="11"/>
  <c r="Y174" i="11"/>
  <c r="V174" i="11"/>
  <c r="W174" i="11" s="1"/>
  <c r="U174" i="11"/>
  <c r="S174" i="11"/>
  <c r="P174" i="11"/>
  <c r="O174" i="11"/>
  <c r="L174" i="11"/>
  <c r="K174" i="11"/>
  <c r="J174" i="11"/>
  <c r="F174" i="11"/>
  <c r="AS174" i="11" s="1"/>
  <c r="AU174" i="11" s="1"/>
  <c r="AR173" i="11"/>
  <c r="AO173" i="11"/>
  <c r="AP173" i="11" s="1"/>
  <c r="AM173" i="11"/>
  <c r="AK173" i="11"/>
  <c r="AH173" i="11"/>
  <c r="AI173" i="11" s="1"/>
  <c r="AG173" i="11"/>
  <c r="AE173" i="11"/>
  <c r="AC173" i="11"/>
  <c r="AA173" i="11"/>
  <c r="Y173" i="11"/>
  <c r="V173" i="11"/>
  <c r="W173" i="11" s="1"/>
  <c r="U173" i="11"/>
  <c r="S173" i="11"/>
  <c r="P173" i="11"/>
  <c r="O173" i="11"/>
  <c r="L173" i="11"/>
  <c r="K173" i="11"/>
  <c r="J173" i="11"/>
  <c r="F173" i="11"/>
  <c r="AS173" i="11" s="1"/>
  <c r="AU173" i="11" s="1"/>
  <c r="AR172" i="11"/>
  <c r="AO172" i="11"/>
  <c r="AP172" i="11" s="1"/>
  <c r="AM172" i="11"/>
  <c r="AK172" i="11"/>
  <c r="AH172" i="11"/>
  <c r="AI172" i="11" s="1"/>
  <c r="AG172" i="11"/>
  <c r="AE172" i="11"/>
  <c r="AC172" i="11"/>
  <c r="AA172" i="11"/>
  <c r="Y172" i="11"/>
  <c r="V172" i="11"/>
  <c r="W172" i="11" s="1"/>
  <c r="U172" i="11"/>
  <c r="S172" i="11"/>
  <c r="P172" i="11"/>
  <c r="O172" i="11"/>
  <c r="L172" i="11"/>
  <c r="K172" i="11"/>
  <c r="J172" i="11"/>
  <c r="F172" i="11"/>
  <c r="AS172" i="11" s="1"/>
  <c r="AU172" i="11" s="1"/>
  <c r="AO171" i="11"/>
  <c r="AP171" i="11" s="1"/>
  <c r="AM171" i="11"/>
  <c r="AK171" i="11"/>
  <c r="AH171" i="11"/>
  <c r="AI171" i="11" s="1"/>
  <c r="AG171" i="11"/>
  <c r="AD171" i="11"/>
  <c r="AB171" i="11"/>
  <c r="AC171" i="11" s="1"/>
  <c r="AA171" i="11"/>
  <c r="Y171" i="11"/>
  <c r="V171" i="11"/>
  <c r="W171" i="11" s="1"/>
  <c r="U171" i="11"/>
  <c r="S171" i="11"/>
  <c r="P171" i="11"/>
  <c r="O171" i="11"/>
  <c r="L171" i="11"/>
  <c r="K171" i="11"/>
  <c r="J171" i="11"/>
  <c r="F171" i="11"/>
  <c r="AS171" i="11" s="1"/>
  <c r="AU171" i="11" s="1"/>
  <c r="AR170" i="11"/>
  <c r="AO170" i="11"/>
  <c r="AP170" i="11" s="1"/>
  <c r="AM170" i="11"/>
  <c r="AK170" i="11"/>
  <c r="AH170" i="11"/>
  <c r="AI170" i="11" s="1"/>
  <c r="AG170" i="11"/>
  <c r="AE170" i="11"/>
  <c r="AB170" i="11"/>
  <c r="AC170" i="11" s="1"/>
  <c r="AA170" i="11"/>
  <c r="Y170" i="11"/>
  <c r="V170" i="11"/>
  <c r="W170" i="11" s="1"/>
  <c r="U170" i="11"/>
  <c r="S170" i="11"/>
  <c r="P170" i="11"/>
  <c r="L170" i="11"/>
  <c r="K170" i="11"/>
  <c r="J170" i="11"/>
  <c r="F170" i="11"/>
  <c r="AO169" i="11"/>
  <c r="AP169" i="11" s="1"/>
  <c r="AM169" i="11"/>
  <c r="AK169" i="11"/>
  <c r="AH169" i="11"/>
  <c r="AI169" i="11" s="1"/>
  <c r="AG169" i="11"/>
  <c r="AE169" i="11"/>
  <c r="AD169" i="11"/>
  <c r="AR169" i="11" s="1"/>
  <c r="AC169" i="11"/>
  <c r="AA169" i="11"/>
  <c r="Y169" i="11"/>
  <c r="V169" i="11"/>
  <c r="W169" i="11" s="1"/>
  <c r="U169" i="11"/>
  <c r="S169" i="11"/>
  <c r="P169" i="11"/>
  <c r="O169" i="11"/>
  <c r="L169" i="11"/>
  <c r="K169" i="11"/>
  <c r="J169" i="11"/>
  <c r="F169" i="11"/>
  <c r="AS169" i="11" s="1"/>
  <c r="AU169" i="11" s="1"/>
  <c r="AO168" i="11"/>
  <c r="AP168" i="11" s="1"/>
  <c r="AM168" i="11"/>
  <c r="AK168" i="11"/>
  <c r="AH168" i="11"/>
  <c r="AI168" i="11" s="1"/>
  <c r="AG168" i="11"/>
  <c r="AD168" i="11"/>
  <c r="AR168" i="11" s="1"/>
  <c r="AB168" i="11"/>
  <c r="AC168" i="11" s="1"/>
  <c r="AA168" i="11"/>
  <c r="Y168" i="11"/>
  <c r="V168" i="11"/>
  <c r="W168" i="11" s="1"/>
  <c r="U168" i="11"/>
  <c r="S168" i="11"/>
  <c r="P168" i="11"/>
  <c r="O168" i="11"/>
  <c r="L168" i="11"/>
  <c r="K168" i="11"/>
  <c r="J168" i="11"/>
  <c r="F168" i="11"/>
  <c r="AS167" i="11"/>
  <c r="AU167" i="11" s="1"/>
  <c r="AP167" i="11"/>
  <c r="AO167" i="11"/>
  <c r="AM167" i="11"/>
  <c r="AK167" i="11"/>
  <c r="AH167" i="11"/>
  <c r="AI167" i="11" s="1"/>
  <c r="AG167" i="11"/>
  <c r="AD167" i="11"/>
  <c r="AB167" i="11"/>
  <c r="AC167" i="11" s="1"/>
  <c r="AA167" i="11"/>
  <c r="Y167" i="11"/>
  <c r="W167" i="11"/>
  <c r="V167" i="11"/>
  <c r="U167" i="11"/>
  <c r="S167" i="11"/>
  <c r="P167" i="11"/>
  <c r="O167" i="11"/>
  <c r="L167" i="11"/>
  <c r="K167" i="11"/>
  <c r="J167" i="11"/>
  <c r="F167" i="11"/>
  <c r="AR166" i="11"/>
  <c r="AO166" i="11"/>
  <c r="AP166" i="11" s="1"/>
  <c r="AM166" i="11"/>
  <c r="AK166" i="11"/>
  <c r="AH166" i="11"/>
  <c r="AI166" i="11" s="1"/>
  <c r="AG166" i="11"/>
  <c r="AE166" i="11"/>
  <c r="AC166" i="11"/>
  <c r="AA166" i="11"/>
  <c r="Y166" i="11"/>
  <c r="V166" i="11"/>
  <c r="W166" i="11" s="1"/>
  <c r="U166" i="11"/>
  <c r="S166" i="11"/>
  <c r="P166" i="11"/>
  <c r="O166" i="11"/>
  <c r="L166" i="11"/>
  <c r="K166" i="11"/>
  <c r="J166" i="11"/>
  <c r="F166" i="11"/>
  <c r="AS166" i="11" s="1"/>
  <c r="AU166" i="11" s="1"/>
  <c r="AO165" i="11"/>
  <c r="AP165" i="11" s="1"/>
  <c r="AM165" i="11"/>
  <c r="AK165" i="11"/>
  <c r="AH165" i="11"/>
  <c r="AI165" i="11" s="1"/>
  <c r="AG165" i="11"/>
  <c r="AD165" i="11"/>
  <c r="AB165" i="11"/>
  <c r="AC165" i="11" s="1"/>
  <c r="AA165" i="11"/>
  <c r="Y165" i="11"/>
  <c r="V165" i="11"/>
  <c r="W165" i="11" s="1"/>
  <c r="U165" i="11"/>
  <c r="S165" i="11"/>
  <c r="P165" i="11"/>
  <c r="O165" i="11"/>
  <c r="L165" i="11"/>
  <c r="K165" i="11"/>
  <c r="J165" i="11"/>
  <c r="F165" i="11"/>
  <c r="AR164" i="11"/>
  <c r="AO164" i="11"/>
  <c r="AP164" i="11" s="1"/>
  <c r="AM164" i="11"/>
  <c r="AK164" i="11"/>
  <c r="AI164" i="11"/>
  <c r="AG164" i="11"/>
  <c r="AE164" i="11"/>
  <c r="AC164" i="11"/>
  <c r="AA164" i="11"/>
  <c r="Y164" i="11"/>
  <c r="V164" i="11"/>
  <c r="W164" i="11" s="1"/>
  <c r="U164" i="11"/>
  <c r="S164" i="11"/>
  <c r="P164" i="11"/>
  <c r="O164" i="11"/>
  <c r="L164" i="11"/>
  <c r="K164" i="11"/>
  <c r="J164" i="11"/>
  <c r="F164" i="11"/>
  <c r="AS164" i="11" s="1"/>
  <c r="AU164" i="11" s="1"/>
  <c r="AR163" i="11"/>
  <c r="AO163" i="11"/>
  <c r="AP163" i="11" s="1"/>
  <c r="AM163" i="11"/>
  <c r="AK163" i="11"/>
  <c r="AI163" i="11"/>
  <c r="AG163" i="11"/>
  <c r="AE163" i="11"/>
  <c r="AC163" i="11"/>
  <c r="AA163" i="11"/>
  <c r="Y163" i="11"/>
  <c r="V163" i="11"/>
  <c r="W163" i="11" s="1"/>
  <c r="U163" i="11"/>
  <c r="S163" i="11"/>
  <c r="P163" i="11"/>
  <c r="O163" i="11"/>
  <c r="L163" i="11"/>
  <c r="K163" i="11"/>
  <c r="J163" i="11"/>
  <c r="F163" i="11"/>
  <c r="AS163" i="11" s="1"/>
  <c r="AU163" i="11" s="1"/>
  <c r="AR162" i="11"/>
  <c r="AO162" i="11"/>
  <c r="AP162" i="11" s="1"/>
  <c r="AM162" i="11"/>
  <c r="AK162" i="11"/>
  <c r="AH162" i="11"/>
  <c r="AI162" i="11" s="1"/>
  <c r="AG162" i="11"/>
  <c r="AE162" i="11"/>
  <c r="AC162" i="11"/>
  <c r="AA162" i="11"/>
  <c r="Y162" i="11"/>
  <c r="V162" i="11"/>
  <c r="W162" i="11" s="1"/>
  <c r="U162" i="11"/>
  <c r="S162" i="11"/>
  <c r="P162" i="11"/>
  <c r="O162" i="11"/>
  <c r="L162" i="11"/>
  <c r="K162" i="11"/>
  <c r="J162" i="11"/>
  <c r="F162" i="11"/>
  <c r="AS162" i="11" s="1"/>
  <c r="AU162" i="11" s="1"/>
  <c r="AR161" i="11"/>
  <c r="AO161" i="11"/>
  <c r="AP161" i="11" s="1"/>
  <c r="AM161" i="11"/>
  <c r="AK161" i="11"/>
  <c r="AI161" i="11"/>
  <c r="AG161" i="11"/>
  <c r="AE161" i="11"/>
  <c r="AC161" i="11"/>
  <c r="AA161" i="11"/>
  <c r="Y161" i="11"/>
  <c r="V161" i="11"/>
  <c r="W161" i="11" s="1"/>
  <c r="U161" i="11"/>
  <c r="S161" i="11"/>
  <c r="P161" i="11"/>
  <c r="O161" i="11"/>
  <c r="L161" i="11"/>
  <c r="K161" i="11"/>
  <c r="J161" i="11"/>
  <c r="F161" i="11"/>
  <c r="AS161" i="11" s="1"/>
  <c r="AU161" i="11" s="1"/>
  <c r="AR160" i="11"/>
  <c r="AO160" i="11"/>
  <c r="AP160" i="11" s="1"/>
  <c r="AM160" i="11"/>
  <c r="AK160" i="11"/>
  <c r="AH160" i="11"/>
  <c r="AI160" i="11" s="1"/>
  <c r="AG160" i="11"/>
  <c r="AD160" i="11"/>
  <c r="AE160" i="11" s="1"/>
  <c r="AB160" i="11"/>
  <c r="AC160" i="11" s="1"/>
  <c r="AA160" i="11"/>
  <c r="Y160" i="11"/>
  <c r="V160" i="11"/>
  <c r="W160" i="11" s="1"/>
  <c r="U160" i="11"/>
  <c r="S160" i="11"/>
  <c r="P160" i="11"/>
  <c r="O160" i="11"/>
  <c r="L160" i="11"/>
  <c r="K160" i="11"/>
  <c r="J160" i="11"/>
  <c r="F160" i="11"/>
  <c r="AS160" i="11" s="1"/>
  <c r="AU160" i="11" s="1"/>
  <c r="AO159" i="11"/>
  <c r="AP159" i="11" s="1"/>
  <c r="AM159" i="11"/>
  <c r="AK159" i="11"/>
  <c r="AH159" i="11"/>
  <c r="AI159" i="11" s="1"/>
  <c r="AG159" i="11"/>
  <c r="AD159" i="11"/>
  <c r="AR159" i="11" s="1"/>
  <c r="AB159" i="11"/>
  <c r="AC159" i="11" s="1"/>
  <c r="AA159" i="11"/>
  <c r="Y159" i="11"/>
  <c r="V159" i="11"/>
  <c r="W159" i="11" s="1"/>
  <c r="U159" i="11"/>
  <c r="S159" i="11"/>
  <c r="P159" i="11"/>
  <c r="O159" i="11"/>
  <c r="L159" i="11"/>
  <c r="K159" i="11"/>
  <c r="J159" i="11"/>
  <c r="F159" i="11"/>
  <c r="AS159" i="11" s="1"/>
  <c r="AU159" i="11" s="1"/>
  <c r="AR158" i="11"/>
  <c r="AO158" i="11"/>
  <c r="AP158" i="11" s="1"/>
  <c r="AM158" i="11"/>
  <c r="AK158" i="11"/>
  <c r="AI158" i="11"/>
  <c r="AG158" i="11"/>
  <c r="AE158" i="11"/>
  <c r="AC158" i="11"/>
  <c r="AA158" i="11"/>
  <c r="Y158" i="11"/>
  <c r="V158" i="11"/>
  <c r="W158" i="11" s="1"/>
  <c r="U158" i="11"/>
  <c r="S158" i="11"/>
  <c r="P158" i="11"/>
  <c r="O158" i="11"/>
  <c r="L158" i="11"/>
  <c r="K158" i="11"/>
  <c r="J158" i="11"/>
  <c r="F158" i="11"/>
  <c r="AS158" i="11" s="1"/>
  <c r="AU158" i="11" s="1"/>
  <c r="AO157" i="11"/>
  <c r="AP157" i="11" s="1"/>
  <c r="AM157" i="11"/>
  <c r="AK157" i="11"/>
  <c r="AH157" i="11"/>
  <c r="AI157" i="11" s="1"/>
  <c r="AG157" i="11"/>
  <c r="AD157" i="11"/>
  <c r="AR157" i="11" s="1"/>
  <c r="AC157" i="11"/>
  <c r="AA157" i="11"/>
  <c r="Y157" i="11"/>
  <c r="V157" i="11"/>
  <c r="W157" i="11" s="1"/>
  <c r="U157" i="11"/>
  <c r="S157" i="11"/>
  <c r="P157" i="11"/>
  <c r="O157" i="11"/>
  <c r="L157" i="11"/>
  <c r="K157" i="11"/>
  <c r="J157" i="11"/>
  <c r="F157" i="11"/>
  <c r="AS157" i="11" s="1"/>
  <c r="AU157" i="11" s="1"/>
  <c r="AR156" i="11"/>
  <c r="AO156" i="11"/>
  <c r="AP156" i="11" s="1"/>
  <c r="AM156" i="11"/>
  <c r="AK156" i="11"/>
  <c r="AI156" i="11"/>
  <c r="AG156" i="11"/>
  <c r="AE156" i="11"/>
  <c r="AC156" i="11"/>
  <c r="AA156" i="11"/>
  <c r="Y156" i="11"/>
  <c r="V156" i="11"/>
  <c r="W156" i="11" s="1"/>
  <c r="U156" i="11"/>
  <c r="S156" i="11"/>
  <c r="P156" i="11"/>
  <c r="O156" i="11"/>
  <c r="L156" i="11"/>
  <c r="K156" i="11"/>
  <c r="J156" i="11"/>
  <c r="F156" i="11"/>
  <c r="AS156" i="11" s="1"/>
  <c r="AU156" i="11" s="1"/>
  <c r="AR155" i="11"/>
  <c r="AO155" i="11"/>
  <c r="AP155" i="11" s="1"/>
  <c r="AM155" i="11"/>
  <c r="AK155" i="11"/>
  <c r="AH155" i="11"/>
  <c r="AI155" i="11" s="1"/>
  <c r="AG155" i="11"/>
  <c r="AE155" i="11"/>
  <c r="AC155" i="11"/>
  <c r="AA155" i="11"/>
  <c r="Y155" i="11"/>
  <c r="V155" i="11"/>
  <c r="W155" i="11" s="1"/>
  <c r="U155" i="11"/>
  <c r="S155" i="11"/>
  <c r="P155" i="11"/>
  <c r="L155" i="11"/>
  <c r="K155" i="11"/>
  <c r="J155" i="11"/>
  <c r="F155" i="11"/>
  <c r="AS155" i="11" s="1"/>
  <c r="AU155" i="11" s="1"/>
  <c r="AR154" i="11"/>
  <c r="AO154" i="11"/>
  <c r="AP154" i="11" s="1"/>
  <c r="AM154" i="11"/>
  <c r="AK154" i="11"/>
  <c r="AI154" i="11"/>
  <c r="AG154" i="11"/>
  <c r="AE154" i="11"/>
  <c r="AC154" i="11"/>
  <c r="AA154" i="11"/>
  <c r="Y154" i="11"/>
  <c r="V154" i="11"/>
  <c r="W154" i="11" s="1"/>
  <c r="U154" i="11"/>
  <c r="S154" i="11"/>
  <c r="P154" i="11"/>
  <c r="O154" i="11"/>
  <c r="L154" i="11"/>
  <c r="K154" i="11"/>
  <c r="J154" i="11"/>
  <c r="F154" i="11"/>
  <c r="AS154" i="11" s="1"/>
  <c r="AU154" i="11" s="1"/>
  <c r="AO153" i="11"/>
  <c r="AP153" i="11" s="1"/>
  <c r="AM153" i="11"/>
  <c r="AK153" i="11"/>
  <c r="AH153" i="11"/>
  <c r="AI153" i="11" s="1"/>
  <c r="AG153" i="11"/>
  <c r="AD153" i="11"/>
  <c r="AB153" i="11"/>
  <c r="AC153" i="11" s="1"/>
  <c r="AA153" i="11"/>
  <c r="Y153" i="11"/>
  <c r="V153" i="11"/>
  <c r="W153" i="11" s="1"/>
  <c r="U153" i="11"/>
  <c r="S153" i="11"/>
  <c r="P153" i="11"/>
  <c r="O153" i="11"/>
  <c r="L153" i="11"/>
  <c r="K153" i="11"/>
  <c r="J153" i="11"/>
  <c r="F153" i="11"/>
  <c r="AS153" i="11" s="1"/>
  <c r="AU153" i="11" s="1"/>
  <c r="AR152" i="11"/>
  <c r="AO152" i="11"/>
  <c r="AP152" i="11" s="1"/>
  <c r="AM152" i="11"/>
  <c r="AK152" i="11"/>
  <c r="AH152" i="11"/>
  <c r="AI152" i="11" s="1"/>
  <c r="AG152" i="11"/>
  <c r="AE152" i="11"/>
  <c r="AC152" i="11"/>
  <c r="AA152" i="11"/>
  <c r="Y152" i="11"/>
  <c r="V152" i="11"/>
  <c r="W152" i="11" s="1"/>
  <c r="U152" i="11"/>
  <c r="S152" i="11"/>
  <c r="P152" i="11"/>
  <c r="O152" i="11"/>
  <c r="L152" i="11"/>
  <c r="K152" i="11"/>
  <c r="J152" i="11"/>
  <c r="F152" i="11"/>
  <c r="AS152" i="11" s="1"/>
  <c r="AU152" i="11" s="1"/>
  <c r="AO151" i="11"/>
  <c r="AP151" i="11" s="1"/>
  <c r="AM151" i="11"/>
  <c r="AK151" i="11"/>
  <c r="AH151" i="11"/>
  <c r="AI151" i="11" s="1"/>
  <c r="AG151" i="11"/>
  <c r="AD151" i="11"/>
  <c r="AR151" i="11" s="1"/>
  <c r="AB151" i="11"/>
  <c r="AC151" i="11" s="1"/>
  <c r="AA151" i="11"/>
  <c r="Y151" i="11"/>
  <c r="V151" i="11"/>
  <c r="W151" i="11" s="1"/>
  <c r="U151" i="11"/>
  <c r="S151" i="11"/>
  <c r="P151" i="11"/>
  <c r="O151" i="11"/>
  <c r="L151" i="11"/>
  <c r="K151" i="11"/>
  <c r="F151" i="11"/>
  <c r="AS151" i="11" s="1"/>
  <c r="AU151" i="11" s="1"/>
  <c r="AR150" i="11"/>
  <c r="AO150" i="11"/>
  <c r="AP150" i="11" s="1"/>
  <c r="AM150" i="11"/>
  <c r="AK150" i="11"/>
  <c r="AI150" i="11"/>
  <c r="AG150" i="11"/>
  <c r="AE150" i="11"/>
  <c r="AC150" i="11"/>
  <c r="AA150" i="11"/>
  <c r="Y150" i="11"/>
  <c r="V150" i="11"/>
  <c r="W150" i="11" s="1"/>
  <c r="U150" i="11"/>
  <c r="S150" i="11"/>
  <c r="P150" i="11"/>
  <c r="O150" i="11"/>
  <c r="L150" i="11"/>
  <c r="K150" i="11"/>
  <c r="J150" i="11"/>
  <c r="F150" i="11"/>
  <c r="AS150" i="11" s="1"/>
  <c r="AU150" i="11" s="1"/>
  <c r="AR149" i="11"/>
  <c r="AO149" i="11"/>
  <c r="AP149" i="11" s="1"/>
  <c r="AM149" i="11"/>
  <c r="AK149" i="11"/>
  <c r="AI149" i="11"/>
  <c r="AG149" i="11"/>
  <c r="AE149" i="11"/>
  <c r="AC149" i="11"/>
  <c r="AA149" i="11"/>
  <c r="Y149" i="11"/>
  <c r="V149" i="11"/>
  <c r="W149" i="11" s="1"/>
  <c r="U149" i="11"/>
  <c r="S149" i="11"/>
  <c r="P149" i="11"/>
  <c r="O149" i="11"/>
  <c r="L149" i="11"/>
  <c r="K149" i="11"/>
  <c r="J149" i="11"/>
  <c r="F149" i="11"/>
  <c r="AS149" i="11" s="1"/>
  <c r="AU149" i="11" s="1"/>
  <c r="AO148" i="11"/>
  <c r="AP148" i="11" s="1"/>
  <c r="AM148" i="11"/>
  <c r="AK148" i="11"/>
  <c r="AH148" i="11"/>
  <c r="AI148" i="11" s="1"/>
  <c r="AG148" i="11"/>
  <c r="AD148" i="11"/>
  <c r="AR148" i="11" s="1"/>
  <c r="AB148" i="11"/>
  <c r="AC148" i="11" s="1"/>
  <c r="AA148" i="11"/>
  <c r="Y148" i="11"/>
  <c r="V148" i="11"/>
  <c r="W148" i="11" s="1"/>
  <c r="U148" i="11"/>
  <c r="S148" i="11"/>
  <c r="P148" i="11"/>
  <c r="O148" i="11"/>
  <c r="L148" i="11"/>
  <c r="K148" i="11"/>
  <c r="J148" i="11"/>
  <c r="F148" i="11"/>
  <c r="AS147" i="11"/>
  <c r="AU147" i="11" s="1"/>
  <c r="AR147" i="11"/>
  <c r="AO147" i="11"/>
  <c r="AP147" i="11" s="1"/>
  <c r="AM147" i="11"/>
  <c r="AK147" i="11"/>
  <c r="AI147" i="11"/>
  <c r="AG147" i="11"/>
  <c r="AE147" i="11"/>
  <c r="AC147" i="11"/>
  <c r="AA147" i="11"/>
  <c r="Y147" i="11"/>
  <c r="V147" i="11"/>
  <c r="W147" i="11" s="1"/>
  <c r="U147" i="11"/>
  <c r="S147" i="11"/>
  <c r="P147" i="11"/>
  <c r="O147" i="11"/>
  <c r="L147" i="11"/>
  <c r="K147" i="11"/>
  <c r="J147" i="11"/>
  <c r="F147" i="11"/>
  <c r="AR146" i="11"/>
  <c r="AO146" i="11"/>
  <c r="AP146" i="11" s="1"/>
  <c r="AM146" i="11"/>
  <c r="AK146" i="11"/>
  <c r="AI146" i="11"/>
  <c r="AG146" i="11"/>
  <c r="AE146" i="11"/>
  <c r="AB146" i="11"/>
  <c r="AC146" i="11" s="1"/>
  <c r="AA146" i="11"/>
  <c r="Y146" i="11"/>
  <c r="V146" i="11"/>
  <c r="W146" i="11" s="1"/>
  <c r="U146" i="11"/>
  <c r="S146" i="11"/>
  <c r="P146" i="11"/>
  <c r="O146" i="11"/>
  <c r="L146" i="11"/>
  <c r="K146" i="11"/>
  <c r="J146" i="11"/>
  <c r="F146" i="11"/>
  <c r="AS146" i="11" s="1"/>
  <c r="AU146" i="11" s="1"/>
  <c r="AO145" i="11"/>
  <c r="AP145" i="11" s="1"/>
  <c r="AM145" i="11"/>
  <c r="AK145" i="11"/>
  <c r="AI145" i="11"/>
  <c r="AH145" i="11"/>
  <c r="AG145" i="11"/>
  <c r="AD145" i="11"/>
  <c r="AR145" i="11" s="1"/>
  <c r="AB145" i="11"/>
  <c r="AC145" i="11" s="1"/>
  <c r="AA145" i="11"/>
  <c r="Y145" i="11"/>
  <c r="V145" i="11"/>
  <c r="W145" i="11" s="1"/>
  <c r="U145" i="11"/>
  <c r="S145" i="11"/>
  <c r="P145" i="11"/>
  <c r="O145" i="11"/>
  <c r="L145" i="11"/>
  <c r="K145" i="11"/>
  <c r="J145" i="11"/>
  <c r="F145" i="11"/>
  <c r="AS145" i="11" s="1"/>
  <c r="AU145" i="11" s="1"/>
  <c r="AR144" i="11"/>
  <c r="AO144" i="11"/>
  <c r="AP144" i="11" s="1"/>
  <c r="AM144" i="11"/>
  <c r="AK144" i="11"/>
  <c r="AI144" i="11"/>
  <c r="AH144" i="11"/>
  <c r="AG144" i="11"/>
  <c r="AE144" i="11"/>
  <c r="AC144" i="11"/>
  <c r="AA144" i="11"/>
  <c r="Y144" i="11"/>
  <c r="V144" i="11"/>
  <c r="W144" i="11" s="1"/>
  <c r="U144" i="11"/>
  <c r="S144" i="11"/>
  <c r="P144" i="11"/>
  <c r="O144" i="11"/>
  <c r="L144" i="11"/>
  <c r="K144" i="11"/>
  <c r="J144" i="11"/>
  <c r="F144" i="11"/>
  <c r="AS144" i="11" s="1"/>
  <c r="AU144" i="11" s="1"/>
  <c r="AP143" i="11"/>
  <c r="AO143" i="11"/>
  <c r="AM143" i="11"/>
  <c r="AK143" i="11"/>
  <c r="AH143" i="11"/>
  <c r="AI143" i="11" s="1"/>
  <c r="AG143" i="11"/>
  <c r="AD143" i="11"/>
  <c r="AR143" i="11" s="1"/>
  <c r="AB143" i="11"/>
  <c r="AC143" i="11" s="1"/>
  <c r="AA143" i="11"/>
  <c r="Y143" i="11"/>
  <c r="V143" i="11"/>
  <c r="W143" i="11" s="1"/>
  <c r="U143" i="11"/>
  <c r="S143" i="11"/>
  <c r="P143" i="11"/>
  <c r="O143" i="11"/>
  <c r="L143" i="11"/>
  <c r="K143" i="11"/>
  <c r="J143" i="11"/>
  <c r="F143" i="11"/>
  <c r="AS143" i="11" s="1"/>
  <c r="AU143" i="11" s="1"/>
  <c r="AO142" i="11"/>
  <c r="AP142" i="11" s="1"/>
  <c r="AM142" i="11"/>
  <c r="AK142" i="11"/>
  <c r="AH142" i="11"/>
  <c r="AI142" i="11" s="1"/>
  <c r="AG142" i="11"/>
  <c r="AD142" i="11"/>
  <c r="AR142" i="11" s="1"/>
  <c r="AB142" i="11"/>
  <c r="AC142" i="11" s="1"/>
  <c r="AA142" i="11"/>
  <c r="Y142" i="11"/>
  <c r="V142" i="11"/>
  <c r="W142" i="11" s="1"/>
  <c r="U142" i="11"/>
  <c r="S142" i="11"/>
  <c r="P142" i="11"/>
  <c r="O142" i="11"/>
  <c r="L142" i="11"/>
  <c r="K142" i="11"/>
  <c r="J142" i="11"/>
  <c r="F142" i="11"/>
  <c r="AS142" i="11" s="1"/>
  <c r="AU142" i="11" s="1"/>
  <c r="AO141" i="11"/>
  <c r="AP141" i="11" s="1"/>
  <c r="AM141" i="11"/>
  <c r="AK141" i="11"/>
  <c r="AH141" i="11"/>
  <c r="AI141" i="11" s="1"/>
  <c r="AG141" i="11"/>
  <c r="AD141" i="11"/>
  <c r="AR141" i="11" s="1"/>
  <c r="AB141" i="11"/>
  <c r="AC141" i="11" s="1"/>
  <c r="AA141" i="11"/>
  <c r="Y141" i="11"/>
  <c r="V141" i="11"/>
  <c r="W141" i="11" s="1"/>
  <c r="U141" i="11"/>
  <c r="S141" i="11"/>
  <c r="P141" i="11"/>
  <c r="O141" i="11"/>
  <c r="L141" i="11"/>
  <c r="K141" i="11"/>
  <c r="J141" i="11"/>
  <c r="F141" i="11"/>
  <c r="AS141" i="11" s="1"/>
  <c r="AU141" i="11" s="1"/>
  <c r="AO140" i="11"/>
  <c r="AP140" i="11" s="1"/>
  <c r="AM140" i="11"/>
  <c r="AK140" i="11"/>
  <c r="AH140" i="11"/>
  <c r="AI140" i="11" s="1"/>
  <c r="AG140" i="11"/>
  <c r="AD140" i="11"/>
  <c r="AR140" i="11" s="1"/>
  <c r="AB140" i="11"/>
  <c r="AC140" i="11" s="1"/>
  <c r="AA140" i="11"/>
  <c r="Y140" i="11"/>
  <c r="V140" i="11"/>
  <c r="W140" i="11" s="1"/>
  <c r="U140" i="11"/>
  <c r="S140" i="11"/>
  <c r="P140" i="11"/>
  <c r="O140" i="11"/>
  <c r="L140" i="11"/>
  <c r="K140" i="11"/>
  <c r="J140" i="11"/>
  <c r="F140" i="11"/>
  <c r="AS140" i="11" s="1"/>
  <c r="AU140" i="11" s="1"/>
  <c r="AR139" i="11"/>
  <c r="AO139" i="11"/>
  <c r="AP139" i="11" s="1"/>
  <c r="AM139" i="11"/>
  <c r="AK139" i="11"/>
  <c r="AH139" i="11"/>
  <c r="AI139" i="11" s="1"/>
  <c r="AG139" i="11"/>
  <c r="AE139" i="11"/>
  <c r="AC139" i="11"/>
  <c r="AA139" i="11"/>
  <c r="Y139" i="11"/>
  <c r="V139" i="11"/>
  <c r="W139" i="11" s="1"/>
  <c r="U139" i="11"/>
  <c r="S139" i="11"/>
  <c r="P139" i="11"/>
  <c r="O139" i="11"/>
  <c r="L139" i="11"/>
  <c r="K139" i="11"/>
  <c r="J139" i="11"/>
  <c r="F139" i="11"/>
  <c r="AS139" i="11" s="1"/>
  <c r="AU139" i="11" s="1"/>
  <c r="AR138" i="11"/>
  <c r="AO138" i="11"/>
  <c r="AP138" i="11" s="1"/>
  <c r="AM138" i="11"/>
  <c r="AK138" i="11"/>
  <c r="AH138" i="11"/>
  <c r="AI138" i="11" s="1"/>
  <c r="AG138" i="11"/>
  <c r="AE138" i="11"/>
  <c r="AC138" i="11"/>
  <c r="AA138" i="11"/>
  <c r="Y138" i="11"/>
  <c r="V138" i="11"/>
  <c r="W138" i="11" s="1"/>
  <c r="U138" i="11"/>
  <c r="S138" i="11"/>
  <c r="P138" i="11"/>
  <c r="O138" i="11"/>
  <c r="L138" i="11"/>
  <c r="K138" i="11"/>
  <c r="J138" i="11"/>
  <c r="F138" i="11"/>
  <c r="AS138" i="11" s="1"/>
  <c r="AU138" i="11" s="1"/>
  <c r="AO137" i="11"/>
  <c r="AP137" i="11" s="1"/>
  <c r="AM137" i="11"/>
  <c r="AK137" i="11"/>
  <c r="AH137" i="11"/>
  <c r="AI137" i="11" s="1"/>
  <c r="AG137" i="11"/>
  <c r="AE137" i="11"/>
  <c r="AD137" i="11"/>
  <c r="AR137" i="11" s="1"/>
  <c r="AB137" i="11"/>
  <c r="AC137" i="11" s="1"/>
  <c r="AA137" i="11"/>
  <c r="Y137" i="11"/>
  <c r="V137" i="11"/>
  <c r="W137" i="11" s="1"/>
  <c r="U137" i="11"/>
  <c r="S137" i="11"/>
  <c r="P137" i="11"/>
  <c r="O137" i="11"/>
  <c r="L137" i="11"/>
  <c r="K137" i="11"/>
  <c r="J137" i="11"/>
  <c r="F137" i="11"/>
  <c r="AO136" i="11"/>
  <c r="AP136" i="11" s="1"/>
  <c r="AM136" i="11"/>
  <c r="AK136" i="11"/>
  <c r="AH136" i="11"/>
  <c r="AI136" i="11" s="1"/>
  <c r="AG136" i="11"/>
  <c r="AD136" i="11"/>
  <c r="AR136" i="11" s="1"/>
  <c r="AB136" i="11"/>
  <c r="AC136" i="11" s="1"/>
  <c r="AA136" i="11"/>
  <c r="Y136" i="11"/>
  <c r="V136" i="11"/>
  <c r="W136" i="11" s="1"/>
  <c r="U136" i="11"/>
  <c r="S136" i="11"/>
  <c r="P136" i="11"/>
  <c r="O136" i="11"/>
  <c r="L136" i="11"/>
  <c r="K136" i="11"/>
  <c r="F136" i="11"/>
  <c r="AO135" i="11"/>
  <c r="AP135" i="11" s="1"/>
  <c r="AM135" i="11"/>
  <c r="AK135" i="11"/>
  <c r="AH135" i="11"/>
  <c r="AI135" i="11" s="1"/>
  <c r="AG135" i="11"/>
  <c r="AD135" i="11"/>
  <c r="AB135" i="11"/>
  <c r="AA135" i="11"/>
  <c r="Y135" i="11"/>
  <c r="V135" i="11"/>
  <c r="W135" i="11" s="1"/>
  <c r="U135" i="11"/>
  <c r="S135" i="11"/>
  <c r="P135" i="11"/>
  <c r="O135" i="11"/>
  <c r="L135" i="11"/>
  <c r="K135" i="11"/>
  <c r="F135" i="11"/>
  <c r="AR134" i="11"/>
  <c r="AO134" i="11"/>
  <c r="AP134" i="11" s="1"/>
  <c r="AM134" i="11"/>
  <c r="AK134" i="11"/>
  <c r="AH134" i="11"/>
  <c r="AI134" i="11" s="1"/>
  <c r="AG134" i="11"/>
  <c r="AE134" i="11"/>
  <c r="AC134" i="11"/>
  <c r="AA134" i="11"/>
  <c r="Y134" i="11"/>
  <c r="V134" i="11"/>
  <c r="W134" i="11" s="1"/>
  <c r="U134" i="11"/>
  <c r="S134" i="11"/>
  <c r="P134" i="11"/>
  <c r="O134" i="11"/>
  <c r="L134" i="11"/>
  <c r="K134" i="11"/>
  <c r="J134" i="11"/>
  <c r="F134" i="11"/>
  <c r="AS134" i="11" s="1"/>
  <c r="AU134" i="11" s="1"/>
  <c r="AO133" i="11"/>
  <c r="AP133" i="11" s="1"/>
  <c r="AM133" i="11"/>
  <c r="AK133" i="11"/>
  <c r="AH133" i="11"/>
  <c r="AI133" i="11" s="1"/>
  <c r="AG133" i="11"/>
  <c r="AD133" i="11"/>
  <c r="AE133" i="11" s="1"/>
  <c r="AB133" i="11"/>
  <c r="AC133" i="11" s="1"/>
  <c r="AA133" i="11"/>
  <c r="Y133" i="11"/>
  <c r="V133" i="11"/>
  <c r="W133" i="11" s="1"/>
  <c r="U133" i="11"/>
  <c r="S133" i="11"/>
  <c r="P133" i="11"/>
  <c r="O133" i="11"/>
  <c r="L133" i="11"/>
  <c r="K133" i="11"/>
  <c r="J133" i="11"/>
  <c r="F133" i="11"/>
  <c r="AS133" i="11" s="1"/>
  <c r="AU133" i="11" s="1"/>
  <c r="AO132" i="11"/>
  <c r="AP132" i="11" s="1"/>
  <c r="AM132" i="11"/>
  <c r="AK132" i="11"/>
  <c r="AH132" i="11"/>
  <c r="AI132" i="11" s="1"/>
  <c r="AG132" i="11"/>
  <c r="AD132" i="11"/>
  <c r="AR132" i="11" s="1"/>
  <c r="AB132" i="11"/>
  <c r="AC132" i="11" s="1"/>
  <c r="AA132" i="11"/>
  <c r="Y132" i="11"/>
  <c r="V132" i="11"/>
  <c r="W132" i="11" s="1"/>
  <c r="U132" i="11"/>
  <c r="S132" i="11"/>
  <c r="P132" i="11"/>
  <c r="O132" i="11"/>
  <c r="L132" i="11"/>
  <c r="K132" i="11"/>
  <c r="J132" i="11"/>
  <c r="F132" i="11"/>
  <c r="AS132" i="11" s="1"/>
  <c r="AU132" i="11" s="1"/>
  <c r="AR131" i="11"/>
  <c r="AO131" i="11"/>
  <c r="AP131" i="11" s="1"/>
  <c r="AM131" i="11"/>
  <c r="AK131" i="11"/>
  <c r="AI131" i="11"/>
  <c r="AG131" i="11"/>
  <c r="AE131" i="11"/>
  <c r="AC131" i="11"/>
  <c r="AA131" i="11"/>
  <c r="Y131" i="11"/>
  <c r="V131" i="11"/>
  <c r="W131" i="11" s="1"/>
  <c r="U131" i="11"/>
  <c r="S131" i="11"/>
  <c r="P131" i="11"/>
  <c r="O131" i="11"/>
  <c r="L131" i="11"/>
  <c r="K131" i="11"/>
  <c r="J131" i="11"/>
  <c r="F131" i="11"/>
  <c r="AS131" i="11" s="1"/>
  <c r="AU131" i="11" s="1"/>
  <c r="AR130" i="11"/>
  <c r="AO130" i="11"/>
  <c r="AP130" i="11" s="1"/>
  <c r="AM130" i="11"/>
  <c r="AK130" i="11"/>
  <c r="AI130" i="11"/>
  <c r="AG130" i="11"/>
  <c r="AE130" i="11"/>
  <c r="AC130" i="11"/>
  <c r="AA130" i="11"/>
  <c r="Y130" i="11"/>
  <c r="V130" i="11"/>
  <c r="W130" i="11" s="1"/>
  <c r="U130" i="11"/>
  <c r="S130" i="11"/>
  <c r="P130" i="11"/>
  <c r="O130" i="11"/>
  <c r="L130" i="11"/>
  <c r="K130" i="11"/>
  <c r="J130" i="11"/>
  <c r="F130" i="11"/>
  <c r="AS130" i="11" s="1"/>
  <c r="AU130" i="11" s="1"/>
  <c r="AO129" i="11"/>
  <c r="AP129" i="11" s="1"/>
  <c r="AM129" i="11"/>
  <c r="AK129" i="11"/>
  <c r="AH129" i="11"/>
  <c r="AI129" i="11" s="1"/>
  <c r="AG129" i="11"/>
  <c r="AD129" i="11"/>
  <c r="AE129" i="11" s="1"/>
  <c r="AC129" i="11"/>
  <c r="AA129" i="11"/>
  <c r="Y129" i="11"/>
  <c r="V129" i="11"/>
  <c r="W129" i="11" s="1"/>
  <c r="U129" i="11"/>
  <c r="S129" i="11"/>
  <c r="P129" i="11"/>
  <c r="O129" i="11"/>
  <c r="L129" i="11"/>
  <c r="K129" i="11"/>
  <c r="J129" i="11"/>
  <c r="F129" i="11"/>
  <c r="AS129" i="11" s="1"/>
  <c r="AU129" i="11" s="1"/>
  <c r="AR128" i="11"/>
  <c r="AO128" i="11"/>
  <c r="AP128" i="11" s="1"/>
  <c r="AM128" i="11"/>
  <c r="AK128" i="11"/>
  <c r="AH128" i="11"/>
  <c r="AI128" i="11" s="1"/>
  <c r="AG128" i="11"/>
  <c r="AE128" i="11"/>
  <c r="AC128" i="11"/>
  <c r="AA128" i="11"/>
  <c r="Y128" i="11"/>
  <c r="V128" i="11"/>
  <c r="W128" i="11" s="1"/>
  <c r="U128" i="11"/>
  <c r="S128" i="11"/>
  <c r="P128" i="11"/>
  <c r="O128" i="11"/>
  <c r="L128" i="11"/>
  <c r="K128" i="11"/>
  <c r="J128" i="11"/>
  <c r="F128" i="11"/>
  <c r="AS128" i="11" s="1"/>
  <c r="AU128" i="11" s="1"/>
  <c r="AR127" i="11"/>
  <c r="AO127" i="11"/>
  <c r="AP127" i="11" s="1"/>
  <c r="AM127" i="11"/>
  <c r="AK127" i="11"/>
  <c r="AH127" i="11"/>
  <c r="AI127" i="11" s="1"/>
  <c r="AG127" i="11"/>
  <c r="AE127" i="11"/>
  <c r="AC127" i="11"/>
  <c r="AA127" i="11"/>
  <c r="Y127" i="11"/>
  <c r="V127" i="11"/>
  <c r="W127" i="11" s="1"/>
  <c r="U127" i="11"/>
  <c r="S127" i="11"/>
  <c r="P127" i="11"/>
  <c r="O127" i="11"/>
  <c r="L127" i="11"/>
  <c r="K127" i="11"/>
  <c r="J127" i="11"/>
  <c r="F127" i="11"/>
  <c r="AS127" i="11" s="1"/>
  <c r="AU127" i="11" s="1"/>
  <c r="AR126" i="11"/>
  <c r="AO126" i="11"/>
  <c r="AP126" i="11" s="1"/>
  <c r="AM126" i="11"/>
  <c r="AK126" i="11"/>
  <c r="AI126" i="11"/>
  <c r="AG126" i="11"/>
  <c r="AE126" i="11"/>
  <c r="AC126" i="11"/>
  <c r="AA126" i="11"/>
  <c r="Y126" i="11"/>
  <c r="V126" i="11"/>
  <c r="W126" i="11" s="1"/>
  <c r="U126" i="11"/>
  <c r="S126" i="11"/>
  <c r="P126" i="11"/>
  <c r="O126" i="11"/>
  <c r="L126" i="11"/>
  <c r="K126" i="11"/>
  <c r="J126" i="11"/>
  <c r="F126" i="11"/>
  <c r="AS126" i="11" s="1"/>
  <c r="AU126" i="11" s="1"/>
  <c r="AO125" i="11"/>
  <c r="AP125" i="11" s="1"/>
  <c r="AM125" i="11"/>
  <c r="AK125" i="11"/>
  <c r="AH125" i="11"/>
  <c r="AI125" i="11" s="1"/>
  <c r="AG125" i="11"/>
  <c r="AD125" i="11"/>
  <c r="AR125" i="11" s="1"/>
  <c r="AB125" i="11"/>
  <c r="AC125" i="11" s="1"/>
  <c r="AA125" i="11"/>
  <c r="Y125" i="11"/>
  <c r="V125" i="11"/>
  <c r="W125" i="11" s="1"/>
  <c r="U125" i="11"/>
  <c r="S125" i="11"/>
  <c r="P125" i="11"/>
  <c r="O125" i="11"/>
  <c r="L125" i="11"/>
  <c r="K125" i="11"/>
  <c r="J125" i="11"/>
  <c r="F125" i="11"/>
  <c r="AP124" i="11"/>
  <c r="AO124" i="11"/>
  <c r="AM124" i="11"/>
  <c r="AK124" i="11"/>
  <c r="AH124" i="11"/>
  <c r="AI124" i="11" s="1"/>
  <c r="AG124" i="11"/>
  <c r="AD124" i="11"/>
  <c r="AB124" i="11"/>
  <c r="AC124" i="11" s="1"/>
  <c r="AA124" i="11"/>
  <c r="Y124" i="11"/>
  <c r="V124" i="11"/>
  <c r="W124" i="11" s="1"/>
  <c r="U124" i="11"/>
  <c r="S124" i="11"/>
  <c r="P124" i="11"/>
  <c r="O124" i="11"/>
  <c r="L124" i="11"/>
  <c r="K124" i="11"/>
  <c r="J124" i="11"/>
  <c r="F124" i="11"/>
  <c r="AR123" i="11"/>
  <c r="AO123" i="11"/>
  <c r="AP123" i="11" s="1"/>
  <c r="AM123" i="11"/>
  <c r="AK123" i="11"/>
  <c r="AH123" i="11"/>
  <c r="AI123" i="11" s="1"/>
  <c r="AG123" i="11"/>
  <c r="AE123" i="11"/>
  <c r="AC123" i="11"/>
  <c r="AA123" i="11"/>
  <c r="Y123" i="11"/>
  <c r="V123" i="11"/>
  <c r="W123" i="11" s="1"/>
  <c r="U123" i="11"/>
  <c r="S123" i="11"/>
  <c r="P123" i="11"/>
  <c r="L123" i="11"/>
  <c r="K123" i="11"/>
  <c r="J123" i="11"/>
  <c r="F123" i="11"/>
  <c r="AS123" i="11" s="1"/>
  <c r="AU123" i="11" s="1"/>
  <c r="AR122" i="11"/>
  <c r="AO122" i="11"/>
  <c r="AP122" i="11" s="1"/>
  <c r="AM122" i="11"/>
  <c r="AK122" i="11"/>
  <c r="AI122" i="11"/>
  <c r="AG122" i="11"/>
  <c r="AE122" i="11"/>
  <c r="AC122" i="11"/>
  <c r="AA122" i="11"/>
  <c r="Y122" i="11"/>
  <c r="V122" i="11"/>
  <c r="W122" i="11" s="1"/>
  <c r="U122" i="11"/>
  <c r="S122" i="11"/>
  <c r="P122" i="11"/>
  <c r="O122" i="11"/>
  <c r="L122" i="11"/>
  <c r="K122" i="11"/>
  <c r="J122" i="11"/>
  <c r="F122" i="11"/>
  <c r="AS122" i="11" s="1"/>
  <c r="AU122" i="11" s="1"/>
  <c r="AR121" i="11"/>
  <c r="AP121" i="11"/>
  <c r="AO121" i="11"/>
  <c r="AM121" i="11"/>
  <c r="AK121" i="11"/>
  <c r="AI121" i="11"/>
  <c r="AG121" i="11"/>
  <c r="AE121" i="11"/>
  <c r="AC121" i="11"/>
  <c r="AA121" i="11"/>
  <c r="Y121" i="11"/>
  <c r="V121" i="11"/>
  <c r="W121" i="11" s="1"/>
  <c r="U121" i="11"/>
  <c r="S121" i="11"/>
  <c r="P121" i="11"/>
  <c r="O121" i="11"/>
  <c r="L121" i="11"/>
  <c r="K121" i="11"/>
  <c r="J121" i="11"/>
  <c r="F121" i="11"/>
  <c r="AS121" i="11" s="1"/>
  <c r="AU121" i="11" s="1"/>
  <c r="AR120" i="11"/>
  <c r="AO120" i="11"/>
  <c r="AP120" i="11" s="1"/>
  <c r="AM120" i="11"/>
  <c r="AK120" i="11"/>
  <c r="AH120" i="11"/>
  <c r="AI120" i="11" s="1"/>
  <c r="AG120" i="11"/>
  <c r="AE120" i="11"/>
  <c r="AC120" i="11"/>
  <c r="AA120" i="11"/>
  <c r="Y120" i="11"/>
  <c r="V120" i="11"/>
  <c r="W120" i="11" s="1"/>
  <c r="U120" i="11"/>
  <c r="S120" i="11"/>
  <c r="P120" i="11"/>
  <c r="O120" i="11"/>
  <c r="L120" i="11"/>
  <c r="K120" i="11"/>
  <c r="J120" i="11"/>
  <c r="F120" i="11"/>
  <c r="AS120" i="11" s="1"/>
  <c r="AU120" i="11" s="1"/>
  <c r="AO119" i="11"/>
  <c r="AP119" i="11" s="1"/>
  <c r="AM119" i="11"/>
  <c r="AK119" i="11"/>
  <c r="AH119" i="11"/>
  <c r="AI119" i="11" s="1"/>
  <c r="AG119" i="11"/>
  <c r="AD119" i="11"/>
  <c r="AR119" i="11" s="1"/>
  <c r="AB119" i="11"/>
  <c r="AC119" i="11" s="1"/>
  <c r="AA119" i="11"/>
  <c r="Y119" i="11"/>
  <c r="V119" i="11"/>
  <c r="W119" i="11" s="1"/>
  <c r="U119" i="11"/>
  <c r="S119" i="11"/>
  <c r="P119" i="11"/>
  <c r="O119" i="11"/>
  <c r="L119" i="11"/>
  <c r="K119" i="11"/>
  <c r="J119" i="11"/>
  <c r="F119" i="11"/>
  <c r="AS119" i="11" s="1"/>
  <c r="AU119" i="11" s="1"/>
  <c r="AO118" i="11"/>
  <c r="AP118" i="11" s="1"/>
  <c r="AM118" i="11"/>
  <c r="AK118" i="11"/>
  <c r="AH118" i="11"/>
  <c r="AI118" i="11" s="1"/>
  <c r="AG118" i="11"/>
  <c r="AD118" i="11"/>
  <c r="AE118" i="11" s="1"/>
  <c r="AB118" i="11"/>
  <c r="AC118" i="11" s="1"/>
  <c r="AA118" i="11"/>
  <c r="Y118" i="11"/>
  <c r="V118" i="11"/>
  <c r="W118" i="11" s="1"/>
  <c r="U118" i="11"/>
  <c r="S118" i="11"/>
  <c r="P118" i="11"/>
  <c r="O118" i="11"/>
  <c r="L118" i="11"/>
  <c r="K118" i="11"/>
  <c r="J118" i="11"/>
  <c r="F118" i="11"/>
  <c r="AS118" i="11" s="1"/>
  <c r="AU118" i="11" s="1"/>
  <c r="AO117" i="11"/>
  <c r="AP117" i="11" s="1"/>
  <c r="AM117" i="11"/>
  <c r="AK117" i="11"/>
  <c r="AH117" i="11"/>
  <c r="AI117" i="11" s="1"/>
  <c r="AG117" i="11"/>
  <c r="AD117" i="11"/>
  <c r="AB117" i="11"/>
  <c r="AC117" i="11" s="1"/>
  <c r="AA117" i="11"/>
  <c r="Y117" i="11"/>
  <c r="V117" i="11"/>
  <c r="W117" i="11" s="1"/>
  <c r="U117" i="11"/>
  <c r="S117" i="11"/>
  <c r="P117" i="11"/>
  <c r="O117" i="11"/>
  <c r="L117" i="11"/>
  <c r="K117" i="11"/>
  <c r="J117" i="11"/>
  <c r="F117" i="11"/>
  <c r="AS117" i="11" s="1"/>
  <c r="AU117" i="11" s="1"/>
  <c r="AO116" i="11"/>
  <c r="AP116" i="11" s="1"/>
  <c r="AM116" i="11"/>
  <c r="AK116" i="11"/>
  <c r="AH116" i="11"/>
  <c r="AI116" i="11" s="1"/>
  <c r="AG116" i="11"/>
  <c r="AD116" i="11"/>
  <c r="AR116" i="11" s="1"/>
  <c r="AB116" i="11"/>
  <c r="AC116" i="11" s="1"/>
  <c r="AA116" i="11"/>
  <c r="Y116" i="11"/>
  <c r="V116" i="11"/>
  <c r="W116" i="11" s="1"/>
  <c r="U116" i="11"/>
  <c r="S116" i="11"/>
  <c r="P116" i="11"/>
  <c r="O116" i="11"/>
  <c r="L116" i="11"/>
  <c r="K116" i="11"/>
  <c r="J116" i="11"/>
  <c r="F116" i="11"/>
  <c r="AS116" i="11" s="1"/>
  <c r="AU116" i="11" s="1"/>
  <c r="AS115" i="11"/>
  <c r="AU115" i="11" s="1"/>
  <c r="AR115" i="11"/>
  <c r="AO115" i="11"/>
  <c r="AP115" i="11" s="1"/>
  <c r="AM115" i="11"/>
  <c r="AK115" i="11"/>
  <c r="AH115" i="11"/>
  <c r="AI115" i="11" s="1"/>
  <c r="AG115" i="11"/>
  <c r="AE115" i="11"/>
  <c r="AC115" i="11"/>
  <c r="AA115" i="11"/>
  <c r="Y115" i="11"/>
  <c r="V115" i="11"/>
  <c r="W115" i="11" s="1"/>
  <c r="U115" i="11"/>
  <c r="S115" i="11"/>
  <c r="P115" i="11"/>
  <c r="O115" i="11"/>
  <c r="L115" i="11"/>
  <c r="K115" i="11"/>
  <c r="J115" i="11"/>
  <c r="F115" i="11"/>
  <c r="AR114" i="11"/>
  <c r="AO114" i="11"/>
  <c r="AP114" i="11" s="1"/>
  <c r="AM114" i="11"/>
  <c r="AK114" i="11"/>
  <c r="AI114" i="11"/>
  <c r="AG114" i="11"/>
  <c r="AE114" i="11"/>
  <c r="AC114" i="11"/>
  <c r="AA114" i="11"/>
  <c r="Y114" i="11"/>
  <c r="V114" i="11"/>
  <c r="W114" i="11" s="1"/>
  <c r="U114" i="11"/>
  <c r="S114" i="11"/>
  <c r="P114" i="11"/>
  <c r="O114" i="11"/>
  <c r="L114" i="11"/>
  <c r="K114" i="11"/>
  <c r="J114" i="11"/>
  <c r="F114" i="11"/>
  <c r="AS114" i="11" s="1"/>
  <c r="AU114" i="11" s="1"/>
  <c r="AO113" i="11"/>
  <c r="AP113" i="11" s="1"/>
  <c r="AM113" i="11"/>
  <c r="AK113" i="11"/>
  <c r="AH113" i="11"/>
  <c r="AI113" i="11" s="1"/>
  <c r="AG113" i="11"/>
  <c r="AD113" i="11"/>
  <c r="AE113" i="11" s="1"/>
  <c r="AB113" i="11"/>
  <c r="AC113" i="11" s="1"/>
  <c r="AA113" i="11"/>
  <c r="Y113" i="11"/>
  <c r="V113" i="11"/>
  <c r="W113" i="11" s="1"/>
  <c r="U113" i="11"/>
  <c r="S113" i="11"/>
  <c r="P113" i="11"/>
  <c r="O113" i="11"/>
  <c r="L113" i="11"/>
  <c r="K113" i="11"/>
  <c r="J113" i="11"/>
  <c r="F113" i="11"/>
  <c r="AR112" i="11"/>
  <c r="AO112" i="11"/>
  <c r="AP112" i="11" s="1"/>
  <c r="AM112" i="11"/>
  <c r="AK112" i="11"/>
  <c r="AI112" i="11"/>
  <c r="AG112" i="11"/>
  <c r="AE112" i="11"/>
  <c r="AC112" i="11"/>
  <c r="AA112" i="11"/>
  <c r="Y112" i="11"/>
  <c r="V112" i="11"/>
  <c r="W112" i="11" s="1"/>
  <c r="U112" i="11"/>
  <c r="S112" i="11"/>
  <c r="P112" i="11"/>
  <c r="O112" i="11"/>
  <c r="L112" i="11"/>
  <c r="K112" i="11"/>
  <c r="J112" i="11"/>
  <c r="F112" i="11"/>
  <c r="AS112" i="11" s="1"/>
  <c r="AU112" i="11" s="1"/>
  <c r="AR111" i="11"/>
  <c r="AO111" i="11"/>
  <c r="AP111" i="11" s="1"/>
  <c r="AM111" i="11"/>
  <c r="AK111" i="11"/>
  <c r="AH111" i="11"/>
  <c r="AI111" i="11" s="1"/>
  <c r="AG111" i="11"/>
  <c r="AE111" i="11"/>
  <c r="AC111" i="11"/>
  <c r="AA111" i="11"/>
  <c r="Y111" i="11"/>
  <c r="V111" i="11"/>
  <c r="W111" i="11" s="1"/>
  <c r="U111" i="11"/>
  <c r="S111" i="11"/>
  <c r="P111" i="11"/>
  <c r="O111" i="11"/>
  <c r="L111" i="11"/>
  <c r="K111" i="11"/>
  <c r="J111" i="11"/>
  <c r="F111" i="11"/>
  <c r="AS111" i="11" s="1"/>
  <c r="AU111" i="11" s="1"/>
  <c r="AO110" i="11"/>
  <c r="AP110" i="11" s="1"/>
  <c r="AM110" i="11"/>
  <c r="AK110" i="11"/>
  <c r="AH110" i="11"/>
  <c r="AI110" i="11" s="1"/>
  <c r="AG110" i="11"/>
  <c r="AD110" i="11"/>
  <c r="AR110" i="11" s="1"/>
  <c r="AB110" i="11"/>
  <c r="AC110" i="11" s="1"/>
  <c r="AA110" i="11"/>
  <c r="Y110" i="11"/>
  <c r="V110" i="11"/>
  <c r="W110" i="11" s="1"/>
  <c r="U110" i="11"/>
  <c r="S110" i="11"/>
  <c r="P110" i="11"/>
  <c r="O110" i="11"/>
  <c r="L110" i="11"/>
  <c r="K110" i="11"/>
  <c r="J110" i="11"/>
  <c r="F110" i="11"/>
  <c r="AS110" i="11" s="1"/>
  <c r="AU110" i="11" s="1"/>
  <c r="AR109" i="11"/>
  <c r="AO109" i="11"/>
  <c r="AP109" i="11" s="1"/>
  <c r="AM109" i="11"/>
  <c r="AK109" i="11"/>
  <c r="AI109" i="11"/>
  <c r="AG109" i="11"/>
  <c r="AE109" i="11"/>
  <c r="AC109" i="11"/>
  <c r="AA109" i="11"/>
  <c r="Y109" i="11"/>
  <c r="W109" i="11"/>
  <c r="V109" i="11"/>
  <c r="U109" i="11"/>
  <c r="S109" i="11"/>
  <c r="P109" i="11"/>
  <c r="O109" i="11"/>
  <c r="L109" i="11"/>
  <c r="K109" i="11"/>
  <c r="J109" i="11"/>
  <c r="F109" i="11"/>
  <c r="AS109" i="11" s="1"/>
  <c r="AU109" i="11" s="1"/>
  <c r="AR108" i="11"/>
  <c r="AO108" i="11"/>
  <c r="AP108" i="11" s="1"/>
  <c r="AM108" i="11"/>
  <c r="AK108" i="11"/>
  <c r="AI108" i="11"/>
  <c r="AG108" i="11"/>
  <c r="AE108" i="11"/>
  <c r="AC108" i="11"/>
  <c r="AA108" i="11"/>
  <c r="Y108" i="11"/>
  <c r="V108" i="11"/>
  <c r="W108" i="11" s="1"/>
  <c r="U108" i="11"/>
  <c r="S108" i="11"/>
  <c r="P108" i="11"/>
  <c r="O108" i="11"/>
  <c r="L108" i="11"/>
  <c r="K108" i="11"/>
  <c r="J108" i="11"/>
  <c r="F108" i="11"/>
  <c r="AS108" i="11" s="1"/>
  <c r="AU108" i="11" s="1"/>
  <c r="AS107" i="11"/>
  <c r="AU107" i="11" s="1"/>
  <c r="AR107" i="11"/>
  <c r="AO107" i="11"/>
  <c r="AP107" i="11" s="1"/>
  <c r="AM107" i="11"/>
  <c r="AK107" i="11"/>
  <c r="AI107" i="11"/>
  <c r="AG107" i="11"/>
  <c r="AE107" i="11"/>
  <c r="AB107" i="11"/>
  <c r="AC107" i="11" s="1"/>
  <c r="AA107" i="11"/>
  <c r="Y107" i="11"/>
  <c r="V107" i="11"/>
  <c r="W107" i="11" s="1"/>
  <c r="U107" i="11"/>
  <c r="S107" i="11"/>
  <c r="P107" i="11"/>
  <c r="O107" i="11"/>
  <c r="L107" i="11"/>
  <c r="K107" i="11"/>
  <c r="J107" i="11"/>
  <c r="F107" i="11"/>
  <c r="AO106" i="11"/>
  <c r="AP106" i="11" s="1"/>
  <c r="AM106" i="11"/>
  <c r="AK106" i="11"/>
  <c r="AH106" i="11"/>
  <c r="AI106" i="11" s="1"/>
  <c r="AG106" i="11"/>
  <c r="AD106" i="11"/>
  <c r="AR106" i="11" s="1"/>
  <c r="AB106" i="11"/>
  <c r="AC106" i="11" s="1"/>
  <c r="AA106" i="11"/>
  <c r="Y106" i="11"/>
  <c r="V106" i="11"/>
  <c r="W106" i="11" s="1"/>
  <c r="U106" i="11"/>
  <c r="S106" i="11"/>
  <c r="P106" i="11"/>
  <c r="O106" i="11"/>
  <c r="L106" i="11"/>
  <c r="K106" i="11"/>
  <c r="J106" i="11"/>
  <c r="F106" i="11"/>
  <c r="AS106" i="11" s="1"/>
  <c r="AU106" i="11" s="1"/>
  <c r="AO105" i="11"/>
  <c r="AP105" i="11" s="1"/>
  <c r="AM105" i="11"/>
  <c r="AK105" i="11"/>
  <c r="AH105" i="11"/>
  <c r="AI105" i="11" s="1"/>
  <c r="AG105" i="11"/>
  <c r="AD105" i="11"/>
  <c r="AB105" i="11"/>
  <c r="AC105" i="11" s="1"/>
  <c r="AA105" i="11"/>
  <c r="Y105" i="11"/>
  <c r="V105" i="11"/>
  <c r="W105" i="11" s="1"/>
  <c r="U105" i="11"/>
  <c r="S105" i="11"/>
  <c r="P105" i="11"/>
  <c r="O105" i="11"/>
  <c r="L105" i="11"/>
  <c r="K105" i="11"/>
  <c r="J105" i="11"/>
  <c r="F105" i="11"/>
  <c r="AS105" i="11" s="1"/>
  <c r="AU105" i="11" s="1"/>
  <c r="AO104" i="11"/>
  <c r="AP104" i="11" s="1"/>
  <c r="AM104" i="11"/>
  <c r="AK104" i="11"/>
  <c r="AI104" i="11"/>
  <c r="AH104" i="11"/>
  <c r="AG104" i="11"/>
  <c r="AD104" i="11"/>
  <c r="AE104" i="11" s="1"/>
  <c r="AB104" i="11"/>
  <c r="AC104" i="11" s="1"/>
  <c r="AA104" i="11"/>
  <c r="Y104" i="11"/>
  <c r="V104" i="11"/>
  <c r="W104" i="11" s="1"/>
  <c r="U104" i="11"/>
  <c r="S104" i="11"/>
  <c r="P104" i="11"/>
  <c r="O104" i="11"/>
  <c r="L104" i="11"/>
  <c r="K104" i="11"/>
  <c r="J104" i="11"/>
  <c r="F104" i="11"/>
  <c r="AS104" i="11" s="1"/>
  <c r="AU104" i="11" s="1"/>
  <c r="AR103" i="11"/>
  <c r="AO103" i="11"/>
  <c r="AP103" i="11" s="1"/>
  <c r="AM103" i="11"/>
  <c r="AK103" i="11"/>
  <c r="AI103" i="11"/>
  <c r="AG103" i="11"/>
  <c r="AE103" i="11"/>
  <c r="AC103" i="11"/>
  <c r="AA103" i="11"/>
  <c r="Y103" i="11"/>
  <c r="V103" i="11"/>
  <c r="W103" i="11" s="1"/>
  <c r="U103" i="11"/>
  <c r="S103" i="11"/>
  <c r="P103" i="11"/>
  <c r="O103" i="11"/>
  <c r="L103" i="11"/>
  <c r="K103" i="11"/>
  <c r="J103" i="11"/>
  <c r="F103" i="11"/>
  <c r="AS103" i="11" s="1"/>
  <c r="AU103" i="11" s="1"/>
  <c r="AR102" i="11"/>
  <c r="AO102" i="11"/>
  <c r="AP102" i="11" s="1"/>
  <c r="AM102" i="11"/>
  <c r="AK102" i="11"/>
  <c r="AI102" i="11"/>
  <c r="AG102" i="11"/>
  <c r="AE102" i="11"/>
  <c r="AC102" i="11"/>
  <c r="AA102" i="11"/>
  <c r="Y102" i="11"/>
  <c r="V102" i="11"/>
  <c r="W102" i="11" s="1"/>
  <c r="U102" i="11"/>
  <c r="S102" i="11"/>
  <c r="P102" i="11"/>
  <c r="O102" i="11"/>
  <c r="L102" i="11"/>
  <c r="K102" i="11"/>
  <c r="J102" i="11"/>
  <c r="F102" i="11"/>
  <c r="AS102" i="11" s="1"/>
  <c r="AU102" i="11" s="1"/>
  <c r="AR101" i="11"/>
  <c r="AO101" i="11"/>
  <c r="AP101" i="11" s="1"/>
  <c r="AM101" i="11"/>
  <c r="AK101" i="11"/>
  <c r="AI101" i="11"/>
  <c r="AG101" i="11"/>
  <c r="AE101" i="11"/>
  <c r="AC101" i="11"/>
  <c r="AA101" i="11"/>
  <c r="Y101" i="11"/>
  <c r="V101" i="11"/>
  <c r="W101" i="11" s="1"/>
  <c r="U101" i="11"/>
  <c r="S101" i="11"/>
  <c r="P101" i="11"/>
  <c r="L101" i="11"/>
  <c r="K101" i="11"/>
  <c r="J101" i="11"/>
  <c r="F101" i="11"/>
  <c r="AS101" i="11" s="1"/>
  <c r="AU101" i="11" s="1"/>
  <c r="AO100" i="11"/>
  <c r="AP100" i="11" s="1"/>
  <c r="AM100" i="11"/>
  <c r="AK100" i="11"/>
  <c r="AH100" i="11"/>
  <c r="AI100" i="11" s="1"/>
  <c r="AG100" i="11"/>
  <c r="AD100" i="11"/>
  <c r="AR100" i="11" s="1"/>
  <c r="AB100" i="11"/>
  <c r="AC100" i="11" s="1"/>
  <c r="AA100" i="11"/>
  <c r="Y100" i="11"/>
  <c r="W100" i="11"/>
  <c r="V100" i="11"/>
  <c r="U100" i="11"/>
  <c r="S100" i="11"/>
  <c r="P100" i="11"/>
  <c r="O100" i="11"/>
  <c r="L100" i="11"/>
  <c r="K100" i="11"/>
  <c r="J100" i="11"/>
  <c r="F100" i="11"/>
  <c r="AO99" i="11"/>
  <c r="AP99" i="11" s="1"/>
  <c r="AM99" i="11"/>
  <c r="AK99" i="11"/>
  <c r="AH99" i="11"/>
  <c r="AI99" i="11" s="1"/>
  <c r="AG99" i="11"/>
  <c r="AD99" i="11"/>
  <c r="AE99" i="11" s="1"/>
  <c r="AB99" i="11"/>
  <c r="AC99" i="11" s="1"/>
  <c r="AA99" i="11"/>
  <c r="Y99" i="11"/>
  <c r="V99" i="11"/>
  <c r="W99" i="11" s="1"/>
  <c r="U99" i="11"/>
  <c r="S99" i="11"/>
  <c r="P99" i="11"/>
  <c r="O99" i="11"/>
  <c r="L99" i="11"/>
  <c r="K99" i="11"/>
  <c r="J99" i="11"/>
  <c r="F99" i="11"/>
  <c r="AS99" i="11" s="1"/>
  <c r="AU99" i="11" s="1"/>
  <c r="AO98" i="11"/>
  <c r="AP98" i="11" s="1"/>
  <c r="AM98" i="11"/>
  <c r="AK98" i="11"/>
  <c r="AH98" i="11"/>
  <c r="AI98" i="11" s="1"/>
  <c r="AG98" i="11"/>
  <c r="AD98" i="11"/>
  <c r="AR98" i="11" s="1"/>
  <c r="AB98" i="11"/>
  <c r="AC98" i="11" s="1"/>
  <c r="AA98" i="11"/>
  <c r="Y98" i="11"/>
  <c r="V98" i="11"/>
  <c r="W98" i="11" s="1"/>
  <c r="U98" i="11"/>
  <c r="S98" i="11"/>
  <c r="P98" i="11"/>
  <c r="O98" i="11"/>
  <c r="L98" i="11"/>
  <c r="K98" i="11"/>
  <c r="J98" i="11"/>
  <c r="F98" i="11"/>
  <c r="AO97" i="11"/>
  <c r="AP97" i="11" s="1"/>
  <c r="AM97" i="11"/>
  <c r="AK97" i="11"/>
  <c r="AH97" i="11"/>
  <c r="AI97" i="11" s="1"/>
  <c r="AG97" i="11"/>
  <c r="AD97" i="11"/>
  <c r="AB97" i="11"/>
  <c r="AC97" i="11" s="1"/>
  <c r="AA97" i="11"/>
  <c r="Y97" i="11"/>
  <c r="V97" i="11"/>
  <c r="W97" i="11" s="1"/>
  <c r="U97" i="11"/>
  <c r="S97" i="11"/>
  <c r="P97" i="11"/>
  <c r="O97" i="11"/>
  <c r="L97" i="11"/>
  <c r="K97" i="11"/>
  <c r="J97" i="11"/>
  <c r="F97" i="11"/>
  <c r="AO96" i="11"/>
  <c r="AP96" i="11" s="1"/>
  <c r="AM96" i="11"/>
  <c r="AK96" i="11"/>
  <c r="AH96" i="11"/>
  <c r="AI96" i="11" s="1"/>
  <c r="AG96" i="11"/>
  <c r="AD96" i="11"/>
  <c r="AB96" i="11"/>
  <c r="AC96" i="11" s="1"/>
  <c r="AA96" i="11"/>
  <c r="Y96" i="11"/>
  <c r="V96" i="11"/>
  <c r="W96" i="11" s="1"/>
  <c r="U96" i="11"/>
  <c r="S96" i="11"/>
  <c r="P96" i="11"/>
  <c r="O96" i="11"/>
  <c r="L96" i="11"/>
  <c r="K96" i="11"/>
  <c r="J96" i="11"/>
  <c r="F96" i="11"/>
  <c r="AS96" i="11" s="1"/>
  <c r="AU96" i="11" s="1"/>
  <c r="AO95" i="11"/>
  <c r="AP95" i="11" s="1"/>
  <c r="AM95" i="11"/>
  <c r="AK95" i="11"/>
  <c r="AH95" i="11"/>
  <c r="AI95" i="11" s="1"/>
  <c r="AG95" i="11"/>
  <c r="AD95" i="11"/>
  <c r="AR95" i="11" s="1"/>
  <c r="AB95" i="11"/>
  <c r="AC95" i="11" s="1"/>
  <c r="AA95" i="11"/>
  <c r="Y95" i="11"/>
  <c r="V95" i="11"/>
  <c r="W95" i="11" s="1"/>
  <c r="U95" i="11"/>
  <c r="S95" i="11"/>
  <c r="P95" i="11"/>
  <c r="O95" i="11"/>
  <c r="L95" i="11"/>
  <c r="K95" i="11"/>
  <c r="J95" i="11"/>
  <c r="F95" i="11"/>
  <c r="AS95" i="11" s="1"/>
  <c r="AU95" i="11" s="1"/>
  <c r="AR94" i="11"/>
  <c r="AO94" i="11"/>
  <c r="AP94" i="11" s="1"/>
  <c r="AM94" i="11"/>
  <c r="AK94" i="11"/>
  <c r="AH94" i="11"/>
  <c r="AI94" i="11" s="1"/>
  <c r="AG94" i="11"/>
  <c r="AE94" i="11"/>
  <c r="AC94" i="11"/>
  <c r="AA94" i="11"/>
  <c r="Y94" i="11"/>
  <c r="V94" i="11"/>
  <c r="W94" i="11" s="1"/>
  <c r="U94" i="11"/>
  <c r="S94" i="11"/>
  <c r="P94" i="11"/>
  <c r="O94" i="11"/>
  <c r="L94" i="11"/>
  <c r="K94" i="11"/>
  <c r="J94" i="11"/>
  <c r="F94" i="11"/>
  <c r="AS94" i="11" s="1"/>
  <c r="AU94" i="11" s="1"/>
  <c r="AR93" i="11"/>
  <c r="AO93" i="11"/>
  <c r="AP93" i="11" s="1"/>
  <c r="AM93" i="11"/>
  <c r="AK93" i="11"/>
  <c r="AI93" i="11"/>
  <c r="AG93" i="11"/>
  <c r="AE93" i="11"/>
  <c r="AB93" i="11"/>
  <c r="AC93" i="11" s="1"/>
  <c r="AA93" i="11"/>
  <c r="Y93" i="11"/>
  <c r="V93" i="11"/>
  <c r="W93" i="11" s="1"/>
  <c r="U93" i="11"/>
  <c r="S93" i="11"/>
  <c r="P93" i="11"/>
  <c r="O93" i="11"/>
  <c r="L93" i="11"/>
  <c r="K93" i="11"/>
  <c r="J93" i="11"/>
  <c r="F93" i="11"/>
  <c r="AS93" i="11" s="1"/>
  <c r="AU93" i="11" s="1"/>
  <c r="AO92" i="11"/>
  <c r="AP92" i="11" s="1"/>
  <c r="AM92" i="11"/>
  <c r="AK92" i="11"/>
  <c r="AH92" i="11"/>
  <c r="AI92" i="11" s="1"/>
  <c r="AG92" i="11"/>
  <c r="AD92" i="11"/>
  <c r="AB92" i="11"/>
  <c r="AC92" i="11" s="1"/>
  <c r="AA92" i="11"/>
  <c r="Y92" i="11"/>
  <c r="V92" i="11"/>
  <c r="W92" i="11" s="1"/>
  <c r="U92" i="11"/>
  <c r="S92" i="11"/>
  <c r="P92" i="11"/>
  <c r="O92" i="11"/>
  <c r="L92" i="11"/>
  <c r="K92" i="11"/>
  <c r="J92" i="11"/>
  <c r="F92" i="11"/>
  <c r="AS92" i="11" s="1"/>
  <c r="AU92" i="11" s="1"/>
  <c r="AR91" i="11"/>
  <c r="AO91" i="11"/>
  <c r="AP91" i="11" s="1"/>
  <c r="AM91" i="11"/>
  <c r="AK91" i="11"/>
  <c r="AI91" i="11"/>
  <c r="AG91" i="11"/>
  <c r="AE91" i="11"/>
  <c r="AC91" i="11"/>
  <c r="AA91" i="11"/>
  <c r="Y91" i="11"/>
  <c r="V91" i="11"/>
  <c r="W91" i="11" s="1"/>
  <c r="U91" i="11"/>
  <c r="S91" i="11"/>
  <c r="P91" i="11"/>
  <c r="O91" i="11"/>
  <c r="L91" i="11"/>
  <c r="K91" i="11"/>
  <c r="J91" i="11"/>
  <c r="F91" i="11"/>
  <c r="AS91" i="11" s="1"/>
  <c r="AU91" i="11" s="1"/>
  <c r="AO90" i="11"/>
  <c r="AP90" i="11" s="1"/>
  <c r="AM90" i="11"/>
  <c r="AK90" i="11"/>
  <c r="AH90" i="11"/>
  <c r="AI90" i="11" s="1"/>
  <c r="AG90" i="11"/>
  <c r="AD90" i="11"/>
  <c r="AR90" i="11" s="1"/>
  <c r="AB90" i="11"/>
  <c r="AC90" i="11" s="1"/>
  <c r="AA90" i="11"/>
  <c r="Y90" i="11"/>
  <c r="V90" i="11"/>
  <c r="W90" i="11" s="1"/>
  <c r="U90" i="11"/>
  <c r="S90" i="11"/>
  <c r="P90" i="11"/>
  <c r="O90" i="11"/>
  <c r="L90" i="11"/>
  <c r="K90" i="11"/>
  <c r="J90" i="11"/>
  <c r="F90" i="11"/>
  <c r="AR89" i="11"/>
  <c r="AO89" i="11"/>
  <c r="AP89" i="11" s="1"/>
  <c r="AM89" i="11"/>
  <c r="AK89" i="11"/>
  <c r="AI89" i="11"/>
  <c r="AG89" i="11"/>
  <c r="AE89" i="11"/>
  <c r="AC89" i="11"/>
  <c r="AA89" i="11"/>
  <c r="Y89" i="11"/>
  <c r="V89" i="11"/>
  <c r="W89" i="11" s="1"/>
  <c r="U89" i="11"/>
  <c r="S89" i="11"/>
  <c r="P89" i="11"/>
  <c r="O89" i="11"/>
  <c r="L89" i="11"/>
  <c r="K89" i="11"/>
  <c r="J89" i="11"/>
  <c r="F89" i="11"/>
  <c r="AS89" i="11" s="1"/>
  <c r="AU89" i="11" s="1"/>
  <c r="AO88" i="11"/>
  <c r="AP88" i="11" s="1"/>
  <c r="AM88" i="11"/>
  <c r="AK88" i="11"/>
  <c r="AH88" i="11"/>
  <c r="AI88" i="11" s="1"/>
  <c r="AG88" i="11"/>
  <c r="AD88" i="11"/>
  <c r="AB88" i="11"/>
  <c r="AC88" i="11" s="1"/>
  <c r="AA88" i="11"/>
  <c r="Y88" i="11"/>
  <c r="V88" i="11"/>
  <c r="W88" i="11" s="1"/>
  <c r="U88" i="11"/>
  <c r="S88" i="11"/>
  <c r="P88" i="11"/>
  <c r="O88" i="11"/>
  <c r="L88" i="11"/>
  <c r="K88" i="11"/>
  <c r="J88" i="11"/>
  <c r="F88" i="11"/>
  <c r="AS88" i="11" s="1"/>
  <c r="AU88" i="11" s="1"/>
  <c r="AO87" i="11"/>
  <c r="AP87" i="11" s="1"/>
  <c r="AM87" i="11"/>
  <c r="AK87" i="11"/>
  <c r="AH87" i="11"/>
  <c r="AI87" i="11" s="1"/>
  <c r="AG87" i="11"/>
  <c r="AD87" i="11"/>
  <c r="AB87" i="11"/>
  <c r="AC87" i="11" s="1"/>
  <c r="AA87" i="11"/>
  <c r="Y87" i="11"/>
  <c r="V87" i="11"/>
  <c r="W87" i="11" s="1"/>
  <c r="U87" i="11"/>
  <c r="S87" i="11"/>
  <c r="P87" i="11"/>
  <c r="O87" i="11"/>
  <c r="L87" i="11"/>
  <c r="K87" i="11"/>
  <c r="J87" i="11"/>
  <c r="F87" i="11"/>
  <c r="AR86" i="11"/>
  <c r="AO86" i="11"/>
  <c r="AP86" i="11" s="1"/>
  <c r="AM86" i="11"/>
  <c r="AK86" i="11"/>
  <c r="AH86" i="11"/>
  <c r="AI86" i="11" s="1"/>
  <c r="AG86" i="11"/>
  <c r="AE86" i="11"/>
  <c r="AC86" i="11"/>
  <c r="AA86" i="11"/>
  <c r="Y86" i="11"/>
  <c r="V86" i="11"/>
  <c r="W86" i="11" s="1"/>
  <c r="U86" i="11"/>
  <c r="S86" i="11"/>
  <c r="P86" i="11"/>
  <c r="O86" i="11"/>
  <c r="L86" i="11"/>
  <c r="K86" i="11"/>
  <c r="J86" i="11"/>
  <c r="F86" i="11"/>
  <c r="AS86" i="11" s="1"/>
  <c r="AU86" i="11" s="1"/>
  <c r="AR85" i="11"/>
  <c r="AO85" i="11"/>
  <c r="AP85" i="11" s="1"/>
  <c r="AM85" i="11"/>
  <c r="AK85" i="11"/>
  <c r="AH85" i="11"/>
  <c r="AI85" i="11" s="1"/>
  <c r="AG85" i="11"/>
  <c r="AE85" i="11"/>
  <c r="AC85" i="11"/>
  <c r="AA85" i="11"/>
  <c r="Y85" i="11"/>
  <c r="V85" i="11"/>
  <c r="W85" i="11" s="1"/>
  <c r="U85" i="11"/>
  <c r="S85" i="11"/>
  <c r="P85" i="11"/>
  <c r="O85" i="11"/>
  <c r="L85" i="11"/>
  <c r="K85" i="11"/>
  <c r="J85" i="11"/>
  <c r="F85" i="11"/>
  <c r="AS85" i="11" s="1"/>
  <c r="AU85" i="11" s="1"/>
  <c r="AO84" i="11"/>
  <c r="AP84" i="11" s="1"/>
  <c r="AM84" i="11"/>
  <c r="AK84" i="11"/>
  <c r="AH84" i="11"/>
  <c r="AI84" i="11" s="1"/>
  <c r="AG84" i="11"/>
  <c r="AD84" i="11"/>
  <c r="AB84" i="11"/>
  <c r="AC84" i="11" s="1"/>
  <c r="AA84" i="11"/>
  <c r="Y84" i="11"/>
  <c r="V84" i="11"/>
  <c r="W84" i="11" s="1"/>
  <c r="U84" i="11"/>
  <c r="S84" i="11"/>
  <c r="P84" i="11"/>
  <c r="O84" i="11"/>
  <c r="L84" i="11"/>
  <c r="K84" i="11"/>
  <c r="J84" i="11"/>
  <c r="F84" i="11"/>
  <c r="AP83" i="11"/>
  <c r="AO83" i="11"/>
  <c r="AM83" i="11"/>
  <c r="AK83" i="11"/>
  <c r="AH83" i="11"/>
  <c r="AI83" i="11" s="1"/>
  <c r="AG83" i="11"/>
  <c r="AD83" i="11"/>
  <c r="AR83" i="11" s="1"/>
  <c r="AB83" i="11"/>
  <c r="AC83" i="11" s="1"/>
  <c r="AA83" i="11"/>
  <c r="Y83" i="11"/>
  <c r="V83" i="11"/>
  <c r="W83" i="11" s="1"/>
  <c r="U83" i="11"/>
  <c r="S83" i="11"/>
  <c r="P83" i="11"/>
  <c r="O83" i="11"/>
  <c r="L83" i="11"/>
  <c r="K83" i="11"/>
  <c r="J83" i="11"/>
  <c r="F83" i="11"/>
  <c r="AO82" i="11"/>
  <c r="AP82" i="11" s="1"/>
  <c r="AM82" i="11"/>
  <c r="AK82" i="11"/>
  <c r="AH82" i="11"/>
  <c r="AI82" i="11" s="1"/>
  <c r="AG82" i="11"/>
  <c r="AD82" i="11"/>
  <c r="AR82" i="11" s="1"/>
  <c r="AB82" i="11"/>
  <c r="AC82" i="11" s="1"/>
  <c r="AA82" i="11"/>
  <c r="Y82" i="11"/>
  <c r="V82" i="11"/>
  <c r="W82" i="11" s="1"/>
  <c r="U82" i="11"/>
  <c r="S82" i="11"/>
  <c r="P82" i="11"/>
  <c r="O82" i="11"/>
  <c r="L82" i="11"/>
  <c r="K82" i="11"/>
  <c r="J82" i="11"/>
  <c r="F82" i="11"/>
  <c r="AR81" i="11"/>
  <c r="AO81" i="11"/>
  <c r="AP81" i="11" s="1"/>
  <c r="AM81" i="11"/>
  <c r="AK81" i="11"/>
  <c r="AI81" i="11"/>
  <c r="AG81" i="11"/>
  <c r="AE81" i="11"/>
  <c r="AC81" i="11"/>
  <c r="AA81" i="11"/>
  <c r="Y81" i="11"/>
  <c r="W81" i="11"/>
  <c r="V81" i="11"/>
  <c r="U81" i="11"/>
  <c r="S81" i="11"/>
  <c r="P81" i="11"/>
  <c r="O81" i="11"/>
  <c r="L81" i="11"/>
  <c r="K81" i="11"/>
  <c r="J81" i="11"/>
  <c r="F81" i="11"/>
  <c r="AS81" i="11" s="1"/>
  <c r="AU81" i="11" s="1"/>
  <c r="AR80" i="11"/>
  <c r="AO80" i="11"/>
  <c r="AP80" i="11" s="1"/>
  <c r="AM80" i="11"/>
  <c r="AK80" i="11"/>
  <c r="AI80" i="11"/>
  <c r="AG80" i="11"/>
  <c r="AE80" i="11"/>
  <c r="AC80" i="11"/>
  <c r="AA80" i="11"/>
  <c r="Y80" i="11"/>
  <c r="V80" i="11"/>
  <c r="W80" i="11" s="1"/>
  <c r="U80" i="11"/>
  <c r="S80" i="11"/>
  <c r="P80" i="11"/>
  <c r="O80" i="11"/>
  <c r="L80" i="11"/>
  <c r="K80" i="11"/>
  <c r="J80" i="11"/>
  <c r="F80" i="11"/>
  <c r="AS80" i="11" s="1"/>
  <c r="AU80" i="11" s="1"/>
  <c r="AR79" i="11"/>
  <c r="AO79" i="11"/>
  <c r="AP79" i="11" s="1"/>
  <c r="AM79" i="11"/>
  <c r="AK79" i="11"/>
  <c r="AH79" i="11"/>
  <c r="AI79" i="11" s="1"/>
  <c r="AG79" i="11"/>
  <c r="AE79" i="11"/>
  <c r="AC79" i="11"/>
  <c r="AA79" i="11"/>
  <c r="Y79" i="11"/>
  <c r="V79" i="11"/>
  <c r="W79" i="11" s="1"/>
  <c r="U79" i="11"/>
  <c r="S79" i="11"/>
  <c r="P79" i="11"/>
  <c r="O79" i="11"/>
  <c r="L79" i="11"/>
  <c r="K79" i="11"/>
  <c r="J79" i="11"/>
  <c r="F79" i="11"/>
  <c r="AS79" i="11" s="1"/>
  <c r="AU79" i="11" s="1"/>
  <c r="AO78" i="11"/>
  <c r="AP78" i="11" s="1"/>
  <c r="AM78" i="11"/>
  <c r="AK78" i="11"/>
  <c r="AH78" i="11"/>
  <c r="AI78" i="11" s="1"/>
  <c r="AG78" i="11"/>
  <c r="AD78" i="11"/>
  <c r="AR78" i="11" s="1"/>
  <c r="AB78" i="11"/>
  <c r="AC78" i="11" s="1"/>
  <c r="AA78" i="11"/>
  <c r="Y78" i="11"/>
  <c r="V78" i="11"/>
  <c r="W78" i="11" s="1"/>
  <c r="U78" i="11"/>
  <c r="S78" i="11"/>
  <c r="P78" i="11"/>
  <c r="O78" i="11"/>
  <c r="L78" i="11"/>
  <c r="K78" i="11"/>
  <c r="J78" i="11"/>
  <c r="F78" i="11"/>
  <c r="AO77" i="11"/>
  <c r="AP77" i="11" s="1"/>
  <c r="AM77" i="11"/>
  <c r="AK77" i="11"/>
  <c r="AH77" i="11"/>
  <c r="AI77" i="11" s="1"/>
  <c r="AG77" i="11"/>
  <c r="AD77" i="11"/>
  <c r="AR77" i="11" s="1"/>
  <c r="AB77" i="11"/>
  <c r="AC77" i="11" s="1"/>
  <c r="AA77" i="11"/>
  <c r="Y77" i="11"/>
  <c r="V77" i="11"/>
  <c r="W77" i="11" s="1"/>
  <c r="U77" i="11"/>
  <c r="S77" i="11"/>
  <c r="P77" i="11"/>
  <c r="O77" i="11"/>
  <c r="L77" i="11"/>
  <c r="K77" i="11"/>
  <c r="J77" i="11"/>
  <c r="F77" i="11"/>
  <c r="AO76" i="11"/>
  <c r="AP76" i="11" s="1"/>
  <c r="AM76" i="11"/>
  <c r="AK76" i="11"/>
  <c r="AH76" i="11"/>
  <c r="AI76" i="11" s="1"/>
  <c r="AG76" i="11"/>
  <c r="AD76" i="11"/>
  <c r="AB76" i="11"/>
  <c r="AC76" i="11" s="1"/>
  <c r="AA76" i="11"/>
  <c r="Y76" i="11"/>
  <c r="V76" i="11"/>
  <c r="W76" i="11" s="1"/>
  <c r="U76" i="11"/>
  <c r="S76" i="11"/>
  <c r="P76" i="11"/>
  <c r="O76" i="11"/>
  <c r="L76" i="11"/>
  <c r="K76" i="11"/>
  <c r="J76" i="11"/>
  <c r="F76" i="11"/>
  <c r="AO75" i="11"/>
  <c r="AP75" i="11" s="1"/>
  <c r="AM75" i="11"/>
  <c r="AK75" i="11"/>
  <c r="AH75" i="11"/>
  <c r="AI75" i="11" s="1"/>
  <c r="AG75" i="11"/>
  <c r="AD75" i="11"/>
  <c r="AR75" i="11" s="1"/>
  <c r="AB75" i="11"/>
  <c r="AC75" i="11" s="1"/>
  <c r="AA75" i="11"/>
  <c r="Y75" i="11"/>
  <c r="V75" i="11"/>
  <c r="W75" i="11" s="1"/>
  <c r="U75" i="11"/>
  <c r="S75" i="11"/>
  <c r="P75" i="11"/>
  <c r="O75" i="11"/>
  <c r="L75" i="11"/>
  <c r="K75" i="11"/>
  <c r="J75" i="11"/>
  <c r="F75" i="11"/>
  <c r="AR74" i="11"/>
  <c r="AO74" i="11"/>
  <c r="AP74" i="11" s="1"/>
  <c r="AM74" i="11"/>
  <c r="AK74" i="11"/>
  <c r="AI74" i="11"/>
  <c r="AG74" i="11"/>
  <c r="AE74" i="11"/>
  <c r="AC74" i="11"/>
  <c r="AA74" i="11"/>
  <c r="Y74" i="11"/>
  <c r="V74" i="11"/>
  <c r="W74" i="11" s="1"/>
  <c r="U74" i="11"/>
  <c r="S74" i="11"/>
  <c r="P74" i="11"/>
  <c r="O74" i="11"/>
  <c r="L74" i="11"/>
  <c r="K74" i="11"/>
  <c r="J74" i="11"/>
  <c r="F74" i="11"/>
  <c r="AS74" i="11" s="1"/>
  <c r="AU74" i="11" s="1"/>
  <c r="AR73" i="11"/>
  <c r="AO73" i="11"/>
  <c r="AP73" i="11" s="1"/>
  <c r="AM73" i="11"/>
  <c r="AK73" i="11"/>
  <c r="AH73" i="11"/>
  <c r="AI73" i="11" s="1"/>
  <c r="AG73" i="11"/>
  <c r="AE73" i="11"/>
  <c r="AC73" i="11"/>
  <c r="AA73" i="11"/>
  <c r="Y73" i="11"/>
  <c r="V73" i="11"/>
  <c r="W73" i="11" s="1"/>
  <c r="U73" i="11"/>
  <c r="S73" i="11"/>
  <c r="P73" i="11"/>
  <c r="O73" i="11"/>
  <c r="L73" i="11"/>
  <c r="K73" i="11"/>
  <c r="J73" i="11"/>
  <c r="F73" i="11"/>
  <c r="AS73" i="11" s="1"/>
  <c r="AU73" i="11" s="1"/>
  <c r="AR72" i="11"/>
  <c r="AO72" i="11"/>
  <c r="AP72" i="11" s="1"/>
  <c r="AM72" i="11"/>
  <c r="AK72" i="11"/>
  <c r="AI72" i="11"/>
  <c r="AH72" i="11"/>
  <c r="AG72" i="11"/>
  <c r="AE72" i="11"/>
  <c r="AC72" i="11"/>
  <c r="AA72" i="11"/>
  <c r="Y72" i="11"/>
  <c r="V72" i="11"/>
  <c r="W72" i="11" s="1"/>
  <c r="U72" i="11"/>
  <c r="S72" i="11"/>
  <c r="P72" i="11"/>
  <c r="O72" i="11"/>
  <c r="L72" i="11"/>
  <c r="K72" i="11"/>
  <c r="J72" i="11"/>
  <c r="F72" i="11"/>
  <c r="AS72" i="11" s="1"/>
  <c r="AU72" i="11" s="1"/>
  <c r="AR71" i="11"/>
  <c r="AO71" i="11"/>
  <c r="AP71" i="11" s="1"/>
  <c r="AM71" i="11"/>
  <c r="AK71" i="11"/>
  <c r="AH71" i="11"/>
  <c r="AI71" i="11" s="1"/>
  <c r="AG71" i="11"/>
  <c r="AE71" i="11"/>
  <c r="AC71" i="11"/>
  <c r="AA71" i="11"/>
  <c r="Y71" i="11"/>
  <c r="V71" i="11"/>
  <c r="W71" i="11" s="1"/>
  <c r="U71" i="11"/>
  <c r="S71" i="11"/>
  <c r="P71" i="11"/>
  <c r="O71" i="11"/>
  <c r="L71" i="11"/>
  <c r="K71" i="11"/>
  <c r="J71" i="11"/>
  <c r="F71" i="11"/>
  <c r="AS71" i="11" s="1"/>
  <c r="AU71" i="11" s="1"/>
  <c r="AR70" i="11"/>
  <c r="AO70" i="11"/>
  <c r="AP70" i="11" s="1"/>
  <c r="AM70" i="11"/>
  <c r="AK70" i="11"/>
  <c r="AI70" i="11"/>
  <c r="AG70" i="11"/>
  <c r="AE70" i="11"/>
  <c r="AC70" i="11"/>
  <c r="AA70" i="11"/>
  <c r="Y70" i="11"/>
  <c r="V70" i="11"/>
  <c r="W70" i="11" s="1"/>
  <c r="U70" i="11"/>
  <c r="S70" i="11"/>
  <c r="P70" i="11"/>
  <c r="O70" i="11"/>
  <c r="L70" i="11"/>
  <c r="K70" i="11"/>
  <c r="J70" i="11"/>
  <c r="F70" i="11"/>
  <c r="AS70" i="11" s="1"/>
  <c r="AU70" i="11" s="1"/>
  <c r="AR69" i="11"/>
  <c r="AO69" i="11"/>
  <c r="AP69" i="11" s="1"/>
  <c r="AM69" i="11"/>
  <c r="AK69" i="11"/>
  <c r="AI69" i="11"/>
  <c r="AG69" i="11"/>
  <c r="AE69" i="11"/>
  <c r="AC69" i="11"/>
  <c r="AA69" i="11"/>
  <c r="Y69" i="11"/>
  <c r="V69" i="11"/>
  <c r="W69" i="11" s="1"/>
  <c r="U69" i="11"/>
  <c r="S69" i="11"/>
  <c r="P69" i="11"/>
  <c r="O69" i="11"/>
  <c r="L69" i="11"/>
  <c r="K69" i="11"/>
  <c r="J69" i="11"/>
  <c r="F69" i="11"/>
  <c r="AS69" i="11" s="1"/>
  <c r="AU69" i="11" s="1"/>
  <c r="AR68" i="11"/>
  <c r="AO68" i="11"/>
  <c r="AP68" i="11" s="1"/>
  <c r="AM68" i="11"/>
  <c r="AK68" i="11"/>
  <c r="AI68" i="11"/>
  <c r="AG68" i="11"/>
  <c r="AE68" i="11"/>
  <c r="AC68" i="11"/>
  <c r="AA68" i="11"/>
  <c r="Y68" i="11"/>
  <c r="V68" i="11"/>
  <c r="W68" i="11" s="1"/>
  <c r="U68" i="11"/>
  <c r="S68" i="11"/>
  <c r="P68" i="11"/>
  <c r="O68" i="11"/>
  <c r="L68" i="11"/>
  <c r="K68" i="11"/>
  <c r="J68" i="11"/>
  <c r="F68" i="11"/>
  <c r="AS68" i="11" s="1"/>
  <c r="AU68" i="11" s="1"/>
  <c r="AO67" i="11"/>
  <c r="AP67" i="11" s="1"/>
  <c r="AM67" i="11"/>
  <c r="AK67" i="11"/>
  <c r="AH67" i="11"/>
  <c r="AI67" i="11" s="1"/>
  <c r="AG67" i="11"/>
  <c r="AD67" i="11"/>
  <c r="AR67" i="11" s="1"/>
  <c r="AB67" i="11"/>
  <c r="AC67" i="11" s="1"/>
  <c r="AA67" i="11"/>
  <c r="Y67" i="11"/>
  <c r="V67" i="11"/>
  <c r="W67" i="11" s="1"/>
  <c r="U67" i="11"/>
  <c r="S67" i="11"/>
  <c r="P67" i="11"/>
  <c r="O67" i="11"/>
  <c r="L67" i="11"/>
  <c r="K67" i="11"/>
  <c r="J67" i="11"/>
  <c r="F67" i="11"/>
  <c r="AR66" i="11"/>
  <c r="AO66" i="11"/>
  <c r="AP66" i="11" s="1"/>
  <c r="AM66" i="11"/>
  <c r="AK66" i="11"/>
  <c r="AH66" i="11"/>
  <c r="AI66" i="11" s="1"/>
  <c r="AG66" i="11"/>
  <c r="AE66" i="11"/>
  <c r="AC66" i="11"/>
  <c r="AA66" i="11"/>
  <c r="Y66" i="11"/>
  <c r="V66" i="11"/>
  <c r="W66" i="11" s="1"/>
  <c r="U66" i="11"/>
  <c r="S66" i="11"/>
  <c r="P66" i="11"/>
  <c r="O66" i="11"/>
  <c r="L66" i="11"/>
  <c r="K66" i="11"/>
  <c r="J66" i="11"/>
  <c r="F66" i="11"/>
  <c r="AS66" i="11" s="1"/>
  <c r="AU66" i="11" s="1"/>
  <c r="AR65" i="11"/>
  <c r="AO65" i="11"/>
  <c r="AP65" i="11" s="1"/>
  <c r="AM65" i="11"/>
  <c r="AK65" i="11"/>
  <c r="AI65" i="11"/>
  <c r="AG65" i="11"/>
  <c r="AE65" i="11"/>
  <c r="AC65" i="11"/>
  <c r="AA65" i="11"/>
  <c r="Y65" i="11"/>
  <c r="V65" i="11"/>
  <c r="W65" i="11" s="1"/>
  <c r="U65" i="11"/>
  <c r="S65" i="11"/>
  <c r="P65" i="11"/>
  <c r="O65" i="11"/>
  <c r="L65" i="11"/>
  <c r="K65" i="11"/>
  <c r="J65" i="11"/>
  <c r="F65" i="11"/>
  <c r="AS65" i="11" s="1"/>
  <c r="AU65" i="11" s="1"/>
  <c r="AO64" i="11"/>
  <c r="AP64" i="11" s="1"/>
  <c r="AM64" i="11"/>
  <c r="AK64" i="11"/>
  <c r="AH64" i="11"/>
  <c r="AI64" i="11" s="1"/>
  <c r="AG64" i="11"/>
  <c r="AD64" i="11"/>
  <c r="AR64" i="11" s="1"/>
  <c r="AB64" i="11"/>
  <c r="AC64" i="11" s="1"/>
  <c r="AA64" i="11"/>
  <c r="Y64" i="11"/>
  <c r="V64" i="11"/>
  <c r="W64" i="11" s="1"/>
  <c r="U64" i="11"/>
  <c r="S64" i="11"/>
  <c r="P64" i="11"/>
  <c r="O64" i="11"/>
  <c r="L64" i="11"/>
  <c r="K64" i="11"/>
  <c r="J64" i="11"/>
  <c r="F64" i="11"/>
  <c r="AS64" i="11" s="1"/>
  <c r="AU64" i="11" s="1"/>
  <c r="AR63" i="11"/>
  <c r="AO63" i="11"/>
  <c r="AP63" i="11" s="1"/>
  <c r="AM63" i="11"/>
  <c r="AK63" i="11"/>
  <c r="AH63" i="11"/>
  <c r="AI63" i="11" s="1"/>
  <c r="AG63" i="11"/>
  <c r="AE63" i="11"/>
  <c r="AC63" i="11"/>
  <c r="AA63" i="11"/>
  <c r="Y63" i="11"/>
  <c r="V63" i="11"/>
  <c r="W63" i="11" s="1"/>
  <c r="U63" i="11"/>
  <c r="S63" i="11"/>
  <c r="P63" i="11"/>
  <c r="O63" i="11"/>
  <c r="L63" i="11"/>
  <c r="K63" i="11"/>
  <c r="J63" i="11"/>
  <c r="F63" i="11"/>
  <c r="AS63" i="11" s="1"/>
  <c r="AU63" i="11" s="1"/>
  <c r="AO62" i="11"/>
  <c r="AP62" i="11" s="1"/>
  <c r="AM62" i="11"/>
  <c r="AK62" i="11"/>
  <c r="AI62" i="11"/>
  <c r="AG62" i="11"/>
  <c r="AD62" i="11"/>
  <c r="AE62" i="11" s="1"/>
  <c r="AB62" i="11"/>
  <c r="AC62" i="11" s="1"/>
  <c r="AA62" i="11"/>
  <c r="Y62" i="11"/>
  <c r="V62" i="11"/>
  <c r="W62" i="11" s="1"/>
  <c r="U62" i="11"/>
  <c r="S62" i="11"/>
  <c r="P62" i="11"/>
  <c r="O62" i="11"/>
  <c r="L62" i="11"/>
  <c r="K62" i="11"/>
  <c r="J62" i="11"/>
  <c r="F62" i="11"/>
  <c r="AR61" i="11"/>
  <c r="AO61" i="11"/>
  <c r="AP61" i="11" s="1"/>
  <c r="AM61" i="11"/>
  <c r="AK61" i="11"/>
  <c r="AH61" i="11"/>
  <c r="AI61" i="11" s="1"/>
  <c r="AG61" i="11"/>
  <c r="AE61" i="11"/>
  <c r="AC61" i="11"/>
  <c r="AA61" i="11"/>
  <c r="Y61" i="11"/>
  <c r="V61" i="11"/>
  <c r="W61" i="11" s="1"/>
  <c r="U61" i="11"/>
  <c r="S61" i="11"/>
  <c r="P61" i="11"/>
  <c r="O61" i="11"/>
  <c r="L61" i="11"/>
  <c r="K61" i="11"/>
  <c r="J61" i="11"/>
  <c r="F61" i="11"/>
  <c r="AS61" i="11" s="1"/>
  <c r="AU61" i="11" s="1"/>
  <c r="AR60" i="11"/>
  <c r="AO60" i="11"/>
  <c r="AP60" i="11" s="1"/>
  <c r="AM60" i="11"/>
  <c r="AK60" i="11"/>
  <c r="AI60" i="11"/>
  <c r="AG60" i="11"/>
  <c r="AE60" i="11"/>
  <c r="AC60" i="11"/>
  <c r="AA60" i="11"/>
  <c r="Y60" i="11"/>
  <c r="V60" i="11"/>
  <c r="W60" i="11" s="1"/>
  <c r="U60" i="11"/>
  <c r="S60" i="11"/>
  <c r="P60" i="11"/>
  <c r="O60" i="11"/>
  <c r="L60" i="11"/>
  <c r="K60" i="11"/>
  <c r="J60" i="11"/>
  <c r="F60" i="11"/>
  <c r="AS60" i="11" s="1"/>
  <c r="AU60" i="11" s="1"/>
  <c r="AR59" i="11"/>
  <c r="AO59" i="11"/>
  <c r="AP59" i="11" s="1"/>
  <c r="AM59" i="11"/>
  <c r="AK59" i="11"/>
  <c r="AH59" i="11"/>
  <c r="AI59" i="11" s="1"/>
  <c r="AG59" i="11"/>
  <c r="AE59" i="11"/>
  <c r="AC59" i="11"/>
  <c r="AA59" i="11"/>
  <c r="Y59" i="11"/>
  <c r="V59" i="11"/>
  <c r="W59" i="11" s="1"/>
  <c r="U59" i="11"/>
  <c r="S59" i="11"/>
  <c r="P59" i="11"/>
  <c r="O59" i="11"/>
  <c r="L59" i="11"/>
  <c r="K59" i="11"/>
  <c r="J59" i="11"/>
  <c r="F59" i="11"/>
  <c r="AS59" i="11" s="1"/>
  <c r="AU59" i="11" s="1"/>
  <c r="AO58" i="11"/>
  <c r="AP58" i="11" s="1"/>
  <c r="AM58" i="11"/>
  <c r="AK58" i="11"/>
  <c r="AH58" i="11"/>
  <c r="AI58" i="11" s="1"/>
  <c r="AG58" i="11"/>
  <c r="AD58" i="11"/>
  <c r="AR58" i="11" s="1"/>
  <c r="AB58" i="11"/>
  <c r="AC58" i="11" s="1"/>
  <c r="AA58" i="11"/>
  <c r="Y58" i="11"/>
  <c r="V58" i="11"/>
  <c r="W58" i="11" s="1"/>
  <c r="U58" i="11"/>
  <c r="S58" i="11"/>
  <c r="P58" i="11"/>
  <c r="O58" i="11"/>
  <c r="L58" i="11"/>
  <c r="K58" i="11"/>
  <c r="J58" i="11"/>
  <c r="F58" i="11"/>
  <c r="AS58" i="11" s="1"/>
  <c r="AU58" i="11" s="1"/>
  <c r="AR57" i="11"/>
  <c r="AO57" i="11"/>
  <c r="AP57" i="11" s="1"/>
  <c r="AM57" i="11"/>
  <c r="AK57" i="11"/>
  <c r="AH57" i="11"/>
  <c r="AI57" i="11" s="1"/>
  <c r="AG57" i="11"/>
  <c r="AE57" i="11"/>
  <c r="AC57" i="11"/>
  <c r="AA57" i="11"/>
  <c r="Y57" i="11"/>
  <c r="V57" i="11"/>
  <c r="W57" i="11" s="1"/>
  <c r="U57" i="11"/>
  <c r="S57" i="11"/>
  <c r="P57" i="11"/>
  <c r="O57" i="11"/>
  <c r="L57" i="11"/>
  <c r="K57" i="11"/>
  <c r="J57" i="11"/>
  <c r="F57" i="11"/>
  <c r="AS57" i="11" s="1"/>
  <c r="AU57" i="11" s="1"/>
  <c r="AR56" i="11"/>
  <c r="AO56" i="11"/>
  <c r="AP56" i="11" s="1"/>
  <c r="AM56" i="11"/>
  <c r="AK56" i="11"/>
  <c r="AH56" i="11"/>
  <c r="AI56" i="11" s="1"/>
  <c r="AG56" i="11"/>
  <c r="AE56" i="11"/>
  <c r="AC56" i="11"/>
  <c r="AA56" i="11"/>
  <c r="Y56" i="11"/>
  <c r="V56" i="11"/>
  <c r="W56" i="11" s="1"/>
  <c r="U56" i="11"/>
  <c r="S56" i="11"/>
  <c r="P56" i="11"/>
  <c r="O56" i="11"/>
  <c r="L56" i="11"/>
  <c r="K56" i="11"/>
  <c r="J56" i="11"/>
  <c r="F56" i="11"/>
  <c r="AS56" i="11" s="1"/>
  <c r="AU56" i="11" s="1"/>
  <c r="AR55" i="11"/>
  <c r="AO55" i="11"/>
  <c r="AP55" i="11" s="1"/>
  <c r="AM55" i="11"/>
  <c r="AK55" i="11"/>
  <c r="AI55" i="11"/>
  <c r="AG55" i="11"/>
  <c r="AE55" i="11"/>
  <c r="AC55" i="11"/>
  <c r="AA55" i="11"/>
  <c r="Y55" i="11"/>
  <c r="V55" i="11"/>
  <c r="W55" i="11" s="1"/>
  <c r="U55" i="11"/>
  <c r="S55" i="11"/>
  <c r="P55" i="11"/>
  <c r="O55" i="11"/>
  <c r="L55" i="11"/>
  <c r="K55" i="11"/>
  <c r="F55" i="11"/>
  <c r="AS55" i="11" s="1"/>
  <c r="AU55" i="11" s="1"/>
  <c r="AR54" i="11"/>
  <c r="AO54" i="11"/>
  <c r="AP54" i="11" s="1"/>
  <c r="AM54" i="11"/>
  <c r="AK54" i="11"/>
  <c r="AI54" i="11"/>
  <c r="AG54" i="11"/>
  <c r="AE54" i="11"/>
  <c r="AC54" i="11"/>
  <c r="AA54" i="11"/>
  <c r="Y54" i="11"/>
  <c r="V54" i="11"/>
  <c r="W54" i="11" s="1"/>
  <c r="U54" i="11"/>
  <c r="S54" i="11"/>
  <c r="P54" i="11"/>
  <c r="O54" i="11"/>
  <c r="L54" i="11"/>
  <c r="K54" i="11"/>
  <c r="J54" i="11"/>
  <c r="F54" i="11"/>
  <c r="AS54" i="11" s="1"/>
  <c r="AU54" i="11" s="1"/>
  <c r="AR53" i="11"/>
  <c r="AO53" i="11"/>
  <c r="AP53" i="11" s="1"/>
  <c r="AM53" i="11"/>
  <c r="AK53" i="11"/>
  <c r="AH53" i="11"/>
  <c r="AI53" i="11" s="1"/>
  <c r="AG53" i="11"/>
  <c r="AD53" i="11"/>
  <c r="AE53" i="11" s="1"/>
  <c r="AB53" i="11"/>
  <c r="AC53" i="11" s="1"/>
  <c r="AA53" i="11"/>
  <c r="Y53" i="11"/>
  <c r="V53" i="11"/>
  <c r="W53" i="11" s="1"/>
  <c r="U53" i="11"/>
  <c r="S53" i="11"/>
  <c r="P53" i="11"/>
  <c r="O53" i="11"/>
  <c r="L53" i="11"/>
  <c r="K53" i="11"/>
  <c r="J53" i="11"/>
  <c r="F53" i="11"/>
  <c r="AO52" i="11"/>
  <c r="AP52" i="11" s="1"/>
  <c r="AM52" i="11"/>
  <c r="AK52" i="11"/>
  <c r="AH52" i="11"/>
  <c r="AI52" i="11" s="1"/>
  <c r="AG52" i="11"/>
  <c r="AD52" i="11"/>
  <c r="AR52" i="11" s="1"/>
  <c r="AB52" i="11"/>
  <c r="AC52" i="11" s="1"/>
  <c r="AA52" i="11"/>
  <c r="Y52" i="11"/>
  <c r="V52" i="11"/>
  <c r="W52" i="11" s="1"/>
  <c r="U52" i="11"/>
  <c r="S52" i="11"/>
  <c r="P52" i="11"/>
  <c r="O52" i="11"/>
  <c r="L52" i="11"/>
  <c r="K52" i="11"/>
  <c r="J52" i="11"/>
  <c r="F52" i="11"/>
  <c r="AR51" i="11"/>
  <c r="AO51" i="11"/>
  <c r="AP51" i="11" s="1"/>
  <c r="AM51" i="11"/>
  <c r="AK51" i="11"/>
  <c r="AI51" i="11"/>
  <c r="AG51" i="11"/>
  <c r="AE51" i="11"/>
  <c r="AC51" i="11"/>
  <c r="AA51" i="11"/>
  <c r="Y51" i="11"/>
  <c r="V51" i="11"/>
  <c r="W51" i="11" s="1"/>
  <c r="U51" i="11"/>
  <c r="S51" i="11"/>
  <c r="P51" i="11"/>
  <c r="O51" i="11"/>
  <c r="L51" i="11"/>
  <c r="K51" i="11"/>
  <c r="J51" i="11"/>
  <c r="F51" i="11"/>
  <c r="AS51" i="11" s="1"/>
  <c r="AU51" i="11" s="1"/>
  <c r="AR50" i="11"/>
  <c r="AO50" i="11"/>
  <c r="AP50" i="11" s="1"/>
  <c r="AM50" i="11"/>
  <c r="AK50" i="11"/>
  <c r="AI50" i="11"/>
  <c r="AG50" i="11"/>
  <c r="AE50" i="11"/>
  <c r="AC50" i="11"/>
  <c r="AA50" i="11"/>
  <c r="Y50" i="11"/>
  <c r="V50" i="11"/>
  <c r="W50" i="11" s="1"/>
  <c r="U50" i="11"/>
  <c r="S50" i="11"/>
  <c r="P50" i="11"/>
  <c r="O50" i="11"/>
  <c r="L50" i="11"/>
  <c r="K50" i="11"/>
  <c r="J50" i="11"/>
  <c r="F50" i="11"/>
  <c r="AS50" i="11" s="1"/>
  <c r="AU50" i="11" s="1"/>
  <c r="AR49" i="11"/>
  <c r="AO49" i="11"/>
  <c r="AP49" i="11" s="1"/>
  <c r="AM49" i="11"/>
  <c r="AK49" i="11"/>
  <c r="AH49" i="11"/>
  <c r="AI49" i="11" s="1"/>
  <c r="AG49" i="11"/>
  <c r="AE49" i="11"/>
  <c r="AB49" i="11"/>
  <c r="AA49" i="11"/>
  <c r="Y49" i="11"/>
  <c r="V49" i="11"/>
  <c r="W49" i="11" s="1"/>
  <c r="U49" i="11"/>
  <c r="S49" i="11"/>
  <c r="P49" i="11"/>
  <c r="O49" i="11"/>
  <c r="L49" i="11"/>
  <c r="K49" i="11"/>
  <c r="J49" i="11"/>
  <c r="F49" i="11"/>
  <c r="AR48" i="11"/>
  <c r="AO48" i="11"/>
  <c r="AP48" i="11" s="1"/>
  <c r="AM48" i="11"/>
  <c r="AK48" i="11"/>
  <c r="AI48" i="11"/>
  <c r="AG48" i="11"/>
  <c r="AE48" i="11"/>
  <c r="AC48" i="11"/>
  <c r="AA48" i="11"/>
  <c r="Y48" i="11"/>
  <c r="V48" i="11"/>
  <c r="W48" i="11" s="1"/>
  <c r="U48" i="11"/>
  <c r="S48" i="11"/>
  <c r="P48" i="11"/>
  <c r="O48" i="11"/>
  <c r="L48" i="11"/>
  <c r="K48" i="11"/>
  <c r="J48" i="11"/>
  <c r="F48" i="11"/>
  <c r="AS48" i="11" s="1"/>
  <c r="AU48" i="11" s="1"/>
  <c r="AO47" i="11"/>
  <c r="AP47" i="11" s="1"/>
  <c r="AM47" i="11"/>
  <c r="AK47" i="11"/>
  <c r="AH47" i="11"/>
  <c r="AI47" i="11" s="1"/>
  <c r="AG47" i="11"/>
  <c r="AD47" i="11"/>
  <c r="AR47" i="11" s="1"/>
  <c r="AB47" i="11"/>
  <c r="AC47" i="11" s="1"/>
  <c r="AA47" i="11"/>
  <c r="Y47" i="11"/>
  <c r="V47" i="11"/>
  <c r="W47" i="11" s="1"/>
  <c r="U47" i="11"/>
  <c r="S47" i="11"/>
  <c r="P47" i="11"/>
  <c r="O47" i="11"/>
  <c r="L47" i="11"/>
  <c r="K47" i="11"/>
  <c r="J47" i="11"/>
  <c r="F47" i="11"/>
  <c r="AS47" i="11" s="1"/>
  <c r="AU47" i="11" s="1"/>
  <c r="AR46" i="11"/>
  <c r="AO46" i="11"/>
  <c r="AP46" i="11" s="1"/>
  <c r="AM46" i="11"/>
  <c r="AK46" i="11"/>
  <c r="AH46" i="11"/>
  <c r="AI46" i="11" s="1"/>
  <c r="AG46" i="11"/>
  <c r="AE46" i="11"/>
  <c r="AC46" i="11"/>
  <c r="AA46" i="11"/>
  <c r="Y46" i="11"/>
  <c r="V46" i="11"/>
  <c r="W46" i="11" s="1"/>
  <c r="U46" i="11"/>
  <c r="S46" i="11"/>
  <c r="P46" i="11"/>
  <c r="O46" i="11"/>
  <c r="L46" i="11"/>
  <c r="K46" i="11"/>
  <c r="J46" i="11"/>
  <c r="F46" i="11"/>
  <c r="AS46" i="11" s="1"/>
  <c r="AU46" i="11" s="1"/>
  <c r="AR45" i="11"/>
  <c r="AO45" i="11"/>
  <c r="AP45" i="11" s="1"/>
  <c r="AM45" i="11"/>
  <c r="AK45" i="11"/>
  <c r="AI45" i="11"/>
  <c r="AG45" i="11"/>
  <c r="AE45" i="11"/>
  <c r="AC45" i="11"/>
  <c r="AA45" i="11"/>
  <c r="Y45" i="11"/>
  <c r="V45" i="11"/>
  <c r="W45" i="11" s="1"/>
  <c r="U45" i="11"/>
  <c r="S45" i="11"/>
  <c r="P45" i="11"/>
  <c r="O45" i="11"/>
  <c r="L45" i="11"/>
  <c r="K45" i="11"/>
  <c r="J45" i="11"/>
  <c r="F45" i="11"/>
  <c r="AS45" i="11" s="1"/>
  <c r="AU45" i="11" s="1"/>
  <c r="AO44" i="11"/>
  <c r="AP44" i="11" s="1"/>
  <c r="AM44" i="11"/>
  <c r="AK44" i="11"/>
  <c r="AH44" i="11"/>
  <c r="AI44" i="11" s="1"/>
  <c r="AG44" i="11"/>
  <c r="AD44" i="11"/>
  <c r="AB44" i="11"/>
  <c r="AC44" i="11" s="1"/>
  <c r="AA44" i="11"/>
  <c r="Y44" i="11"/>
  <c r="V44" i="11"/>
  <c r="W44" i="11" s="1"/>
  <c r="U44" i="11"/>
  <c r="S44" i="11"/>
  <c r="P44" i="11"/>
  <c r="O44" i="11"/>
  <c r="L44" i="11"/>
  <c r="K44" i="11"/>
  <c r="J44" i="11"/>
  <c r="F44" i="11"/>
  <c r="AS44" i="11" s="1"/>
  <c r="AU44" i="11" s="1"/>
  <c r="AR43" i="11"/>
  <c r="AO43" i="11"/>
  <c r="AP43" i="11" s="1"/>
  <c r="AM43" i="11"/>
  <c r="AK43" i="11"/>
  <c r="AI43" i="11"/>
  <c r="AG43" i="11"/>
  <c r="AE43" i="11"/>
  <c r="AC43" i="11"/>
  <c r="AA43" i="11"/>
  <c r="Y43" i="11"/>
  <c r="V43" i="11"/>
  <c r="W43" i="11" s="1"/>
  <c r="U43" i="11"/>
  <c r="S43" i="11"/>
  <c r="P43" i="11"/>
  <c r="O43" i="11"/>
  <c r="L43" i="11"/>
  <c r="K43" i="11"/>
  <c r="J43" i="11"/>
  <c r="F43" i="11"/>
  <c r="AS43" i="11" s="1"/>
  <c r="AU43" i="11" s="1"/>
  <c r="AO42" i="11"/>
  <c r="AP42" i="11" s="1"/>
  <c r="AM42" i="11"/>
  <c r="AK42" i="11"/>
  <c r="AH42" i="11"/>
  <c r="AI42" i="11" s="1"/>
  <c r="AG42" i="11"/>
  <c r="AD42" i="11"/>
  <c r="AB42" i="11"/>
  <c r="AC42" i="11" s="1"/>
  <c r="AA42" i="11"/>
  <c r="Y42" i="11"/>
  <c r="V42" i="11"/>
  <c r="W42" i="11" s="1"/>
  <c r="U42" i="11"/>
  <c r="S42" i="11"/>
  <c r="P42" i="11"/>
  <c r="O42" i="11"/>
  <c r="L42" i="11"/>
  <c r="K42" i="11"/>
  <c r="J42" i="11"/>
  <c r="F42" i="11"/>
  <c r="AS42" i="11" s="1"/>
  <c r="AU42" i="11" s="1"/>
  <c r="AO41" i="11"/>
  <c r="AP41" i="11" s="1"/>
  <c r="AM41" i="11"/>
  <c r="AK41" i="11"/>
  <c r="AH41" i="11"/>
  <c r="AI41" i="11" s="1"/>
  <c r="AG41" i="11"/>
  <c r="AD41" i="11"/>
  <c r="AE41" i="11" s="1"/>
  <c r="AB41" i="11"/>
  <c r="AC41" i="11" s="1"/>
  <c r="AA41" i="11"/>
  <c r="Y41" i="11"/>
  <c r="V41" i="11"/>
  <c r="W41" i="11" s="1"/>
  <c r="U41" i="11"/>
  <c r="S41" i="11"/>
  <c r="P41" i="11"/>
  <c r="O41" i="11"/>
  <c r="L41" i="11"/>
  <c r="K41" i="11"/>
  <c r="J41" i="11"/>
  <c r="F41" i="11"/>
  <c r="AS41" i="11" s="1"/>
  <c r="AU41" i="11" s="1"/>
  <c r="AR40" i="11"/>
  <c r="AO40" i="11"/>
  <c r="AP40" i="11" s="1"/>
  <c r="AM40" i="11"/>
  <c r="AK40" i="11"/>
  <c r="AH40" i="11"/>
  <c r="AI40" i="11" s="1"/>
  <c r="AG40" i="11"/>
  <c r="AE40" i="11"/>
  <c r="AC40" i="11"/>
  <c r="AA40" i="11"/>
  <c r="Y40" i="11"/>
  <c r="V40" i="11"/>
  <c r="W40" i="11" s="1"/>
  <c r="U40" i="11"/>
  <c r="S40" i="11"/>
  <c r="P40" i="11"/>
  <c r="O40" i="11"/>
  <c r="L40" i="11"/>
  <c r="K40" i="11"/>
  <c r="J40" i="11"/>
  <c r="F40" i="11"/>
  <c r="AS40" i="11" s="1"/>
  <c r="AU40" i="11" s="1"/>
  <c r="AO39" i="11"/>
  <c r="AP39" i="11" s="1"/>
  <c r="AM39" i="11"/>
  <c r="AK39" i="11"/>
  <c r="AH39" i="11"/>
  <c r="AI39" i="11" s="1"/>
  <c r="AG39" i="11"/>
  <c r="AD39" i="11"/>
  <c r="AE39" i="11" s="1"/>
  <c r="AC39" i="11"/>
  <c r="AB39" i="11"/>
  <c r="AA39" i="11"/>
  <c r="Y39" i="11"/>
  <c r="V39" i="11"/>
  <c r="W39" i="11" s="1"/>
  <c r="U39" i="11"/>
  <c r="S39" i="11"/>
  <c r="P39" i="11"/>
  <c r="O39" i="11"/>
  <c r="L39" i="11"/>
  <c r="K39" i="11"/>
  <c r="J39" i="11"/>
  <c r="F39" i="11"/>
  <c r="AR38" i="11"/>
  <c r="AO38" i="11"/>
  <c r="AP38" i="11" s="1"/>
  <c r="AM38" i="11"/>
  <c r="AK38" i="11"/>
  <c r="AI38" i="11"/>
  <c r="AG38" i="11"/>
  <c r="AE38" i="11"/>
  <c r="AC38" i="11"/>
  <c r="AA38" i="11"/>
  <c r="Y38" i="11"/>
  <c r="V38" i="11"/>
  <c r="W38" i="11" s="1"/>
  <c r="U38" i="11"/>
  <c r="S38" i="11"/>
  <c r="P38" i="11"/>
  <c r="L38" i="11"/>
  <c r="K38" i="11"/>
  <c r="J38" i="11"/>
  <c r="F38" i="11"/>
  <c r="AS38" i="11" s="1"/>
  <c r="AU38" i="11" s="1"/>
  <c r="AR37" i="11"/>
  <c r="AO37" i="11"/>
  <c r="AP37" i="11" s="1"/>
  <c r="AM37" i="11"/>
  <c r="AK37" i="11"/>
  <c r="AH37" i="11"/>
  <c r="AI37" i="11" s="1"/>
  <c r="AG37" i="11"/>
  <c r="AE37" i="11"/>
  <c r="AC37" i="11"/>
  <c r="AA37" i="11"/>
  <c r="Y37" i="11"/>
  <c r="V37" i="11"/>
  <c r="W37" i="11" s="1"/>
  <c r="U37" i="11"/>
  <c r="S37" i="11"/>
  <c r="P37" i="11"/>
  <c r="O37" i="11"/>
  <c r="L37" i="11"/>
  <c r="K37" i="11"/>
  <c r="J37" i="11"/>
  <c r="F37" i="11"/>
  <c r="AS37" i="11" s="1"/>
  <c r="AU37" i="11" s="1"/>
  <c r="AR36" i="11"/>
  <c r="AO36" i="11"/>
  <c r="AP36" i="11" s="1"/>
  <c r="AM36" i="11"/>
  <c r="AK36" i="11"/>
  <c r="AI36" i="11"/>
  <c r="AG36" i="11"/>
  <c r="AE36" i="11"/>
  <c r="AC36" i="11"/>
  <c r="AA36" i="11"/>
  <c r="Y36" i="11"/>
  <c r="V36" i="11"/>
  <c r="W36" i="11" s="1"/>
  <c r="U36" i="11"/>
  <c r="S36" i="11"/>
  <c r="P36" i="11"/>
  <c r="O36" i="11"/>
  <c r="L36" i="11"/>
  <c r="K36" i="11"/>
  <c r="J36" i="11"/>
  <c r="F36" i="11"/>
  <c r="AS36" i="11" s="1"/>
  <c r="AU36" i="11" s="1"/>
  <c r="AR35" i="11"/>
  <c r="AO35" i="11"/>
  <c r="AP35" i="11" s="1"/>
  <c r="AM35" i="11"/>
  <c r="AK35" i="11"/>
  <c r="AI35" i="11"/>
  <c r="AG35" i="11"/>
  <c r="AE35" i="11"/>
  <c r="AC35" i="11"/>
  <c r="AA35" i="11"/>
  <c r="Y35" i="11"/>
  <c r="V35" i="11"/>
  <c r="W35" i="11" s="1"/>
  <c r="U35" i="11"/>
  <c r="S35" i="11"/>
  <c r="P35" i="11"/>
  <c r="O35" i="11"/>
  <c r="L35" i="11"/>
  <c r="K35" i="11"/>
  <c r="J35" i="11"/>
  <c r="F35" i="11"/>
  <c r="AS35" i="11" s="1"/>
  <c r="AU35" i="11" s="1"/>
  <c r="AR34" i="11"/>
  <c r="AO34" i="11"/>
  <c r="AP34" i="11" s="1"/>
  <c r="AM34" i="11"/>
  <c r="AK34" i="11"/>
  <c r="AI34" i="11"/>
  <c r="AG34" i="11"/>
  <c r="AE34" i="11"/>
  <c r="AC34" i="11"/>
  <c r="AA34" i="11"/>
  <c r="Y34" i="11"/>
  <c r="V34" i="11"/>
  <c r="W34" i="11" s="1"/>
  <c r="U34" i="11"/>
  <c r="S34" i="11"/>
  <c r="P34" i="11"/>
  <c r="O34" i="11"/>
  <c r="L34" i="11"/>
  <c r="K34" i="11"/>
  <c r="J34" i="11"/>
  <c r="F34" i="11"/>
  <c r="AS34" i="11" s="1"/>
  <c r="AU34" i="11" s="1"/>
  <c r="AO33" i="11"/>
  <c r="AP33" i="11" s="1"/>
  <c r="AM33" i="11"/>
  <c r="AK33" i="11"/>
  <c r="AH33" i="11"/>
  <c r="AI33" i="11" s="1"/>
  <c r="AG33" i="11"/>
  <c r="AD33" i="11"/>
  <c r="AB33" i="11"/>
  <c r="AC33" i="11" s="1"/>
  <c r="AA33" i="11"/>
  <c r="Y33" i="11"/>
  <c r="V33" i="11"/>
  <c r="W33" i="11" s="1"/>
  <c r="U33" i="11"/>
  <c r="S33" i="11"/>
  <c r="P33" i="11"/>
  <c r="O33" i="11"/>
  <c r="L33" i="11"/>
  <c r="K33" i="11"/>
  <c r="J33" i="11"/>
  <c r="F33" i="11"/>
  <c r="AS33" i="11" s="1"/>
  <c r="AU33" i="11" s="1"/>
  <c r="AR32" i="11"/>
  <c r="AO32" i="11"/>
  <c r="AP32" i="11" s="1"/>
  <c r="AM32" i="11"/>
  <c r="AK32" i="11"/>
  <c r="AI32" i="11"/>
  <c r="AG32" i="11"/>
  <c r="AE32" i="11"/>
  <c r="AC32" i="11"/>
  <c r="AA32" i="11"/>
  <c r="Y32" i="11"/>
  <c r="V32" i="11"/>
  <c r="W32" i="11" s="1"/>
  <c r="U32" i="11"/>
  <c r="S32" i="11"/>
  <c r="P32" i="11"/>
  <c r="O32" i="11"/>
  <c r="L32" i="11"/>
  <c r="K32" i="11"/>
  <c r="J32" i="11"/>
  <c r="F32" i="11"/>
  <c r="AS32" i="11" s="1"/>
  <c r="AU32" i="11" s="1"/>
  <c r="AO31" i="11"/>
  <c r="AP31" i="11" s="1"/>
  <c r="AM31" i="11"/>
  <c r="AK31" i="11"/>
  <c r="AH31" i="11"/>
  <c r="AI31" i="11" s="1"/>
  <c r="AG31" i="11"/>
  <c r="AD31" i="11"/>
  <c r="AC31" i="11"/>
  <c r="AB31" i="11"/>
  <c r="AA31" i="11"/>
  <c r="Y31" i="11"/>
  <c r="V31" i="11"/>
  <c r="W31" i="11" s="1"/>
  <c r="U31" i="11"/>
  <c r="S31" i="11"/>
  <c r="P31" i="11"/>
  <c r="O31" i="11"/>
  <c r="L31" i="11"/>
  <c r="K31" i="11"/>
  <c r="J31" i="11"/>
  <c r="F31" i="11"/>
  <c r="AS31" i="11" s="1"/>
  <c r="AU31" i="11" s="1"/>
  <c r="AO30" i="11"/>
  <c r="AP30" i="11" s="1"/>
  <c r="AM30" i="11"/>
  <c r="AK30" i="11"/>
  <c r="AH30" i="11"/>
  <c r="AI30" i="11" s="1"/>
  <c r="AG30" i="11"/>
  <c r="AD30" i="11"/>
  <c r="AB30" i="11"/>
  <c r="AC30" i="11" s="1"/>
  <c r="AA30" i="11"/>
  <c r="Y30" i="11"/>
  <c r="V30" i="11"/>
  <c r="W30" i="11" s="1"/>
  <c r="U30" i="11"/>
  <c r="S30" i="11"/>
  <c r="P30" i="11"/>
  <c r="O30" i="11"/>
  <c r="L30" i="11"/>
  <c r="K30" i="11"/>
  <c r="J30" i="11"/>
  <c r="F30" i="11"/>
  <c r="AO29" i="11"/>
  <c r="AP29" i="11" s="1"/>
  <c r="AM29" i="11"/>
  <c r="AK29" i="11"/>
  <c r="AH29" i="11"/>
  <c r="AI29" i="11" s="1"/>
  <c r="AG29" i="11"/>
  <c r="AD29" i="11"/>
  <c r="AB29" i="11"/>
  <c r="AC29" i="11" s="1"/>
  <c r="AA29" i="11"/>
  <c r="Y29" i="11"/>
  <c r="V29" i="11"/>
  <c r="W29" i="11" s="1"/>
  <c r="U29" i="11"/>
  <c r="S29" i="11"/>
  <c r="P29" i="11"/>
  <c r="O29" i="11"/>
  <c r="L29" i="11"/>
  <c r="K29" i="11"/>
  <c r="J29" i="11"/>
  <c r="F29" i="11"/>
  <c r="AO28" i="11"/>
  <c r="AP28" i="11" s="1"/>
  <c r="AM28" i="11"/>
  <c r="AK28" i="11"/>
  <c r="AH28" i="11"/>
  <c r="AI28" i="11" s="1"/>
  <c r="AG28" i="11"/>
  <c r="AD28" i="11"/>
  <c r="AR28" i="11" s="1"/>
  <c r="AB28" i="11"/>
  <c r="AC28" i="11" s="1"/>
  <c r="AA28" i="11"/>
  <c r="Y28" i="11"/>
  <c r="V28" i="11"/>
  <c r="W28" i="11" s="1"/>
  <c r="U28" i="11"/>
  <c r="S28" i="11"/>
  <c r="P28" i="11"/>
  <c r="O28" i="11"/>
  <c r="L28" i="11"/>
  <c r="K28" i="11"/>
  <c r="J28" i="11"/>
  <c r="F28" i="11"/>
  <c r="AR27" i="11"/>
  <c r="AO27" i="11"/>
  <c r="AP27" i="11" s="1"/>
  <c r="AM27" i="11"/>
  <c r="AK27" i="11"/>
  <c r="AH27" i="11"/>
  <c r="AI27" i="11" s="1"/>
  <c r="AG27" i="11"/>
  <c r="AE27" i="11"/>
  <c r="AB27" i="11"/>
  <c r="AC27" i="11" s="1"/>
  <c r="AA27" i="11"/>
  <c r="Y27" i="11"/>
  <c r="V27" i="11"/>
  <c r="W27" i="11" s="1"/>
  <c r="U27" i="11"/>
  <c r="S27" i="11"/>
  <c r="P27" i="11"/>
  <c r="O27" i="11"/>
  <c r="L27" i="11"/>
  <c r="K27" i="11"/>
  <c r="J27" i="11"/>
  <c r="F27" i="11"/>
  <c r="AR26" i="11"/>
  <c r="AO26" i="11"/>
  <c r="AP26" i="11" s="1"/>
  <c r="AM26" i="11"/>
  <c r="AK26" i="11"/>
  <c r="AI26" i="11"/>
  <c r="AG26" i="11"/>
  <c r="AE26" i="11"/>
  <c r="AC26" i="11"/>
  <c r="AA26" i="11"/>
  <c r="Y26" i="11"/>
  <c r="V26" i="11"/>
  <c r="W26" i="11" s="1"/>
  <c r="U26" i="11"/>
  <c r="S26" i="11"/>
  <c r="P26" i="11"/>
  <c r="O26" i="11"/>
  <c r="L26" i="11"/>
  <c r="K26" i="11"/>
  <c r="J26" i="11"/>
  <c r="F26" i="11"/>
  <c r="AS26" i="11" s="1"/>
  <c r="AU26" i="11" s="1"/>
  <c r="AO25" i="11"/>
  <c r="AP25" i="11" s="1"/>
  <c r="AM25" i="11"/>
  <c r="AK25" i="11"/>
  <c r="AH25" i="11"/>
  <c r="AI25" i="11" s="1"/>
  <c r="AG25" i="11"/>
  <c r="AD25" i="11"/>
  <c r="AR25" i="11" s="1"/>
  <c r="AB25" i="11"/>
  <c r="AC25" i="11" s="1"/>
  <c r="AA25" i="11"/>
  <c r="Y25" i="11"/>
  <c r="V25" i="11"/>
  <c r="W25" i="11" s="1"/>
  <c r="U25" i="11"/>
  <c r="S25" i="11"/>
  <c r="P25" i="11"/>
  <c r="O25" i="11"/>
  <c r="L25" i="11"/>
  <c r="K25" i="11"/>
  <c r="J25" i="11"/>
  <c r="F25" i="11"/>
  <c r="AS25" i="11" s="1"/>
  <c r="AU25" i="11" s="1"/>
  <c r="AO24" i="11"/>
  <c r="AP24" i="11" s="1"/>
  <c r="AM24" i="11"/>
  <c r="AK24" i="11"/>
  <c r="AH24" i="11"/>
  <c r="AI24" i="11" s="1"/>
  <c r="AG24" i="11"/>
  <c r="AD24" i="11"/>
  <c r="AR24" i="11" s="1"/>
  <c r="AC24" i="11"/>
  <c r="AA24" i="11"/>
  <c r="Y24" i="11"/>
  <c r="V24" i="11"/>
  <c r="W24" i="11" s="1"/>
  <c r="U24" i="11"/>
  <c r="S24" i="11"/>
  <c r="P24" i="11"/>
  <c r="O24" i="11"/>
  <c r="L24" i="11"/>
  <c r="K24" i="11"/>
  <c r="J24" i="11"/>
  <c r="F24" i="11"/>
  <c r="AS24" i="11" s="1"/>
  <c r="AU24" i="11" s="1"/>
  <c r="AR23" i="11"/>
  <c r="AO23" i="11"/>
  <c r="AP23" i="11" s="1"/>
  <c r="AM23" i="11"/>
  <c r="AK23" i="11"/>
  <c r="AI23" i="11"/>
  <c r="AG23" i="11"/>
  <c r="AE23" i="11"/>
  <c r="AC23" i="11"/>
  <c r="AA23" i="11"/>
  <c r="Y23" i="11"/>
  <c r="V23" i="11"/>
  <c r="W23" i="11" s="1"/>
  <c r="U23" i="11"/>
  <c r="S23" i="11"/>
  <c r="P23" i="11"/>
  <c r="O23" i="11"/>
  <c r="L23" i="11"/>
  <c r="K23" i="11"/>
  <c r="J23" i="11"/>
  <c r="F23" i="11"/>
  <c r="AS23" i="11" s="1"/>
  <c r="AU23" i="11" s="1"/>
  <c r="AR22" i="11"/>
  <c r="AO22" i="11"/>
  <c r="AP22" i="11" s="1"/>
  <c r="AM22" i="11"/>
  <c r="AK22" i="11"/>
  <c r="AI22" i="11"/>
  <c r="AG22" i="11"/>
  <c r="AE22" i="11"/>
  <c r="AC22" i="11"/>
  <c r="AA22" i="11"/>
  <c r="Y22" i="11"/>
  <c r="V22" i="11"/>
  <c r="W22" i="11" s="1"/>
  <c r="U22" i="11"/>
  <c r="S22" i="11"/>
  <c r="P22" i="11"/>
  <c r="O22" i="11"/>
  <c r="L22" i="11"/>
  <c r="K22" i="11"/>
  <c r="J22" i="11"/>
  <c r="F22" i="11"/>
  <c r="AS22" i="11" s="1"/>
  <c r="AU22" i="11" s="1"/>
  <c r="AR15" i="11"/>
  <c r="AO15" i="11"/>
  <c r="AP15" i="11" s="1"/>
  <c r="AM15" i="11"/>
  <c r="AK15" i="11"/>
  <c r="AI15" i="11"/>
  <c r="AG15" i="11"/>
  <c r="AE15" i="11"/>
  <c r="AC15" i="11"/>
  <c r="AA15" i="11"/>
  <c r="Y15" i="11"/>
  <c r="V15" i="11"/>
  <c r="W15" i="11" s="1"/>
  <c r="U15" i="11"/>
  <c r="S15" i="11"/>
  <c r="P15" i="11"/>
  <c r="O15" i="11"/>
  <c r="L15" i="11"/>
  <c r="K15" i="11"/>
  <c r="J15" i="11"/>
  <c r="F15" i="11"/>
  <c r="AS15" i="11" s="1"/>
  <c r="AU15" i="11" s="1"/>
  <c r="AR21" i="11"/>
  <c r="AO21" i="11"/>
  <c r="AP21" i="11" s="1"/>
  <c r="AM21" i="11"/>
  <c r="AK21" i="11"/>
  <c r="AI21" i="11"/>
  <c r="AG21" i="11"/>
  <c r="AE21" i="11"/>
  <c r="AC21" i="11"/>
  <c r="AA21" i="11"/>
  <c r="Y21" i="11"/>
  <c r="V21" i="11"/>
  <c r="W21" i="11" s="1"/>
  <c r="U21" i="11"/>
  <c r="S21" i="11"/>
  <c r="P21" i="11"/>
  <c r="O21" i="11"/>
  <c r="L21" i="11"/>
  <c r="K21" i="11"/>
  <c r="J21" i="11"/>
  <c r="F21" i="11"/>
  <c r="AS21" i="11" s="1"/>
  <c r="AU21" i="11" s="1"/>
  <c r="AR20" i="11"/>
  <c r="AO20" i="11"/>
  <c r="AP20" i="11" s="1"/>
  <c r="AM20" i="11"/>
  <c r="AK20" i="11"/>
  <c r="AI20" i="11"/>
  <c r="AG20" i="11"/>
  <c r="AE20" i="11"/>
  <c r="AB20" i="11"/>
  <c r="AC20" i="11" s="1"/>
  <c r="AA20" i="11"/>
  <c r="Y20" i="11"/>
  <c r="V20" i="11"/>
  <c r="W20" i="11" s="1"/>
  <c r="U20" i="11"/>
  <c r="S20" i="11"/>
  <c r="P20" i="11"/>
  <c r="O20" i="11"/>
  <c r="L20" i="11"/>
  <c r="K20" i="11"/>
  <c r="F20" i="11"/>
  <c r="AS20" i="11" s="1"/>
  <c r="AU20" i="11" s="1"/>
  <c r="AR18" i="11"/>
  <c r="AO18" i="11"/>
  <c r="AP18" i="11" s="1"/>
  <c r="AM18" i="11"/>
  <c r="AK18" i="11"/>
  <c r="AI18" i="11"/>
  <c r="AG18" i="11"/>
  <c r="AE18" i="11"/>
  <c r="AC18" i="11"/>
  <c r="AA18" i="11"/>
  <c r="Y18" i="11"/>
  <c r="V18" i="11"/>
  <c r="W18" i="11" s="1"/>
  <c r="U18" i="11"/>
  <c r="S18" i="11"/>
  <c r="P18" i="11"/>
  <c r="O18" i="11"/>
  <c r="L18" i="11"/>
  <c r="K18" i="11"/>
  <c r="J18" i="11"/>
  <c r="F18" i="11"/>
  <c r="AS18" i="11" s="1"/>
  <c r="AU18" i="11" s="1"/>
  <c r="AR19" i="11"/>
  <c r="AO19" i="11"/>
  <c r="AP19" i="11" s="1"/>
  <c r="AM19" i="11"/>
  <c r="AK19" i="11"/>
  <c r="AH19" i="11"/>
  <c r="AI19" i="11" s="1"/>
  <c r="AG19" i="11"/>
  <c r="AE19" i="11"/>
  <c r="AB19" i="11"/>
  <c r="AC19" i="11" s="1"/>
  <c r="AA19" i="11"/>
  <c r="Y19" i="11"/>
  <c r="V19" i="11"/>
  <c r="W19" i="11" s="1"/>
  <c r="U19" i="11"/>
  <c r="S19" i="11"/>
  <c r="P19" i="11"/>
  <c r="O19" i="11"/>
  <c r="L19" i="11"/>
  <c r="K19" i="11"/>
  <c r="J19" i="11"/>
  <c r="F19" i="11"/>
  <c r="AR17" i="11"/>
  <c r="AO17" i="11"/>
  <c r="AP17" i="11" s="1"/>
  <c r="AM17" i="11"/>
  <c r="AK17" i="11"/>
  <c r="AI17" i="11"/>
  <c r="AG17" i="11"/>
  <c r="AE17" i="11"/>
  <c r="AC17" i="11"/>
  <c r="AA17" i="11"/>
  <c r="Y17" i="11"/>
  <c r="V17" i="11"/>
  <c r="W17" i="11" s="1"/>
  <c r="U17" i="11"/>
  <c r="S17" i="11"/>
  <c r="P17" i="11"/>
  <c r="O17" i="11"/>
  <c r="L17" i="11"/>
  <c r="K17" i="11"/>
  <c r="J17" i="11"/>
  <c r="F17" i="11"/>
  <c r="AS17" i="11" s="1"/>
  <c r="AU17" i="11" s="1"/>
  <c r="AO16" i="11"/>
  <c r="AP16" i="11" s="1"/>
  <c r="AM16" i="11"/>
  <c r="AK16" i="11"/>
  <c r="AH16" i="11"/>
  <c r="AI16" i="11" s="1"/>
  <c r="AG16" i="11"/>
  <c r="AD16" i="11"/>
  <c r="AR16" i="11" s="1"/>
  <c r="AC16" i="11"/>
  <c r="AA16" i="11"/>
  <c r="Y16" i="11"/>
  <c r="V16" i="11"/>
  <c r="W16" i="11" s="1"/>
  <c r="U16" i="11"/>
  <c r="S16" i="11"/>
  <c r="P16" i="11"/>
  <c r="O16" i="11"/>
  <c r="L16" i="11"/>
  <c r="K16" i="11"/>
  <c r="J16" i="11"/>
  <c r="F16" i="11"/>
  <c r="AS16" i="11" s="1"/>
  <c r="AU16" i="11" s="1"/>
  <c r="AO14" i="11"/>
  <c r="AP14" i="11" s="1"/>
  <c r="AM14" i="11"/>
  <c r="AK14" i="11"/>
  <c r="AI14" i="11"/>
  <c r="AG14" i="11"/>
  <c r="AD14" i="11"/>
  <c r="AE14" i="11" s="1"/>
  <c r="AB14" i="11"/>
  <c r="AC14" i="11" s="1"/>
  <c r="AA14" i="11"/>
  <c r="Y14" i="11"/>
  <c r="V14" i="11"/>
  <c r="W14" i="11" s="1"/>
  <c r="U14" i="11"/>
  <c r="S14" i="11"/>
  <c r="P14" i="11"/>
  <c r="O14" i="11"/>
  <c r="L14" i="11"/>
  <c r="K14" i="11"/>
  <c r="J14" i="11"/>
  <c r="F14" i="11"/>
  <c r="AS14" i="11" s="1"/>
  <c r="AU14" i="11" s="1"/>
  <c r="AR13" i="11"/>
  <c r="AO13" i="11"/>
  <c r="AP13" i="11" s="1"/>
  <c r="AM13" i="11"/>
  <c r="AK13" i="11"/>
  <c r="AI13" i="11"/>
  <c r="AG13" i="11"/>
  <c r="AE13" i="11"/>
  <c r="AC13" i="11"/>
  <c r="AA13" i="11"/>
  <c r="Y13" i="11"/>
  <c r="V13" i="11"/>
  <c r="W13" i="11" s="1"/>
  <c r="U13" i="11"/>
  <c r="S13" i="11"/>
  <c r="P13" i="11"/>
  <c r="O13" i="11"/>
  <c r="L13" i="11"/>
  <c r="K13" i="11"/>
  <c r="J13" i="11"/>
  <c r="F13" i="11"/>
  <c r="AS13" i="11" s="1"/>
  <c r="AU13" i="11" s="1"/>
  <c r="AR12" i="11"/>
  <c r="AO12" i="11"/>
  <c r="AP12" i="11" s="1"/>
  <c r="AM12" i="11"/>
  <c r="AK12" i="11"/>
  <c r="AI12" i="11"/>
  <c r="AG12" i="11"/>
  <c r="AE12" i="11"/>
  <c r="AC12" i="11"/>
  <c r="AA12" i="11"/>
  <c r="Y12" i="11"/>
  <c r="V12" i="11"/>
  <c r="W12" i="11" s="1"/>
  <c r="U12" i="11"/>
  <c r="S12" i="11"/>
  <c r="P12" i="11"/>
  <c r="O12" i="11"/>
  <c r="L12" i="11"/>
  <c r="K12" i="11"/>
  <c r="J12" i="11"/>
  <c r="F12" i="11"/>
  <c r="AS12" i="11" s="1"/>
  <c r="AU12" i="11" s="1"/>
  <c r="AR11" i="11"/>
  <c r="AO11" i="11"/>
  <c r="AP11" i="11" s="1"/>
  <c r="AM11" i="11"/>
  <c r="AK11" i="11"/>
  <c r="AI11" i="11"/>
  <c r="AG11" i="11"/>
  <c r="AE11" i="11"/>
  <c r="AC11" i="11"/>
  <c r="AA11" i="11"/>
  <c r="Y11" i="11"/>
  <c r="V11" i="11"/>
  <c r="W11" i="11" s="1"/>
  <c r="U11" i="11"/>
  <c r="S11" i="11"/>
  <c r="P11" i="11"/>
  <c r="O11" i="11"/>
  <c r="L11" i="11"/>
  <c r="K11" i="11"/>
  <c r="J11" i="11"/>
  <c r="F11" i="11"/>
  <c r="AS11" i="11" s="1"/>
  <c r="AU11" i="11" s="1"/>
  <c r="AR10" i="11"/>
  <c r="AO10" i="11"/>
  <c r="AP10" i="11" s="1"/>
  <c r="AM10" i="11"/>
  <c r="AK10" i="11"/>
  <c r="AI10" i="11"/>
  <c r="AG10" i="11"/>
  <c r="AE10" i="11"/>
  <c r="AB10" i="11"/>
  <c r="AA10" i="11"/>
  <c r="Y10" i="11"/>
  <c r="V10" i="11"/>
  <c r="W10" i="11" s="1"/>
  <c r="U10" i="11"/>
  <c r="S10" i="11"/>
  <c r="P10" i="11"/>
  <c r="O10" i="11"/>
  <c r="L10" i="11"/>
  <c r="K10" i="11"/>
  <c r="J10" i="11"/>
  <c r="F10" i="11"/>
  <c r="AP9" i="11"/>
  <c r="AO9" i="11"/>
  <c r="AM9" i="11"/>
  <c r="AK9" i="11"/>
  <c r="AH9" i="11"/>
  <c r="AI9" i="11" s="1"/>
  <c r="AG9" i="11"/>
  <c r="AD9" i="11"/>
  <c r="AR9" i="11" s="1"/>
  <c r="AB9" i="11"/>
  <c r="AC9" i="11" s="1"/>
  <c r="AA9" i="11"/>
  <c r="Y9" i="11"/>
  <c r="V9" i="11"/>
  <c r="W9" i="11" s="1"/>
  <c r="U9" i="11"/>
  <c r="S9" i="11"/>
  <c r="P9" i="11"/>
  <c r="O9" i="11"/>
  <c r="L9" i="11"/>
  <c r="K9" i="11"/>
  <c r="J9" i="11"/>
  <c r="F9" i="11"/>
  <c r="AS9" i="11" s="1"/>
  <c r="AU9" i="11" s="1"/>
  <c r="AR8" i="11"/>
  <c r="AO8" i="11"/>
  <c r="AP8" i="11" s="1"/>
  <c r="AM8" i="11"/>
  <c r="AK8" i="11"/>
  <c r="AI8" i="11"/>
  <c r="AG8" i="11"/>
  <c r="AE8" i="11"/>
  <c r="AC8" i="11"/>
  <c r="AA8" i="11"/>
  <c r="Y8" i="11"/>
  <c r="V8" i="11"/>
  <c r="W8" i="11" s="1"/>
  <c r="U8" i="11"/>
  <c r="S8" i="11"/>
  <c r="P8" i="11"/>
  <c r="O8" i="11"/>
  <c r="L8" i="11"/>
  <c r="K8" i="11"/>
  <c r="J8" i="11"/>
  <c r="F8" i="11"/>
  <c r="AS8" i="11" s="1"/>
  <c r="AU8" i="11" s="1"/>
  <c r="AR7" i="11"/>
  <c r="AO7" i="11"/>
  <c r="AP7" i="11" s="1"/>
  <c r="AM7" i="11"/>
  <c r="AK7" i="11"/>
  <c r="AI7" i="11"/>
  <c r="AG7" i="11"/>
  <c r="AE7" i="11"/>
  <c r="AC7" i="11"/>
  <c r="AA7" i="11"/>
  <c r="Y7" i="11"/>
  <c r="V7" i="11"/>
  <c r="W7" i="11" s="1"/>
  <c r="U7" i="11"/>
  <c r="S7" i="11"/>
  <c r="P7" i="11"/>
  <c r="O7" i="11"/>
  <c r="L7" i="11"/>
  <c r="K7" i="11"/>
  <c r="J7" i="11"/>
  <c r="F7" i="11"/>
  <c r="AS7" i="11" s="1"/>
  <c r="AU7" i="11" s="1"/>
  <c r="AR6" i="11"/>
  <c r="AO6" i="11"/>
  <c r="AP6" i="11" s="1"/>
  <c r="AM6" i="11"/>
  <c r="AK6" i="11"/>
  <c r="AI6" i="11"/>
  <c r="AG6" i="11"/>
  <c r="AE6" i="11"/>
  <c r="AC6" i="11"/>
  <c r="AA6" i="11"/>
  <c r="Y6" i="11"/>
  <c r="V6" i="11"/>
  <c r="W6" i="11" s="1"/>
  <c r="U6" i="11"/>
  <c r="S6" i="11"/>
  <c r="P6" i="11"/>
  <c r="O6" i="11"/>
  <c r="L6" i="11"/>
  <c r="K6" i="11"/>
  <c r="J6" i="11"/>
  <c r="F6" i="11"/>
  <c r="AS6" i="11" s="1"/>
  <c r="AU6" i="11" s="1"/>
  <c r="AR5" i="11"/>
  <c r="AO5" i="11"/>
  <c r="AP5" i="11" s="1"/>
  <c r="AM5" i="11"/>
  <c r="AK5" i="11"/>
  <c r="AI5" i="11"/>
  <c r="AG5" i="11"/>
  <c r="AE5" i="11"/>
  <c r="AC5" i="11"/>
  <c r="AA5" i="11"/>
  <c r="Y5" i="11"/>
  <c r="V5" i="11"/>
  <c r="W5" i="11" s="1"/>
  <c r="U5" i="11"/>
  <c r="S5" i="11"/>
  <c r="P5" i="11"/>
  <c r="O5" i="11"/>
  <c r="L5" i="11"/>
  <c r="K5" i="11"/>
  <c r="J5" i="11"/>
  <c r="F5" i="11"/>
  <c r="AS5" i="11" s="1"/>
  <c r="AU5" i="11" s="1"/>
  <c r="AW3" i="11"/>
  <c r="AE222" i="11" l="1"/>
  <c r="AE47" i="11"/>
  <c r="AE98" i="11"/>
  <c r="AE119" i="11"/>
  <c r="AR371" i="11"/>
  <c r="AV17" i="11"/>
  <c r="AS97" i="11"/>
  <c r="AU97" i="11" s="1"/>
  <c r="AS293" i="11"/>
  <c r="AU293" i="11" s="1"/>
  <c r="AV293" i="11" s="1"/>
  <c r="AE355" i="11"/>
  <c r="AV356" i="11"/>
  <c r="AE364" i="11"/>
  <c r="AE52" i="11"/>
  <c r="AS19" i="11"/>
  <c r="AU19" i="11" s="1"/>
  <c r="AS62" i="11"/>
  <c r="AU62" i="11" s="1"/>
  <c r="AV147" i="11"/>
  <c r="AE322" i="11"/>
  <c r="AV322" i="11" s="1"/>
  <c r="AE106" i="11"/>
  <c r="AS67" i="11"/>
  <c r="AU67" i="11" s="1"/>
  <c r="AS78" i="11"/>
  <c r="AU78" i="11" s="1"/>
  <c r="AR129" i="11"/>
  <c r="AR39" i="11"/>
  <c r="AR62" i="11"/>
  <c r="AS75" i="11"/>
  <c r="AU75" i="11" s="1"/>
  <c r="AR113" i="11"/>
  <c r="AV113" i="11" s="1"/>
  <c r="AS137" i="11"/>
  <c r="AU137" i="11" s="1"/>
  <c r="AR387" i="11"/>
  <c r="AV112" i="12"/>
  <c r="AV229" i="12"/>
  <c r="AE152" i="12"/>
  <c r="AE228" i="12"/>
  <c r="AE14" i="12"/>
  <c r="AE42" i="12"/>
  <c r="AS82" i="12"/>
  <c r="AU82" i="12" s="1"/>
  <c r="AV82" i="12" s="1"/>
  <c r="AV85" i="12"/>
  <c r="AV134" i="12"/>
  <c r="AE176" i="12"/>
  <c r="AE215" i="12"/>
  <c r="AS214" i="12"/>
  <c r="AU214" i="12" s="1"/>
  <c r="AS231" i="12"/>
  <c r="AU231" i="12" s="1"/>
  <c r="AE233" i="12"/>
  <c r="AV258" i="12"/>
  <c r="AS331" i="12"/>
  <c r="AU331" i="12" s="1"/>
  <c r="AV351" i="12"/>
  <c r="AE368" i="12"/>
  <c r="AV153" i="12"/>
  <c r="AS137" i="12"/>
  <c r="AU137" i="12" s="1"/>
  <c r="AE178" i="12"/>
  <c r="AV390" i="12"/>
  <c r="AS28" i="12"/>
  <c r="AU28" i="12" s="1"/>
  <c r="AV28" i="12" s="1"/>
  <c r="AS67" i="12"/>
  <c r="AU67" i="12" s="1"/>
  <c r="AS78" i="12"/>
  <c r="AU78" i="12" s="1"/>
  <c r="AE83" i="12"/>
  <c r="AV104" i="12"/>
  <c r="AS113" i="12"/>
  <c r="AU113" i="12" s="1"/>
  <c r="AE119" i="12"/>
  <c r="AS124" i="12"/>
  <c r="AU124" i="12" s="1"/>
  <c r="AS165" i="12"/>
  <c r="AU165" i="12" s="1"/>
  <c r="AR192" i="12"/>
  <c r="AR209" i="12"/>
  <c r="AR298" i="12"/>
  <c r="AE354" i="12"/>
  <c r="AE377" i="12"/>
  <c r="AV382" i="12"/>
  <c r="AR47" i="12"/>
  <c r="AS49" i="12"/>
  <c r="AU49" i="12" s="1"/>
  <c r="AV49" i="12" s="1"/>
  <c r="AS53" i="12"/>
  <c r="AU53" i="12" s="1"/>
  <c r="AS76" i="12"/>
  <c r="AU76" i="12" s="1"/>
  <c r="AS84" i="12"/>
  <c r="AU84" i="12" s="1"/>
  <c r="AS98" i="12"/>
  <c r="AU98" i="12" s="1"/>
  <c r="AS148" i="12"/>
  <c r="AU148" i="12" s="1"/>
  <c r="AR220" i="12"/>
  <c r="AV284" i="12"/>
  <c r="AS290" i="12"/>
  <c r="AU290" i="12" s="1"/>
  <c r="AS322" i="12"/>
  <c r="AU322" i="12" s="1"/>
  <c r="AE158" i="12"/>
  <c r="AS200" i="12"/>
  <c r="AU200" i="12" s="1"/>
  <c r="AV239" i="12"/>
  <c r="AS330" i="12"/>
  <c r="AU330" i="12" s="1"/>
  <c r="AS337" i="12"/>
  <c r="AU337" i="12" s="1"/>
  <c r="AS347" i="12"/>
  <c r="AU347" i="12" s="1"/>
  <c r="AS354" i="12"/>
  <c r="AU354" i="12" s="1"/>
  <c r="AV354" i="12" s="1"/>
  <c r="AE359" i="12"/>
  <c r="AE371" i="12"/>
  <c r="AS394" i="12"/>
  <c r="AU394" i="12" s="1"/>
  <c r="AV394" i="12" s="1"/>
  <c r="AE175" i="12"/>
  <c r="AS244" i="12"/>
  <c r="AU244" i="12" s="1"/>
  <c r="AV256" i="12"/>
  <c r="AE369" i="12"/>
  <c r="AE386" i="12"/>
  <c r="AV386" i="12" s="1"/>
  <c r="AE397" i="12"/>
  <c r="AE220" i="11"/>
  <c r="AS235" i="11"/>
  <c r="AU235" i="11" s="1"/>
  <c r="AR317" i="11"/>
  <c r="AE324" i="11"/>
  <c r="AR354" i="11"/>
  <c r="AE372" i="11"/>
  <c r="AV372" i="11" s="1"/>
  <c r="AE374" i="11"/>
  <c r="AE270" i="11"/>
  <c r="AV270" i="11" s="1"/>
  <c r="AE279" i="11"/>
  <c r="AE346" i="11"/>
  <c r="AE399" i="11"/>
  <c r="AV131" i="11"/>
  <c r="AE151" i="11"/>
  <c r="AR377" i="11"/>
  <c r="AV377" i="11" s="1"/>
  <c r="AV160" i="11"/>
  <c r="AV54" i="11"/>
  <c r="AS113" i="11"/>
  <c r="AU113" i="11" s="1"/>
  <c r="AV138" i="11"/>
  <c r="AE141" i="11"/>
  <c r="AE145" i="11"/>
  <c r="AS148" i="11"/>
  <c r="AU148" i="11" s="1"/>
  <c r="AV172" i="11"/>
  <c r="AV217" i="11"/>
  <c r="AE379" i="11"/>
  <c r="AV379" i="11" s="1"/>
  <c r="AE67" i="11"/>
  <c r="AS30" i="11"/>
  <c r="AU30" i="11" s="1"/>
  <c r="AE95" i="11"/>
  <c r="AS28" i="11"/>
  <c r="AU28" i="11" s="1"/>
  <c r="AS213" i="11"/>
  <c r="AU213" i="11" s="1"/>
  <c r="AE226" i="11"/>
  <c r="AV226" i="11" s="1"/>
  <c r="AE251" i="11"/>
  <c r="AS313" i="11"/>
  <c r="AU313" i="11" s="1"/>
  <c r="AV313" i="11" s="1"/>
  <c r="AS331" i="11"/>
  <c r="AU331" i="11" s="1"/>
  <c r="AR359" i="11"/>
  <c r="AS394" i="11"/>
  <c r="AU394" i="11" s="1"/>
  <c r="AV394" i="11" s="1"/>
  <c r="AV139" i="11"/>
  <c r="AS77" i="11"/>
  <c r="AU77" i="11" s="1"/>
  <c r="AS84" i="11"/>
  <c r="AU84" i="11" s="1"/>
  <c r="AS165" i="11"/>
  <c r="AU165" i="11" s="1"/>
  <c r="AS245" i="11"/>
  <c r="AU245" i="11" s="1"/>
  <c r="AV256" i="11"/>
  <c r="AS267" i="11"/>
  <c r="AU267" i="11" s="1"/>
  <c r="AE349" i="11"/>
  <c r="AR98" i="12"/>
  <c r="AR137" i="12"/>
  <c r="AR165" i="12"/>
  <c r="AV6" i="12"/>
  <c r="AV8" i="12"/>
  <c r="AV11" i="12"/>
  <c r="AV22" i="12"/>
  <c r="AV31" i="12"/>
  <c r="AV33" i="12"/>
  <c r="AV40" i="12"/>
  <c r="AE43" i="12"/>
  <c r="AV43" i="12" s="1"/>
  <c r="AV55" i="12"/>
  <c r="AV53" i="12"/>
  <c r="AV66" i="12"/>
  <c r="AE87" i="12"/>
  <c r="AV101" i="12"/>
  <c r="AE105" i="12"/>
  <c r="AE121" i="12"/>
  <c r="AV138" i="12"/>
  <c r="AE161" i="12"/>
  <c r="AV161" i="12" s="1"/>
  <c r="AV175" i="12"/>
  <c r="AR222" i="12"/>
  <c r="AV220" i="12"/>
  <c r="AV288" i="12"/>
  <c r="AV336" i="12"/>
  <c r="AV47" i="12"/>
  <c r="AV130" i="12"/>
  <c r="AV254" i="12"/>
  <c r="AS39" i="12"/>
  <c r="AU39" i="12" s="1"/>
  <c r="AS62" i="12"/>
  <c r="AU62" i="12" s="1"/>
  <c r="AR67" i="12"/>
  <c r="AS83" i="12"/>
  <c r="AU83" i="12" s="1"/>
  <c r="AS87" i="12"/>
  <c r="AU87" i="12" s="1"/>
  <c r="AV87" i="12" s="1"/>
  <c r="AV150" i="12"/>
  <c r="AV155" i="12"/>
  <c r="AV159" i="12"/>
  <c r="AE160" i="12"/>
  <c r="AV160" i="12" s="1"/>
  <c r="AV166" i="12"/>
  <c r="AV207" i="12"/>
  <c r="AV248" i="12"/>
  <c r="AR252" i="12"/>
  <c r="AV252" i="12" s="1"/>
  <c r="AV317" i="12"/>
  <c r="AE322" i="12"/>
  <c r="AV322" i="12" s="1"/>
  <c r="AV404" i="12"/>
  <c r="AR76" i="12"/>
  <c r="AR142" i="12"/>
  <c r="AR171" i="12"/>
  <c r="AV169" i="12"/>
  <c r="AV12" i="12"/>
  <c r="AV14" i="12"/>
  <c r="AS17" i="12"/>
  <c r="AU17" i="12" s="1"/>
  <c r="AV21" i="12"/>
  <c r="AE30" i="12"/>
  <c r="AE62" i="12"/>
  <c r="AV73" i="12"/>
  <c r="AS77" i="12"/>
  <c r="AU77" i="12" s="1"/>
  <c r="AV91" i="12"/>
  <c r="AR118" i="12"/>
  <c r="AV118" i="12" s="1"/>
  <c r="AV126" i="12"/>
  <c r="AR169" i="12"/>
  <c r="AE187" i="12"/>
  <c r="AE241" i="12"/>
  <c r="AE29" i="12"/>
  <c r="AV38" i="12"/>
  <c r="AR48" i="12"/>
  <c r="AV48" i="12" s="1"/>
  <c r="AE75" i="12"/>
  <c r="AV75" i="12" s="1"/>
  <c r="AS90" i="12"/>
  <c r="AU90" i="12" s="1"/>
  <c r="AS97" i="12"/>
  <c r="AU97" i="12" s="1"/>
  <c r="AV97" i="12" s="1"/>
  <c r="AV137" i="12"/>
  <c r="AS170" i="12"/>
  <c r="AU170" i="12" s="1"/>
  <c r="AV170" i="12" s="1"/>
  <c r="AV192" i="12"/>
  <c r="AR232" i="12"/>
  <c r="AE232" i="12"/>
  <c r="AV232" i="12" s="1"/>
  <c r="AV260" i="12"/>
  <c r="AS293" i="12"/>
  <c r="AU293" i="12" s="1"/>
  <c r="AC293" i="12"/>
  <c r="AV23" i="12"/>
  <c r="AR28" i="12"/>
  <c r="AV103" i="12"/>
  <c r="AR237" i="12"/>
  <c r="AV334" i="12"/>
  <c r="AS27" i="12"/>
  <c r="AU27" i="12" s="1"/>
  <c r="AS29" i="12"/>
  <c r="AU29" i="12" s="1"/>
  <c r="AE52" i="12"/>
  <c r="AV52" i="12" s="1"/>
  <c r="AV63" i="12"/>
  <c r="AS75" i="12"/>
  <c r="AU75" i="12" s="1"/>
  <c r="AS100" i="12"/>
  <c r="AU100" i="12" s="1"/>
  <c r="AV132" i="12"/>
  <c r="AV187" i="12"/>
  <c r="AV188" i="12"/>
  <c r="AR251" i="12"/>
  <c r="AE251" i="12"/>
  <c r="AV251" i="12" s="1"/>
  <c r="AV370" i="12"/>
  <c r="AV203" i="12"/>
  <c r="AV218" i="12"/>
  <c r="AV244" i="12"/>
  <c r="AV246" i="12"/>
  <c r="AV249" i="12"/>
  <c r="AV255" i="12"/>
  <c r="AV263" i="12"/>
  <c r="AV312" i="12"/>
  <c r="AV320" i="12"/>
  <c r="AV323" i="12"/>
  <c r="AV363" i="12"/>
  <c r="AV378" i="12"/>
  <c r="AV395" i="12"/>
  <c r="AV238" i="12"/>
  <c r="AV310" i="12"/>
  <c r="AR340" i="12"/>
  <c r="AV340" i="12" s="1"/>
  <c r="AR346" i="12"/>
  <c r="AR349" i="12"/>
  <c r="AV359" i="12"/>
  <c r="AR364" i="12"/>
  <c r="AV364" i="12" s="1"/>
  <c r="AV222" i="12"/>
  <c r="AV230" i="12"/>
  <c r="AV233" i="12"/>
  <c r="AS235" i="12"/>
  <c r="AU235" i="12" s="1"/>
  <c r="AS237" i="12"/>
  <c r="AU237" i="12" s="1"/>
  <c r="AS243" i="12"/>
  <c r="AU243" i="12" s="1"/>
  <c r="AR261" i="12"/>
  <c r="AV261" i="12" s="1"/>
  <c r="AV269" i="12"/>
  <c r="AV278" i="12"/>
  <c r="AV305" i="12"/>
  <c r="AR311" i="12"/>
  <c r="AR335" i="12"/>
  <c r="AV335" i="12" s="1"/>
  <c r="AV202" i="12"/>
  <c r="AV307" i="12"/>
  <c r="AV321" i="12"/>
  <c r="AE360" i="12"/>
  <c r="AV360" i="12" s="1"/>
  <c r="AV371" i="12"/>
  <c r="AS383" i="12"/>
  <c r="AU383" i="12" s="1"/>
  <c r="AS391" i="12"/>
  <c r="AU391" i="12" s="1"/>
  <c r="AS397" i="12"/>
  <c r="AU397" i="12" s="1"/>
  <c r="AV199" i="12"/>
  <c r="AV201" i="12"/>
  <c r="AV204" i="12"/>
  <c r="AV266" i="12"/>
  <c r="AV291" i="12"/>
  <c r="AV293" i="12"/>
  <c r="AV295" i="12"/>
  <c r="AR331" i="12"/>
  <c r="AR355" i="12"/>
  <c r="AV355" i="12" s="1"/>
  <c r="AV26" i="12"/>
  <c r="AV61" i="12"/>
  <c r="AV72" i="12"/>
  <c r="AV74" i="12"/>
  <c r="AV86" i="12"/>
  <c r="AV84" i="12"/>
  <c r="AV69" i="12"/>
  <c r="AV19" i="12"/>
  <c r="AV24" i="12"/>
  <c r="AV35" i="12"/>
  <c r="AV44" i="12"/>
  <c r="AV46" i="12"/>
  <c r="AV58" i="12"/>
  <c r="AV59" i="12"/>
  <c r="AV64" i="12"/>
  <c r="AV68" i="12"/>
  <c r="AV71" i="12"/>
  <c r="AV83" i="12"/>
  <c r="AV5" i="12"/>
  <c r="AV7" i="12"/>
  <c r="AV34" i="12"/>
  <c r="AV45" i="12"/>
  <c r="AV51" i="12"/>
  <c r="AV57" i="12"/>
  <c r="AV18" i="12"/>
  <c r="AV42" i="12"/>
  <c r="AV54" i="12"/>
  <c r="AV70" i="12"/>
  <c r="AV10" i="12"/>
  <c r="AV13" i="12"/>
  <c r="AV15" i="12"/>
  <c r="AV16" i="12"/>
  <c r="AV20" i="12"/>
  <c r="AV30" i="12"/>
  <c r="AV50" i="12"/>
  <c r="AV60" i="12"/>
  <c r="AV67" i="12"/>
  <c r="AV79" i="12"/>
  <c r="AV76" i="12"/>
  <c r="AV80" i="12"/>
  <c r="AV81" i="12"/>
  <c r="AV37" i="12"/>
  <c r="AV41" i="12"/>
  <c r="AV56" i="12"/>
  <c r="AV92" i="12"/>
  <c r="AC17" i="12"/>
  <c r="AV17" i="12" s="1"/>
  <c r="AC27" i="12"/>
  <c r="AV27" i="12" s="1"/>
  <c r="AE36" i="12"/>
  <c r="AV36" i="12" s="1"/>
  <c r="AC62" i="12"/>
  <c r="AV62" i="12" s="1"/>
  <c r="AE78" i="12"/>
  <c r="AV78" i="12" s="1"/>
  <c r="AV95" i="12"/>
  <c r="AR102" i="12"/>
  <c r="AV102" i="12" s="1"/>
  <c r="AE102" i="12"/>
  <c r="AV105" i="12"/>
  <c r="AV115" i="12"/>
  <c r="AV114" i="12"/>
  <c r="AV140" i="12"/>
  <c r="AV147" i="12"/>
  <c r="AV152" i="12"/>
  <c r="AV154" i="12"/>
  <c r="AS168" i="12"/>
  <c r="AU168" i="12" s="1"/>
  <c r="AV89" i="12"/>
  <c r="AR93" i="12"/>
  <c r="AE93" i="12"/>
  <c r="AV98" i="12"/>
  <c r="AV116" i="12"/>
  <c r="AV127" i="12"/>
  <c r="AV123" i="12"/>
  <c r="AV128" i="12"/>
  <c r="AV163" i="12"/>
  <c r="AV174" i="12"/>
  <c r="AR183" i="12"/>
  <c r="AE183" i="12"/>
  <c r="AV183" i="12" s="1"/>
  <c r="AR196" i="12"/>
  <c r="AE196" i="12"/>
  <c r="AE9" i="12"/>
  <c r="AV9" i="12" s="1"/>
  <c r="AV119" i="12"/>
  <c r="AV145" i="12"/>
  <c r="AV177" i="12"/>
  <c r="AE39" i="12"/>
  <c r="AV39" i="12" s="1"/>
  <c r="AV108" i="12"/>
  <c r="AV120" i="12"/>
  <c r="AV131" i="12"/>
  <c r="AR141" i="12"/>
  <c r="AE141" i="12"/>
  <c r="AV151" i="12"/>
  <c r="AV149" i="12"/>
  <c r="AV158" i="12"/>
  <c r="AV156" i="12"/>
  <c r="AS178" i="12"/>
  <c r="AU178" i="12" s="1"/>
  <c r="AC178" i="12"/>
  <c r="AR216" i="12"/>
  <c r="AE216" i="12"/>
  <c r="AV94" i="12"/>
  <c r="AV106" i="12"/>
  <c r="AV142" i="12"/>
  <c r="AV162" i="12"/>
  <c r="AV171" i="12"/>
  <c r="AR172" i="12"/>
  <c r="AE172" i="12"/>
  <c r="AV172" i="12" s="1"/>
  <c r="AV173" i="12"/>
  <c r="AV180" i="12"/>
  <c r="AV186" i="12"/>
  <c r="AV189" i="12"/>
  <c r="AV195" i="12"/>
  <c r="AV110" i="12"/>
  <c r="AR133" i="12"/>
  <c r="AE133" i="12"/>
  <c r="AV133" i="12" s="1"/>
  <c r="AE32" i="12"/>
  <c r="AV32" i="12" s="1"/>
  <c r="AE65" i="12"/>
  <c r="AV65" i="12" s="1"/>
  <c r="AE77" i="12"/>
  <c r="AR90" i="12"/>
  <c r="AE90" i="12"/>
  <c r="AV90" i="12" s="1"/>
  <c r="AS99" i="12"/>
  <c r="AU99" i="12" s="1"/>
  <c r="AV99" i="12" s="1"/>
  <c r="AV122" i="12"/>
  <c r="AV164" i="12"/>
  <c r="AV176" i="12"/>
  <c r="AV181" i="12"/>
  <c r="AV226" i="12"/>
  <c r="AR88" i="12"/>
  <c r="AE88" i="12"/>
  <c r="AV109" i="12"/>
  <c r="AV121" i="12"/>
  <c r="AR136" i="12"/>
  <c r="AE136" i="12"/>
  <c r="AV136" i="12" s="1"/>
  <c r="AR193" i="12"/>
  <c r="AE193" i="12"/>
  <c r="AV193" i="12" s="1"/>
  <c r="AV234" i="12"/>
  <c r="AV240" i="12"/>
  <c r="AV237" i="12"/>
  <c r="AV257" i="12"/>
  <c r="AV265" i="12"/>
  <c r="AE111" i="12"/>
  <c r="AV111" i="12" s="1"/>
  <c r="AE117" i="12"/>
  <c r="AV117" i="12" s="1"/>
  <c r="AE125" i="12"/>
  <c r="AV125" i="12" s="1"/>
  <c r="AE144" i="12"/>
  <c r="AV144" i="12" s="1"/>
  <c r="AE148" i="12"/>
  <c r="AV148" i="12" s="1"/>
  <c r="AE157" i="12"/>
  <c r="AV157" i="12" s="1"/>
  <c r="AE200" i="12"/>
  <c r="AV200" i="12" s="1"/>
  <c r="AR211" i="12"/>
  <c r="AE211" i="12"/>
  <c r="AV211" i="12" s="1"/>
  <c r="AS221" i="12"/>
  <c r="AU221" i="12" s="1"/>
  <c r="AV221" i="12" s="1"/>
  <c r="AV235" i="12"/>
  <c r="AV250" i="12"/>
  <c r="AV253" i="12"/>
  <c r="AS279" i="12"/>
  <c r="AU279" i="12" s="1"/>
  <c r="AE168" i="12"/>
  <c r="AV168" i="12" s="1"/>
  <c r="AV185" i="12"/>
  <c r="AV197" i="12"/>
  <c r="AR212" i="12"/>
  <c r="AE212" i="12"/>
  <c r="AR224" i="12"/>
  <c r="AE224" i="12"/>
  <c r="AE227" i="12"/>
  <c r="AV227" i="12" s="1"/>
  <c r="AV241" i="12"/>
  <c r="AV243" i="12"/>
  <c r="AV262" i="12"/>
  <c r="AE139" i="12"/>
  <c r="AV139" i="12" s="1"/>
  <c r="AV182" i="12"/>
  <c r="AV210" i="12"/>
  <c r="AV217" i="12"/>
  <c r="AV259" i="12"/>
  <c r="AV178" i="12"/>
  <c r="AV198" i="12"/>
  <c r="AR208" i="12"/>
  <c r="AE208" i="12"/>
  <c r="AV208" i="12" s="1"/>
  <c r="AV215" i="12"/>
  <c r="AE100" i="12"/>
  <c r="AV100" i="12" s="1"/>
  <c r="AE107" i="12"/>
  <c r="AV107" i="12" s="1"/>
  <c r="AE113" i="12"/>
  <c r="AV113" i="12" s="1"/>
  <c r="AE129" i="12"/>
  <c r="AV129" i="12" s="1"/>
  <c r="AE146" i="12"/>
  <c r="AV146" i="12" s="1"/>
  <c r="AV179" i="12"/>
  <c r="AR190" i="12"/>
  <c r="AE190" i="12"/>
  <c r="AV190" i="12" s="1"/>
  <c r="AV206" i="12"/>
  <c r="AV219" i="12"/>
  <c r="AV224" i="12"/>
  <c r="AV228" i="12"/>
  <c r="AV304" i="12"/>
  <c r="AE96" i="12"/>
  <c r="AV96" i="12" s="1"/>
  <c r="AE124" i="12"/>
  <c r="AV124" i="12" s="1"/>
  <c r="AE135" i="12"/>
  <c r="AV135" i="12" s="1"/>
  <c r="AE143" i="12"/>
  <c r="AV143" i="12" s="1"/>
  <c r="AE184" i="12"/>
  <c r="AV184" i="12" s="1"/>
  <c r="AV191" i="12"/>
  <c r="AV205" i="12"/>
  <c r="AV209" i="12"/>
  <c r="AR225" i="12"/>
  <c r="AE225" i="12"/>
  <c r="AV225" i="12" s="1"/>
  <c r="AV236" i="12"/>
  <c r="AV274" i="12"/>
  <c r="AR286" i="12"/>
  <c r="AE286" i="12"/>
  <c r="AV308" i="12"/>
  <c r="AS313" i="12"/>
  <c r="AU313" i="12" s="1"/>
  <c r="AC313" i="12"/>
  <c r="AE213" i="12"/>
  <c r="AV213" i="12" s="1"/>
  <c r="AE231" i="12"/>
  <c r="AV231" i="12" s="1"/>
  <c r="AV242" i="12"/>
  <c r="AE264" i="12"/>
  <c r="AV264" i="12" s="1"/>
  <c r="AV270" i="12"/>
  <c r="AV280" i="12"/>
  <c r="AV287" i="12"/>
  <c r="AV296" i="12"/>
  <c r="AV314" i="12"/>
  <c r="AV331" i="12"/>
  <c r="AV273" i="12"/>
  <c r="AV277" i="12"/>
  <c r="AR329" i="12"/>
  <c r="AE329" i="12"/>
  <c r="AV329" i="12" s="1"/>
  <c r="AV267" i="12"/>
  <c r="AV283" i="12"/>
  <c r="AV292" i="12"/>
  <c r="AV298" i="12"/>
  <c r="AV299" i="12"/>
  <c r="AV301" i="12"/>
  <c r="AV306" i="12"/>
  <c r="AV377" i="12"/>
  <c r="AE194" i="12"/>
  <c r="AV194" i="12" s="1"/>
  <c r="AE214" i="12"/>
  <c r="AV214" i="12" s="1"/>
  <c r="AV247" i="12"/>
  <c r="AR243" i="12"/>
  <c r="AE243" i="12"/>
  <c r="AR245" i="12"/>
  <c r="AV272" i="12"/>
  <c r="AR302" i="12"/>
  <c r="AE302" i="12"/>
  <c r="AR343" i="12"/>
  <c r="AE343" i="12"/>
  <c r="AE223" i="12"/>
  <c r="AV223" i="12" s="1"/>
  <c r="AV25" i="12"/>
  <c r="AV271" i="12"/>
  <c r="AV282" i="12"/>
  <c r="AV285" i="12"/>
  <c r="AV289" i="12"/>
  <c r="AV297" i="12"/>
  <c r="AV311" i="12"/>
  <c r="AV315" i="12"/>
  <c r="AV356" i="12"/>
  <c r="AS245" i="12"/>
  <c r="AU245" i="12" s="1"/>
  <c r="AR268" i="12"/>
  <c r="AE268" i="12"/>
  <c r="AV268" i="12" s="1"/>
  <c r="AV281" i="12"/>
  <c r="AV294" i="12"/>
  <c r="AV338" i="12"/>
  <c r="AV361" i="12"/>
  <c r="AV367" i="12"/>
  <c r="AV387" i="12"/>
  <c r="AE275" i="12"/>
  <c r="AV275" i="12" s="1"/>
  <c r="AE279" i="12"/>
  <c r="AV279" i="12" s="1"/>
  <c r="AE324" i="12"/>
  <c r="AV324" i="12" s="1"/>
  <c r="AV347" i="12"/>
  <c r="AV381" i="12"/>
  <c r="AV392" i="12"/>
  <c r="AV396" i="12"/>
  <c r="AV403" i="12"/>
  <c r="AV333" i="12"/>
  <c r="AV337" i="12"/>
  <c r="AV353" i="12"/>
  <c r="AR358" i="12"/>
  <c r="AE358" i="12"/>
  <c r="AR375" i="12"/>
  <c r="AE375" i="12"/>
  <c r="AV375" i="12" s="1"/>
  <c r="AV389" i="12"/>
  <c r="AV398" i="12"/>
  <c r="AE300" i="12"/>
  <c r="AV300" i="12" s="1"/>
  <c r="AE303" i="12"/>
  <c r="AV303" i="12" s="1"/>
  <c r="AE309" i="12"/>
  <c r="AV309" i="12" s="1"/>
  <c r="AV326" i="12"/>
  <c r="AV352" i="12"/>
  <c r="AV366" i="12"/>
  <c r="AV380" i="12"/>
  <c r="AE276" i="12"/>
  <c r="AV276" i="12" s="1"/>
  <c r="AE290" i="12"/>
  <c r="AV318" i="12"/>
  <c r="AV319" i="12"/>
  <c r="AV325" i="12"/>
  <c r="AV339" i="12"/>
  <c r="AV346" i="12"/>
  <c r="AV369" i="12"/>
  <c r="AV376" i="12"/>
  <c r="AR384" i="12"/>
  <c r="AE384" i="12"/>
  <c r="AV384" i="12" s="1"/>
  <c r="AV400" i="12"/>
  <c r="AV405" i="12"/>
  <c r="AR327" i="12"/>
  <c r="AV327" i="12" s="1"/>
  <c r="AE327" i="12"/>
  <c r="AR344" i="12"/>
  <c r="AE344" i="12"/>
  <c r="AV349" i="12"/>
  <c r="AV357" i="12"/>
  <c r="AV358" i="12"/>
  <c r="AV362" i="12"/>
  <c r="AV368" i="12"/>
  <c r="AV397" i="12"/>
  <c r="AR401" i="12"/>
  <c r="AV401" i="12" s="1"/>
  <c r="AE401" i="12"/>
  <c r="AV402" i="12"/>
  <c r="AE316" i="12"/>
  <c r="AV316" i="12" s="1"/>
  <c r="AV328" i="12"/>
  <c r="AV332" i="12"/>
  <c r="AV341" i="12"/>
  <c r="AV342" i="12"/>
  <c r="AV365" i="12"/>
  <c r="AV372" i="12"/>
  <c r="AV379" i="12"/>
  <c r="AV388" i="12"/>
  <c r="AE373" i="12"/>
  <c r="AV373" i="12" s="1"/>
  <c r="AE393" i="12"/>
  <c r="AV393" i="12" s="1"/>
  <c r="AE350" i="12"/>
  <c r="AV350" i="12" s="1"/>
  <c r="AE385" i="12"/>
  <c r="AV385" i="12" s="1"/>
  <c r="AE374" i="12"/>
  <c r="AV374" i="12" s="1"/>
  <c r="AE383" i="12"/>
  <c r="AV383" i="12" s="1"/>
  <c r="AE391" i="12"/>
  <c r="AV391" i="12" s="1"/>
  <c r="AE399" i="12"/>
  <c r="AV399" i="12" s="1"/>
  <c r="AE330" i="12"/>
  <c r="AV330" i="12" s="1"/>
  <c r="AE345" i="12"/>
  <c r="AV345" i="12" s="1"/>
  <c r="AE348" i="12"/>
  <c r="AV348" i="12" s="1"/>
  <c r="AV5" i="11"/>
  <c r="AE87" i="11"/>
  <c r="AR87" i="11"/>
  <c r="AR118" i="11"/>
  <c r="AV118" i="11" s="1"/>
  <c r="AV152" i="11"/>
  <c r="AE153" i="11"/>
  <c r="AV153" i="11" s="1"/>
  <c r="AR153" i="11"/>
  <c r="AE207" i="11"/>
  <c r="AR207" i="11"/>
  <c r="AE240" i="11"/>
  <c r="AR240" i="11"/>
  <c r="AV13" i="11"/>
  <c r="AR105" i="11"/>
  <c r="AE105" i="11"/>
  <c r="AV23" i="11"/>
  <c r="AV11" i="11"/>
  <c r="AV19" i="11"/>
  <c r="AV18" i="11"/>
  <c r="AV37" i="11"/>
  <c r="AR171" i="11"/>
  <c r="AE171" i="11"/>
  <c r="AV171" i="11" s="1"/>
  <c r="AE175" i="11"/>
  <c r="AV175" i="11" s="1"/>
  <c r="AR175" i="11"/>
  <c r="AE200" i="11"/>
  <c r="AR200" i="11"/>
  <c r="AE211" i="11"/>
  <c r="AV211" i="11" s="1"/>
  <c r="AR211" i="11"/>
  <c r="AR29" i="11"/>
  <c r="AE29" i="11"/>
  <c r="AS10" i="11"/>
  <c r="AU10" i="11" s="1"/>
  <c r="AC10" i="11"/>
  <c r="AV51" i="11"/>
  <c r="AV62" i="11"/>
  <c r="AS98" i="11"/>
  <c r="AU98" i="11" s="1"/>
  <c r="AV98" i="11" s="1"/>
  <c r="AR104" i="11"/>
  <c r="AV104" i="11" s="1"/>
  <c r="AV134" i="11"/>
  <c r="AE298" i="11"/>
  <c r="AR298" i="11"/>
  <c r="AV298" i="11" s="1"/>
  <c r="AV50" i="11"/>
  <c r="AV66" i="11"/>
  <c r="AV106" i="11"/>
  <c r="AV150" i="11"/>
  <c r="AV252" i="11"/>
  <c r="AV253" i="11"/>
  <c r="AV255" i="11"/>
  <c r="AV332" i="11"/>
  <c r="AV366" i="11"/>
  <c r="AV73" i="11"/>
  <c r="AV94" i="11"/>
  <c r="AV275" i="11"/>
  <c r="AV315" i="11"/>
  <c r="AV351" i="11"/>
  <c r="AV389" i="11"/>
  <c r="AR99" i="11"/>
  <c r="AV99" i="11" s="1"/>
  <c r="AS125" i="11"/>
  <c r="AU125" i="11" s="1"/>
  <c r="AR250" i="11"/>
  <c r="AE250" i="11"/>
  <c r="AV338" i="11"/>
  <c r="AR344" i="11"/>
  <c r="AR133" i="11"/>
  <c r="AV154" i="11"/>
  <c r="AS52" i="11"/>
  <c r="AU52" i="11" s="1"/>
  <c r="AV52" i="11" s="1"/>
  <c r="AV60" i="11"/>
  <c r="AS76" i="11"/>
  <c r="AU76" i="11" s="1"/>
  <c r="AS100" i="11"/>
  <c r="AU100" i="11" s="1"/>
  <c r="AV101" i="11"/>
  <c r="AS136" i="11"/>
  <c r="AU136" i="11" s="1"/>
  <c r="AS168" i="11"/>
  <c r="AU168" i="11" s="1"/>
  <c r="AS170" i="11"/>
  <c r="AU170" i="11" s="1"/>
  <c r="AE215" i="11"/>
  <c r="AR215" i="11"/>
  <c r="AV240" i="11"/>
  <c r="AV259" i="11"/>
  <c r="AV35" i="11"/>
  <c r="AV36" i="11"/>
  <c r="AV46" i="11"/>
  <c r="AS200" i="11"/>
  <c r="AU200" i="11" s="1"/>
  <c r="AV210" i="11"/>
  <c r="AV269" i="11"/>
  <c r="AE305" i="11"/>
  <c r="AV371" i="11"/>
  <c r="AV249" i="11"/>
  <c r="AV6" i="11"/>
  <c r="AS27" i="11"/>
  <c r="AU27" i="11" s="1"/>
  <c r="AV27" i="11" s="1"/>
  <c r="AS39" i="11"/>
  <c r="AU39" i="11" s="1"/>
  <c r="AV39" i="11" s="1"/>
  <c r="AV59" i="11"/>
  <c r="AS83" i="11"/>
  <c r="AU83" i="11" s="1"/>
  <c r="AS87" i="11"/>
  <c r="AU87" i="11" s="1"/>
  <c r="AS90" i="11"/>
  <c r="AU90" i="11" s="1"/>
  <c r="AV111" i="11"/>
  <c r="AV173" i="11"/>
  <c r="AV188" i="11"/>
  <c r="AV289" i="11"/>
  <c r="AR311" i="11"/>
  <c r="AE311" i="11"/>
  <c r="AV323" i="11"/>
  <c r="AV328" i="11"/>
  <c r="AR335" i="11"/>
  <c r="AV382" i="11"/>
  <c r="AV242" i="11"/>
  <c r="AV257" i="11"/>
  <c r="AV312" i="11"/>
  <c r="AV333" i="11"/>
  <c r="AV355" i="11"/>
  <c r="AV390" i="11"/>
  <c r="AR392" i="11"/>
  <c r="AV399" i="11"/>
  <c r="AS214" i="11"/>
  <c r="AU214" i="11" s="1"/>
  <c r="AS231" i="11"/>
  <c r="AU231" i="11" s="1"/>
  <c r="AV283" i="11"/>
  <c r="AV287" i="11"/>
  <c r="AS305" i="11"/>
  <c r="AU305" i="11" s="1"/>
  <c r="AV340" i="11"/>
  <c r="AS354" i="11"/>
  <c r="AU354" i="11" s="1"/>
  <c r="AV354" i="11" s="1"/>
  <c r="AV365" i="11"/>
  <c r="AR383" i="11"/>
  <c r="AV383" i="11" s="1"/>
  <c r="AR397" i="11"/>
  <c r="AV403" i="11"/>
  <c r="AR260" i="11"/>
  <c r="AS290" i="11"/>
  <c r="AU290" i="11" s="1"/>
  <c r="AR316" i="11"/>
  <c r="AV316" i="11" s="1"/>
  <c r="AR331" i="11"/>
  <c r="AS347" i="11"/>
  <c r="AU347" i="11" s="1"/>
  <c r="AV367" i="11"/>
  <c r="AV388" i="11"/>
  <c r="AR391" i="11"/>
  <c r="AV391" i="11" s="1"/>
  <c r="AV202" i="11"/>
  <c r="AV216" i="11"/>
  <c r="AS237" i="11"/>
  <c r="AU237" i="11" s="1"/>
  <c r="AV273" i="11"/>
  <c r="AV282" i="11"/>
  <c r="AV288" i="11"/>
  <c r="AS311" i="11"/>
  <c r="AU311" i="11" s="1"/>
  <c r="AS369" i="11"/>
  <c r="AU369" i="11" s="1"/>
  <c r="AV369" i="11" s="1"/>
  <c r="AS383" i="11"/>
  <c r="AU383" i="11" s="1"/>
  <c r="AS397" i="11"/>
  <c r="AU397" i="11" s="1"/>
  <c r="AS221" i="11"/>
  <c r="AU221" i="11" s="1"/>
  <c r="AV236" i="11"/>
  <c r="AV248" i="11"/>
  <c r="AV261" i="11"/>
  <c r="AV267" i="11"/>
  <c r="AS279" i="11"/>
  <c r="AU279" i="11" s="1"/>
  <c r="AV285" i="11"/>
  <c r="AV334" i="11"/>
  <c r="AS392" i="11"/>
  <c r="AU392" i="11" s="1"/>
  <c r="AV398" i="11"/>
  <c r="AV8" i="11"/>
  <c r="AV20" i="11"/>
  <c r="AV15" i="11"/>
  <c r="AV26" i="11"/>
  <c r="AV38" i="11"/>
  <c r="AV40" i="11"/>
  <c r="AV22" i="11"/>
  <c r="AV7" i="11"/>
  <c r="AV21" i="11"/>
  <c r="AV34" i="11"/>
  <c r="AV12" i="11"/>
  <c r="AE9" i="11"/>
  <c r="AV9" i="11" s="1"/>
  <c r="AE28" i="11"/>
  <c r="AV28" i="11" s="1"/>
  <c r="AV32" i="11"/>
  <c r="AV81" i="11"/>
  <c r="AR84" i="11"/>
  <c r="AE84" i="11"/>
  <c r="AV84" i="11" s="1"/>
  <c r="AV85" i="11"/>
  <c r="AV93" i="11"/>
  <c r="AE24" i="11"/>
  <c r="AV24" i="11" s="1"/>
  <c r="AR33" i="11"/>
  <c r="AE33" i="11"/>
  <c r="AR44" i="11"/>
  <c r="AE44" i="11"/>
  <c r="AV61" i="11"/>
  <c r="AV68" i="11"/>
  <c r="AV70" i="11"/>
  <c r="AV79" i="11"/>
  <c r="AR97" i="11"/>
  <c r="AE97" i="11"/>
  <c r="AR14" i="11"/>
  <c r="AV14" i="11" s="1"/>
  <c r="AS29" i="11"/>
  <c r="AU29" i="11" s="1"/>
  <c r="AV45" i="11"/>
  <c r="AV56" i="11"/>
  <c r="AS82" i="11"/>
  <c r="AU82" i="11" s="1"/>
  <c r="AV119" i="11"/>
  <c r="AR42" i="11"/>
  <c r="AE42" i="11"/>
  <c r="AV63" i="11"/>
  <c r="AV74" i="11"/>
  <c r="AV80" i="11"/>
  <c r="AR88" i="11"/>
  <c r="AE88" i="11"/>
  <c r="AV89" i="11"/>
  <c r="AV102" i="11"/>
  <c r="AV112" i="11"/>
  <c r="AR76" i="11"/>
  <c r="AE76" i="11"/>
  <c r="AE16" i="11"/>
  <c r="AV16" i="11" s="1"/>
  <c r="AE25" i="11"/>
  <c r="AV25" i="11" s="1"/>
  <c r="AR41" i="11"/>
  <c r="AV41" i="11" s="1"/>
  <c r="AV48" i="11"/>
  <c r="AS49" i="11"/>
  <c r="AU49" i="11" s="1"/>
  <c r="AC49" i="11"/>
  <c r="AS53" i="11"/>
  <c r="AU53" i="11" s="1"/>
  <c r="AV57" i="11"/>
  <c r="AV67" i="11"/>
  <c r="AV86" i="11"/>
  <c r="AR96" i="11"/>
  <c r="AE96" i="11"/>
  <c r="AV127" i="11"/>
  <c r="AR31" i="11"/>
  <c r="AE31" i="11"/>
  <c r="AV31" i="11" s="1"/>
  <c r="AV43" i="11"/>
  <c r="AV47" i="11"/>
  <c r="AV53" i="11"/>
  <c r="AV65" i="11"/>
  <c r="AV69" i="11"/>
  <c r="AV71" i="11"/>
  <c r="AV72" i="11"/>
  <c r="AV96" i="11"/>
  <c r="AV107" i="11"/>
  <c r="AR30" i="11"/>
  <c r="AE30" i="11"/>
  <c r="AV55" i="11"/>
  <c r="AV103" i="11"/>
  <c r="AE78" i="11"/>
  <c r="AV78" i="11" s="1"/>
  <c r="AV115" i="11"/>
  <c r="AV141" i="11"/>
  <c r="AV149" i="11"/>
  <c r="AV161" i="11"/>
  <c r="AV91" i="11"/>
  <c r="AV122" i="11"/>
  <c r="AV130" i="11"/>
  <c r="AV155" i="11"/>
  <c r="AV162" i="11"/>
  <c r="AV170" i="11"/>
  <c r="AV95" i="11"/>
  <c r="AS124" i="11"/>
  <c r="AU124" i="11" s="1"/>
  <c r="AV137" i="11"/>
  <c r="AE82" i="11"/>
  <c r="AV82" i="11" s="1"/>
  <c r="AV114" i="11"/>
  <c r="AV146" i="11"/>
  <c r="AE58" i="11"/>
  <c r="AV58" i="11" s="1"/>
  <c r="AE64" i="11"/>
  <c r="AV64" i="11" s="1"/>
  <c r="AE77" i="11"/>
  <c r="AV77" i="11" s="1"/>
  <c r="AE90" i="11"/>
  <c r="AV90" i="11" s="1"/>
  <c r="AE100" i="11"/>
  <c r="AV100" i="11" s="1"/>
  <c r="AV109" i="11"/>
  <c r="AV121" i="11"/>
  <c r="AV126" i="11"/>
  <c r="AV129" i="11"/>
  <c r="AC135" i="11"/>
  <c r="AS135" i="11"/>
  <c r="AU135" i="11" s="1"/>
  <c r="AV144" i="11"/>
  <c r="AV145" i="11"/>
  <c r="AV156" i="11"/>
  <c r="AV158" i="11"/>
  <c r="AV197" i="11"/>
  <c r="AR92" i="11"/>
  <c r="AE92" i="11"/>
  <c r="AV120" i="11"/>
  <c r="AV128" i="11"/>
  <c r="AR135" i="11"/>
  <c r="AE135" i="11"/>
  <c r="AE75" i="11"/>
  <c r="AV75" i="11" s="1"/>
  <c r="AE83" i="11"/>
  <c r="AV108" i="11"/>
  <c r="AR117" i="11"/>
  <c r="AE117" i="11"/>
  <c r="AV123" i="11"/>
  <c r="AR124" i="11"/>
  <c r="AE124" i="11"/>
  <c r="AV133" i="11"/>
  <c r="AV151" i="11"/>
  <c r="AV163" i="11"/>
  <c r="AR178" i="11"/>
  <c r="AE178" i="11"/>
  <c r="AV178" i="11" s="1"/>
  <c r="AV180" i="11"/>
  <c r="AR190" i="11"/>
  <c r="AE190" i="11"/>
  <c r="AV191" i="11"/>
  <c r="AV194" i="11"/>
  <c r="AV196" i="11"/>
  <c r="AV205" i="11"/>
  <c r="AV228" i="11"/>
  <c r="AV241" i="11"/>
  <c r="AE142" i="11"/>
  <c r="AV142" i="11" s="1"/>
  <c r="AV169" i="11"/>
  <c r="AE174" i="11"/>
  <c r="AV174" i="11" s="1"/>
  <c r="AV185" i="11"/>
  <c r="AV203" i="11"/>
  <c r="AV230" i="11"/>
  <c r="AV247" i="11"/>
  <c r="AV176" i="11"/>
  <c r="AV179" i="11"/>
  <c r="AR186" i="11"/>
  <c r="AE186" i="11"/>
  <c r="AV198" i="11"/>
  <c r="AE132" i="11"/>
  <c r="AV132" i="11" s="1"/>
  <c r="AE136" i="11"/>
  <c r="AV136" i="11" s="1"/>
  <c r="AE140" i="11"/>
  <c r="AV140" i="11" s="1"/>
  <c r="AR165" i="11"/>
  <c r="AE165" i="11"/>
  <c r="AR167" i="11"/>
  <c r="AE167" i="11"/>
  <c r="AV167" i="11" s="1"/>
  <c r="AV187" i="11"/>
  <c r="AV195" i="11"/>
  <c r="AV201" i="11"/>
  <c r="AV220" i="11"/>
  <c r="AV222" i="11"/>
  <c r="AV234" i="11"/>
  <c r="AE110" i="11"/>
  <c r="AV110" i="11" s="1"/>
  <c r="AE116" i="11"/>
  <c r="AV116" i="11" s="1"/>
  <c r="AE125" i="11"/>
  <c r="AE143" i="11"/>
  <c r="AV143" i="11" s="1"/>
  <c r="AE148" i="11"/>
  <c r="AV148" i="11" s="1"/>
  <c r="AE157" i="11"/>
  <c r="AV157" i="11" s="1"/>
  <c r="AR182" i="11"/>
  <c r="AE182" i="11"/>
  <c r="AR193" i="11"/>
  <c r="AE193" i="11"/>
  <c r="AV193" i="11" s="1"/>
  <c r="AV204" i="11"/>
  <c r="AV206" i="11"/>
  <c r="AE168" i="11"/>
  <c r="AV168" i="11" s="1"/>
  <c r="AV181" i="11"/>
  <c r="AV199" i="11"/>
  <c r="AV218" i="11"/>
  <c r="AV224" i="11"/>
  <c r="AE159" i="11"/>
  <c r="AV159" i="11" s="1"/>
  <c r="AV164" i="11"/>
  <c r="AV166" i="11"/>
  <c r="AV177" i="11"/>
  <c r="AV183" i="11"/>
  <c r="AV189" i="11"/>
  <c r="AV225" i="11"/>
  <c r="AR229" i="11"/>
  <c r="AV229" i="11" s="1"/>
  <c r="AR237" i="11"/>
  <c r="AV237" i="11" s="1"/>
  <c r="AV272" i="11"/>
  <c r="AV279" i="11"/>
  <c r="AV294" i="11"/>
  <c r="AV296" i="11"/>
  <c r="AE208" i="11"/>
  <c r="AV208" i="11" s="1"/>
  <c r="AE212" i="11"/>
  <c r="AV212" i="11" s="1"/>
  <c r="AR238" i="11"/>
  <c r="AE238" i="11"/>
  <c r="AV246" i="11"/>
  <c r="AV260" i="11"/>
  <c r="AV266" i="11"/>
  <c r="AV284" i="11"/>
  <c r="AV306" i="11"/>
  <c r="AV278" i="11"/>
  <c r="AE223" i="11"/>
  <c r="AV223" i="11" s="1"/>
  <c r="AV239" i="11"/>
  <c r="AV251" i="11"/>
  <c r="AV258" i="11"/>
  <c r="AV291" i="11"/>
  <c r="AV299" i="11"/>
  <c r="AV304" i="11"/>
  <c r="AV324" i="11"/>
  <c r="AE192" i="11"/>
  <c r="AV192" i="11" s="1"/>
  <c r="AE209" i="11"/>
  <c r="AV209" i="11" s="1"/>
  <c r="AE213" i="11"/>
  <c r="AV213" i="11" s="1"/>
  <c r="AE231" i="11"/>
  <c r="AV233" i="11"/>
  <c r="AV235" i="11"/>
  <c r="AS244" i="11"/>
  <c r="AU244" i="11" s="1"/>
  <c r="AR245" i="11"/>
  <c r="AE245" i="11"/>
  <c r="AV254" i="11"/>
  <c r="AV262" i="11"/>
  <c r="AR264" i="11"/>
  <c r="AE264" i="11"/>
  <c r="AV264" i="11" s="1"/>
  <c r="AV274" i="11"/>
  <c r="AV277" i="11"/>
  <c r="AV320" i="11"/>
  <c r="AE184" i="11"/>
  <c r="AV184" i="11" s="1"/>
  <c r="AE221" i="11"/>
  <c r="AV221" i="11" s="1"/>
  <c r="AE227" i="11"/>
  <c r="AV227" i="11" s="1"/>
  <c r="AV268" i="11"/>
  <c r="AV280" i="11"/>
  <c r="AV292" i="11"/>
  <c r="AV301" i="11"/>
  <c r="AV307" i="11"/>
  <c r="AV308" i="11"/>
  <c r="AV310" i="11"/>
  <c r="AV314" i="11"/>
  <c r="AE214" i="11"/>
  <c r="AE219" i="11"/>
  <c r="AV219" i="11" s="1"/>
  <c r="AE232" i="11"/>
  <c r="AV232" i="11" s="1"/>
  <c r="AE243" i="11"/>
  <c r="AV243" i="11" s="1"/>
  <c r="AR263" i="11"/>
  <c r="AE263" i="11"/>
  <c r="AV263" i="11" s="1"/>
  <c r="AV265" i="11"/>
  <c r="AV295" i="11"/>
  <c r="AV317" i="11"/>
  <c r="AV335" i="11"/>
  <c r="AR343" i="11"/>
  <c r="AE343" i="11"/>
  <c r="AV346" i="11"/>
  <c r="AV364" i="11"/>
  <c r="AV381" i="11"/>
  <c r="AV385" i="11"/>
  <c r="AV404" i="11"/>
  <c r="AE286" i="11"/>
  <c r="AV286" i="11" s="1"/>
  <c r="AE302" i="11"/>
  <c r="AV302" i="11" s="1"/>
  <c r="AV321" i="11"/>
  <c r="AV344" i="11"/>
  <c r="AV349" i="11"/>
  <c r="AV352" i="11"/>
  <c r="AV353" i="11"/>
  <c r="AR375" i="11"/>
  <c r="AE375" i="11"/>
  <c r="AV331" i="11"/>
  <c r="AV357" i="11"/>
  <c r="AV361" i="11"/>
  <c r="AV363" i="11"/>
  <c r="AV370" i="11"/>
  <c r="AV376" i="11"/>
  <c r="AV380" i="11"/>
  <c r="AV395" i="11"/>
  <c r="AV396" i="11"/>
  <c r="AV400" i="11"/>
  <c r="AE300" i="11"/>
  <c r="AV300" i="11" s="1"/>
  <c r="AE303" i="11"/>
  <c r="AV303" i="11" s="1"/>
  <c r="AE309" i="11"/>
  <c r="AV309" i="11" s="1"/>
  <c r="AV326" i="11"/>
  <c r="AE276" i="11"/>
  <c r="AV276" i="11" s="1"/>
  <c r="AE290" i="11"/>
  <c r="AV290" i="11" s="1"/>
  <c r="AV318" i="11"/>
  <c r="AV319" i="11"/>
  <c r="AV325" i="11"/>
  <c r="AV339" i="11"/>
  <c r="AR345" i="11"/>
  <c r="AE345" i="11"/>
  <c r="AR358" i="11"/>
  <c r="AE358" i="11"/>
  <c r="AV387" i="11"/>
  <c r="AR401" i="11"/>
  <c r="AE401" i="11"/>
  <c r="AV405" i="11"/>
  <c r="AE244" i="11"/>
  <c r="AE271" i="11"/>
  <c r="AV271" i="11" s="1"/>
  <c r="AE281" i="11"/>
  <c r="AV281" i="11" s="1"/>
  <c r="AE297" i="11"/>
  <c r="AV297" i="11" s="1"/>
  <c r="AR327" i="11"/>
  <c r="AE327" i="11"/>
  <c r="AV336" i="11"/>
  <c r="AV347" i="11"/>
  <c r="AR348" i="11"/>
  <c r="AE348" i="11"/>
  <c r="AV359" i="11"/>
  <c r="AV362" i="11"/>
  <c r="AV374" i="11"/>
  <c r="AV378" i="11"/>
  <c r="AV402" i="11"/>
  <c r="AR330" i="11"/>
  <c r="AE330" i="11"/>
  <c r="AS337" i="11"/>
  <c r="AU337" i="11" s="1"/>
  <c r="AV341" i="11"/>
  <c r="AV342" i="11"/>
  <c r="AV350" i="11"/>
  <c r="AR384" i="11"/>
  <c r="AE384" i="11"/>
  <c r="AV384" i="11" s="1"/>
  <c r="AE337" i="11"/>
  <c r="AE373" i="11"/>
  <c r="AV373" i="11" s="1"/>
  <c r="AE393" i="11"/>
  <c r="AV393" i="11" s="1"/>
  <c r="AE329" i="11"/>
  <c r="AV329" i="11" s="1"/>
  <c r="AE360" i="11"/>
  <c r="AV360" i="11" s="1"/>
  <c r="AE368" i="11"/>
  <c r="AV368" i="11" s="1"/>
  <c r="AE386" i="11"/>
  <c r="AV386" i="11" s="1"/>
  <c r="AV105" i="11" l="1"/>
  <c r="AV186" i="11"/>
  <c r="AV348" i="11"/>
  <c r="AV190" i="11"/>
  <c r="AV214" i="11"/>
  <c r="AV305" i="11"/>
  <c r="AV215" i="11"/>
  <c r="AV397" i="11"/>
  <c r="AV286" i="12"/>
  <c r="AV165" i="12"/>
  <c r="AV29" i="12"/>
  <c r="AV290" i="12"/>
  <c r="AV343" i="12"/>
  <c r="AV313" i="12"/>
  <c r="AV344" i="12"/>
  <c r="AV302" i="12"/>
  <c r="AV165" i="11"/>
  <c r="AV245" i="11"/>
  <c r="AV200" i="11"/>
  <c r="AV207" i="11"/>
  <c r="AV358" i="11"/>
  <c r="AV343" i="11"/>
  <c r="AV238" i="11"/>
  <c r="AV10" i="11"/>
  <c r="AV392" i="11"/>
  <c r="AV311" i="11"/>
  <c r="AV345" i="11"/>
  <c r="AV135" i="11"/>
  <c r="AV33" i="11"/>
  <c r="AV29" i="11"/>
  <c r="AV117" i="11"/>
  <c r="AV182" i="11"/>
  <c r="AV30" i="11"/>
  <c r="AV88" i="11"/>
  <c r="AV87" i="11"/>
  <c r="AV250" i="11"/>
  <c r="AV212" i="12"/>
  <c r="AV77" i="12"/>
  <c r="AV216" i="12"/>
  <c r="AV141" i="12"/>
  <c r="AV93" i="12"/>
  <c r="AV245" i="12"/>
  <c r="AV88" i="12"/>
  <c r="AV196" i="12"/>
  <c r="AV124" i="11"/>
  <c r="AV337" i="11"/>
  <c r="AV330" i="11"/>
  <c r="AV244" i="11"/>
  <c r="AV231" i="11"/>
  <c r="AV76" i="11"/>
  <c r="AV327" i="11"/>
  <c r="AV401" i="11"/>
  <c r="AV375" i="11"/>
  <c r="AV49" i="11"/>
  <c r="AV42" i="11"/>
  <c r="AV44" i="11"/>
  <c r="AV92" i="11"/>
  <c r="AV125" i="11"/>
  <c r="AV83" i="11"/>
  <c r="AV97" i="11"/>
  <c r="U5" i="1" l="1"/>
  <c r="U20" i="1"/>
  <c r="U13" i="1"/>
  <c r="U6" i="1"/>
  <c r="U50" i="1"/>
  <c r="U25" i="1"/>
  <c r="U11" i="1"/>
  <c r="U12" i="1"/>
  <c r="U10" i="1"/>
  <c r="U7" i="1"/>
  <c r="U8" i="1"/>
  <c r="U40" i="1"/>
  <c r="U9" i="1"/>
  <c r="U83" i="1"/>
  <c r="U58" i="1"/>
  <c r="U17" i="1"/>
  <c r="U68" i="1"/>
  <c r="U18" i="1"/>
  <c r="U14" i="1"/>
  <c r="U21" i="1"/>
  <c r="U57" i="1"/>
  <c r="U33" i="1"/>
  <c r="U84" i="1"/>
  <c r="U15" i="1"/>
  <c r="U23" i="1"/>
  <c r="U85" i="1"/>
  <c r="U86" i="1"/>
  <c r="U135" i="1"/>
  <c r="U24" i="1"/>
  <c r="U202" i="1"/>
  <c r="U26" i="1"/>
  <c r="U27" i="1"/>
  <c r="U99" i="1"/>
  <c r="U28" i="1"/>
  <c r="U100" i="1"/>
  <c r="U101" i="1"/>
  <c r="U29" i="1"/>
  <c r="U30" i="1"/>
  <c r="U31" i="1"/>
  <c r="U102" i="1"/>
  <c r="U39" i="1"/>
  <c r="U170" i="1"/>
  <c r="U19" i="1"/>
  <c r="U34" i="1"/>
  <c r="U35" i="1"/>
  <c r="U114" i="1"/>
  <c r="U36" i="1"/>
  <c r="U41" i="1"/>
  <c r="U42" i="1"/>
  <c r="U43" i="1"/>
  <c r="U44" i="1"/>
  <c r="U45" i="1"/>
  <c r="U46" i="1"/>
  <c r="U47" i="1"/>
  <c r="U124" i="1"/>
  <c r="U125" i="1"/>
  <c r="U126" i="1"/>
  <c r="U136" i="1"/>
  <c r="U137" i="1"/>
  <c r="U51" i="1"/>
  <c r="U52" i="1"/>
  <c r="U138" i="1"/>
  <c r="U53" i="1"/>
  <c r="U54" i="1"/>
  <c r="U139" i="1"/>
  <c r="U55" i="1"/>
  <c r="U59" i="1"/>
  <c r="U60" i="1"/>
  <c r="U32" i="1"/>
  <c r="U61" i="1"/>
  <c r="U62" i="1"/>
  <c r="U157" i="1"/>
  <c r="U214" i="1"/>
  <c r="U63" i="1"/>
  <c r="U37" i="1"/>
  <c r="U69" i="1"/>
  <c r="U70" i="1"/>
  <c r="U115" i="1"/>
  <c r="U71" i="1"/>
  <c r="U38" i="1"/>
  <c r="U171" i="1"/>
  <c r="U72" i="1"/>
  <c r="U73" i="1"/>
  <c r="U48" i="1"/>
  <c r="U74" i="1"/>
  <c r="U127" i="1"/>
  <c r="U75" i="1"/>
  <c r="U246" i="1"/>
  <c r="U247" i="1"/>
  <c r="U76" i="1"/>
  <c r="U77" i="1"/>
  <c r="U78" i="1"/>
  <c r="U79" i="1"/>
  <c r="U192" i="1"/>
  <c r="U49" i="1"/>
  <c r="U56" i="1"/>
  <c r="U87" i="1"/>
  <c r="U203" i="1"/>
  <c r="U204" i="1"/>
  <c r="U205" i="1"/>
  <c r="U88" i="1"/>
  <c r="U206" i="1"/>
  <c r="U89" i="1"/>
  <c r="U90" i="1"/>
  <c r="U91" i="1"/>
  <c r="U103" i="1"/>
  <c r="U64" i="1"/>
  <c r="U104" i="1"/>
  <c r="U105" i="1"/>
  <c r="U65" i="1"/>
  <c r="U66" i="1"/>
  <c r="U106" i="1"/>
  <c r="U107" i="1"/>
  <c r="U108" i="1"/>
  <c r="U158" i="1"/>
  <c r="U215" i="1"/>
  <c r="U109" i="1"/>
  <c r="U67" i="1"/>
  <c r="U116" i="1"/>
  <c r="U117" i="1"/>
  <c r="U118" i="1"/>
  <c r="U119" i="1"/>
  <c r="U120" i="1"/>
  <c r="U231" i="1"/>
  <c r="U232" i="1"/>
  <c r="U121" i="1"/>
  <c r="U283" i="1"/>
  <c r="U336" i="1"/>
  <c r="U80" i="1"/>
  <c r="U128" i="1"/>
  <c r="U129" i="1"/>
  <c r="U81" i="1"/>
  <c r="U130" i="1"/>
  <c r="U82" i="1"/>
  <c r="U131" i="1"/>
  <c r="U293" i="1"/>
  <c r="U92" i="1"/>
  <c r="U140" i="1"/>
  <c r="U141" i="1"/>
  <c r="U142" i="1"/>
  <c r="U93" i="1"/>
  <c r="U94" i="1"/>
  <c r="U95" i="1"/>
  <c r="U143" i="1"/>
  <c r="U144" i="1"/>
  <c r="U145" i="1"/>
  <c r="U96" i="1"/>
  <c r="U97" i="1"/>
  <c r="U146" i="1"/>
  <c r="U147" i="1"/>
  <c r="U207" i="1"/>
  <c r="U256" i="1"/>
  <c r="U148" i="1"/>
  <c r="U149" i="1"/>
  <c r="U150" i="1"/>
  <c r="U257" i="1"/>
  <c r="U258" i="1"/>
  <c r="U311" i="1"/>
  <c r="U151" i="1"/>
  <c r="U98" i="1"/>
  <c r="U110" i="1"/>
  <c r="U111" i="1"/>
  <c r="U112" i="1"/>
  <c r="U159" i="1"/>
  <c r="U160" i="1"/>
  <c r="U161" i="1"/>
  <c r="U162" i="1"/>
  <c r="U163" i="1"/>
  <c r="U164" i="1"/>
  <c r="U165" i="1"/>
  <c r="U166" i="1"/>
  <c r="U172" i="1"/>
  <c r="U173" i="1"/>
  <c r="U174" i="1"/>
  <c r="U175" i="1"/>
  <c r="U122" i="1"/>
  <c r="U176" i="1"/>
  <c r="U177" i="1"/>
  <c r="U178" i="1"/>
  <c r="U123" i="1"/>
  <c r="U179" i="1"/>
  <c r="U113" i="1"/>
  <c r="U337" i="1"/>
  <c r="U338" i="1"/>
  <c r="U180" i="1"/>
  <c r="U132" i="1"/>
  <c r="U193" i="1"/>
  <c r="U133" i="1"/>
  <c r="U134" i="1"/>
  <c r="U194" i="1"/>
  <c r="U195" i="1"/>
  <c r="U196" i="1"/>
  <c r="U197" i="1"/>
  <c r="U152" i="1"/>
  <c r="U198" i="1"/>
  <c r="U294" i="1"/>
  <c r="U208" i="1"/>
  <c r="U153" i="1"/>
  <c r="U209" i="1"/>
  <c r="U154" i="1"/>
  <c r="U210" i="1"/>
  <c r="U312" i="1"/>
  <c r="U155" i="1"/>
  <c r="U313" i="1"/>
  <c r="U356" i="1"/>
  <c r="U156" i="1"/>
  <c r="U211" i="1"/>
  <c r="U167" i="1"/>
  <c r="U168" i="1"/>
  <c r="U216" i="1"/>
  <c r="U217" i="1"/>
  <c r="U218" i="1"/>
  <c r="U219" i="1"/>
  <c r="U220" i="1"/>
  <c r="U273" i="1"/>
  <c r="U325" i="1"/>
  <c r="U221" i="1"/>
  <c r="U222" i="1"/>
  <c r="U169" i="1"/>
  <c r="U181" i="1"/>
  <c r="U233" i="1"/>
  <c r="U182" i="1"/>
  <c r="U183" i="1"/>
  <c r="U184" i="1"/>
  <c r="U185" i="1"/>
  <c r="U186" i="1"/>
  <c r="U187" i="1"/>
  <c r="U188" i="1"/>
  <c r="U189" i="1"/>
  <c r="U234" i="1"/>
  <c r="U190" i="1"/>
  <c r="U191" i="1"/>
  <c r="U235" i="1"/>
  <c r="U236" i="1"/>
  <c r="U237" i="1"/>
  <c r="U238" i="1"/>
  <c r="U239" i="1"/>
  <c r="U240" i="1"/>
  <c r="U199" i="1"/>
  <c r="U248" i="1"/>
  <c r="U200" i="1"/>
  <c r="U249" i="1"/>
  <c r="U295" i="1"/>
  <c r="U201" i="1"/>
  <c r="U250" i="1"/>
  <c r="U347" i="1"/>
  <c r="U251" i="1"/>
  <c r="U259" i="1"/>
  <c r="U212" i="1"/>
  <c r="U213" i="1"/>
  <c r="U260" i="1"/>
  <c r="U261" i="1"/>
  <c r="U262" i="1"/>
  <c r="U263" i="1"/>
  <c r="U264" i="1"/>
  <c r="U265" i="1"/>
  <c r="U266" i="1"/>
  <c r="U267" i="1"/>
  <c r="U268" i="1"/>
  <c r="U241" i="1"/>
  <c r="U274" i="1"/>
  <c r="U275" i="1"/>
  <c r="U223" i="1"/>
  <c r="U224" i="1"/>
  <c r="U276" i="1"/>
  <c r="U225" i="1"/>
  <c r="U226" i="1"/>
  <c r="U227" i="1"/>
  <c r="U228" i="1"/>
  <c r="U229" i="1"/>
  <c r="U277" i="1"/>
  <c r="U361" i="1"/>
  <c r="U278" i="1"/>
  <c r="U362" i="1"/>
  <c r="U279" i="1"/>
  <c r="U230" i="1"/>
  <c r="U284" i="1"/>
  <c r="U242" i="1"/>
  <c r="U285" i="1"/>
  <c r="U286" i="1"/>
  <c r="U287" i="1"/>
  <c r="U288" i="1"/>
  <c r="U243" i="1"/>
  <c r="U289" i="1"/>
  <c r="U391" i="1"/>
  <c r="U244" i="1"/>
  <c r="U245" i="1"/>
  <c r="U290" i="1"/>
  <c r="U296" i="1"/>
  <c r="U297" i="1"/>
  <c r="U298" i="1"/>
  <c r="U299" i="1"/>
  <c r="U300" i="1"/>
  <c r="U301" i="1"/>
  <c r="U302" i="1"/>
  <c r="U252" i="1"/>
  <c r="U253" i="1"/>
  <c r="U254" i="1"/>
  <c r="U303" i="1"/>
  <c r="U304" i="1"/>
  <c r="U255" i="1"/>
  <c r="U22" i="1"/>
  <c r="U305" i="1"/>
  <c r="U306" i="1"/>
  <c r="U314" i="1"/>
  <c r="U315" i="1"/>
  <c r="U269" i="1"/>
  <c r="U270" i="1"/>
  <c r="U316" i="1"/>
  <c r="U271" i="1"/>
  <c r="U317" i="1"/>
  <c r="U318" i="1"/>
  <c r="U319" i="1"/>
  <c r="U320" i="1"/>
  <c r="U321" i="1"/>
  <c r="U363" i="1"/>
  <c r="U272" i="1"/>
  <c r="U322" i="1"/>
  <c r="U280" i="1"/>
  <c r="U281" i="1"/>
  <c r="U326" i="1"/>
  <c r="U327" i="1"/>
  <c r="U282" i="1"/>
  <c r="U339" i="1"/>
  <c r="U328" i="1"/>
  <c r="U329" i="1"/>
  <c r="U330" i="1"/>
  <c r="U331" i="1"/>
  <c r="U392" i="1"/>
  <c r="U291" i="1"/>
  <c r="U340" i="1"/>
  <c r="U341" i="1"/>
  <c r="U292" i="1"/>
  <c r="U307" i="1"/>
  <c r="U348" i="1"/>
  <c r="U349" i="1"/>
  <c r="U350" i="1"/>
  <c r="U308" i="1"/>
  <c r="U351" i="1"/>
  <c r="U309" i="1"/>
  <c r="U352" i="1"/>
  <c r="U353" i="1"/>
  <c r="U310" i="1"/>
  <c r="U354" i="1"/>
  <c r="U323" i="1"/>
  <c r="U324" i="1"/>
  <c r="U357" i="1"/>
  <c r="U332" i="1"/>
  <c r="U364" i="1"/>
  <c r="U365" i="1"/>
  <c r="U333" i="1"/>
  <c r="U334" i="1"/>
  <c r="U342" i="1"/>
  <c r="U335" i="1"/>
  <c r="U366" i="1"/>
  <c r="U343" i="1"/>
  <c r="U344" i="1"/>
  <c r="U368" i="1"/>
  <c r="U345" i="1"/>
  <c r="U346" i="1"/>
  <c r="U369" i="1"/>
  <c r="U371" i="1"/>
  <c r="U372" i="1"/>
  <c r="U373" i="1"/>
  <c r="U374" i="1"/>
  <c r="U375" i="1"/>
  <c r="U376" i="1"/>
  <c r="U355" i="1"/>
  <c r="U377" i="1"/>
  <c r="U378" i="1"/>
  <c r="U358" i="1"/>
  <c r="U367" i="1"/>
  <c r="U380" i="1"/>
  <c r="U359" i="1"/>
  <c r="U360" i="1"/>
  <c r="U381" i="1"/>
  <c r="U382" i="1"/>
  <c r="U383" i="1"/>
  <c r="U389" i="1"/>
  <c r="U390" i="1"/>
  <c r="U370" i="1"/>
  <c r="U379" i="1"/>
  <c r="U393" i="1"/>
  <c r="U394" i="1"/>
  <c r="U395" i="1"/>
  <c r="U397" i="1"/>
  <c r="U398" i="1"/>
  <c r="U384" i="1"/>
  <c r="U385" i="1"/>
  <c r="U386" i="1"/>
  <c r="U387" i="1"/>
  <c r="U388" i="1"/>
  <c r="U396" i="1"/>
  <c r="U399" i="1"/>
  <c r="U400" i="1"/>
  <c r="U401" i="1"/>
  <c r="U402" i="1"/>
  <c r="U403" i="1"/>
  <c r="U404" i="1"/>
  <c r="U405" i="1"/>
  <c r="U16" i="1"/>
  <c r="AH57" i="1"/>
  <c r="AD251" i="1"/>
  <c r="AD14" i="1" l="1"/>
  <c r="V16" i="1" l="1"/>
  <c r="V13" i="1"/>
  <c r="V25" i="1"/>
  <c r="V6" i="1"/>
  <c r="V7" i="1"/>
  <c r="V9" i="1"/>
  <c r="V12" i="1"/>
  <c r="V58" i="1"/>
  <c r="V14" i="1"/>
  <c r="V50" i="1"/>
  <c r="V42" i="1"/>
  <c r="V19" i="1"/>
  <c r="V37" i="1"/>
  <c r="V8" i="1"/>
  <c r="V10" i="1"/>
  <c r="V33" i="1"/>
  <c r="V40" i="1"/>
  <c r="V26" i="1"/>
  <c r="V83" i="1"/>
  <c r="V34" i="1"/>
  <c r="V41" i="1"/>
  <c r="V17" i="1"/>
  <c r="V21" i="1"/>
  <c r="V43" i="1"/>
  <c r="V44" i="1"/>
  <c r="V45" i="1"/>
  <c r="V170" i="1"/>
  <c r="V68" i="1"/>
  <c r="V18" i="1"/>
  <c r="V11" i="1"/>
  <c r="V51" i="1"/>
  <c r="V57" i="1"/>
  <c r="V27" i="1"/>
  <c r="V59" i="1"/>
  <c r="V60" i="1"/>
  <c r="V32" i="1"/>
  <c r="V103" i="1"/>
  <c r="V35" i="1"/>
  <c r="V84" i="1"/>
  <c r="V15" i="1"/>
  <c r="V23" i="1"/>
  <c r="V85" i="1"/>
  <c r="V86" i="1"/>
  <c r="V69" i="1"/>
  <c r="V46" i="1"/>
  <c r="V47" i="1"/>
  <c r="V99" i="1"/>
  <c r="V28" i="1"/>
  <c r="V100" i="1"/>
  <c r="V101" i="1"/>
  <c r="V29" i="1"/>
  <c r="V30" i="1"/>
  <c r="V31" i="1"/>
  <c r="V102" i="1"/>
  <c r="V124" i="1"/>
  <c r="V48" i="1"/>
  <c r="V80" i="1"/>
  <c r="V74" i="1"/>
  <c r="V52" i="1"/>
  <c r="V114" i="1"/>
  <c r="V135" i="1"/>
  <c r="V24" i="1"/>
  <c r="V202" i="1"/>
  <c r="V87" i="1"/>
  <c r="V157" i="1"/>
  <c r="V125" i="1"/>
  <c r="V126" i="1"/>
  <c r="V64" i="1"/>
  <c r="V61" i="1"/>
  <c r="V104" i="1"/>
  <c r="V62" i="1"/>
  <c r="V105" i="1"/>
  <c r="V65" i="1"/>
  <c r="V66" i="1"/>
  <c r="V106" i="1"/>
  <c r="V107" i="1"/>
  <c r="V70" i="1"/>
  <c r="V115" i="1"/>
  <c r="V71" i="1"/>
  <c r="V138" i="1"/>
  <c r="V53" i="1"/>
  <c r="V20" i="1"/>
  <c r="V54" i="1"/>
  <c r="V139" i="1"/>
  <c r="V36" i="1"/>
  <c r="V116" i="1"/>
  <c r="V117" i="1"/>
  <c r="V118" i="1"/>
  <c r="V119" i="1"/>
  <c r="V127" i="1"/>
  <c r="V75" i="1"/>
  <c r="V214" i="1"/>
  <c r="V128" i="1"/>
  <c r="V129" i="1"/>
  <c r="V203" i="1"/>
  <c r="V204" i="1"/>
  <c r="V55" i="1"/>
  <c r="V205" i="1"/>
  <c r="V171" i="1"/>
  <c r="V140" i="1"/>
  <c r="V141" i="1"/>
  <c r="V142" i="1"/>
  <c r="V93" i="1"/>
  <c r="V94" i="1"/>
  <c r="V95" i="1"/>
  <c r="V143" i="1"/>
  <c r="V144" i="1"/>
  <c r="V145" i="1"/>
  <c r="V96" i="1"/>
  <c r="V63" i="1"/>
  <c r="V158" i="1"/>
  <c r="V246" i="1"/>
  <c r="V136" i="1"/>
  <c r="V137" i="1"/>
  <c r="V247" i="1"/>
  <c r="V215" i="1"/>
  <c r="V109" i="1"/>
  <c r="V76" i="1"/>
  <c r="V77" i="1"/>
  <c r="V78" i="1"/>
  <c r="V79" i="1"/>
  <c r="V39" i="1"/>
  <c r="V192" i="1"/>
  <c r="V110" i="1"/>
  <c r="V108" i="1"/>
  <c r="V111" i="1"/>
  <c r="V112" i="1"/>
  <c r="V159" i="1"/>
  <c r="V160" i="1"/>
  <c r="V161" i="1"/>
  <c r="V88" i="1"/>
  <c r="V38" i="1"/>
  <c r="V206" i="1"/>
  <c r="V231" i="1"/>
  <c r="V89" i="1"/>
  <c r="V72" i="1"/>
  <c r="V90" i="1"/>
  <c r="V73" i="1"/>
  <c r="V172" i="1"/>
  <c r="V120" i="1"/>
  <c r="V173" i="1"/>
  <c r="V174" i="1"/>
  <c r="V175" i="1"/>
  <c r="V122" i="1"/>
  <c r="V176" i="1"/>
  <c r="V130" i="1"/>
  <c r="V82" i="1"/>
  <c r="V131" i="1"/>
  <c r="V132" i="1"/>
  <c r="V92" i="1"/>
  <c r="V193" i="1"/>
  <c r="V133" i="1"/>
  <c r="V81" i="1"/>
  <c r="V134" i="1"/>
  <c r="V194" i="1"/>
  <c r="V207" i="1"/>
  <c r="V256" i="1"/>
  <c r="V91" i="1"/>
  <c r="V148" i="1"/>
  <c r="V232" i="1"/>
  <c r="V149" i="1"/>
  <c r="V121" i="1"/>
  <c r="V150" i="1"/>
  <c r="V257" i="1"/>
  <c r="V283" i="1"/>
  <c r="V258" i="1"/>
  <c r="V97" i="1"/>
  <c r="V146" i="1"/>
  <c r="V208" i="1"/>
  <c r="V153" i="1"/>
  <c r="V147" i="1"/>
  <c r="V209" i="1"/>
  <c r="V163" i="1"/>
  <c r="V164" i="1"/>
  <c r="V165" i="1"/>
  <c r="V293" i="1"/>
  <c r="V162" i="1"/>
  <c r="V167" i="1"/>
  <c r="V168" i="1"/>
  <c r="V216" i="1"/>
  <c r="V217" i="1"/>
  <c r="V178" i="1"/>
  <c r="V123" i="1"/>
  <c r="V311" i="1"/>
  <c r="V151" i="1"/>
  <c r="V336" i="1"/>
  <c r="V181" i="1"/>
  <c r="V233" i="1"/>
  <c r="V182" i="1"/>
  <c r="V183" i="1"/>
  <c r="V184" i="1"/>
  <c r="V185" i="1"/>
  <c r="V186" i="1"/>
  <c r="V187" i="1"/>
  <c r="V188" i="1"/>
  <c r="V189" i="1"/>
  <c r="V177" i="1"/>
  <c r="V234" i="1"/>
  <c r="V190" i="1"/>
  <c r="V67" i="1"/>
  <c r="V198" i="1"/>
  <c r="V166" i="1"/>
  <c r="V294" i="1"/>
  <c r="V195" i="1"/>
  <c r="V196" i="1"/>
  <c r="V199" i="1"/>
  <c r="V49" i="1"/>
  <c r="V197" i="1"/>
  <c r="V248" i="1"/>
  <c r="V200" i="1"/>
  <c r="V152" i="1"/>
  <c r="V249" i="1"/>
  <c r="V179" i="1"/>
  <c r="V312" i="1"/>
  <c r="V113" i="1"/>
  <c r="V337" i="1"/>
  <c r="V338" i="1"/>
  <c r="V259" i="1"/>
  <c r="V212" i="1"/>
  <c r="V213" i="1"/>
  <c r="V260" i="1"/>
  <c r="V261" i="1"/>
  <c r="V154" i="1"/>
  <c r="V262" i="1"/>
  <c r="V210" i="1"/>
  <c r="V263" i="1"/>
  <c r="V264" i="1"/>
  <c r="V273" i="1"/>
  <c r="V325" i="1"/>
  <c r="V241" i="1"/>
  <c r="V274" i="1"/>
  <c r="V275" i="1"/>
  <c r="V218" i="1"/>
  <c r="V223" i="1"/>
  <c r="V219" i="1"/>
  <c r="V224" i="1"/>
  <c r="V276" i="1"/>
  <c r="V225" i="1"/>
  <c r="V226" i="1"/>
  <c r="V220" i="1"/>
  <c r="V227" i="1"/>
  <c r="V228" i="1"/>
  <c r="V98" i="1"/>
  <c r="V155" i="1"/>
  <c r="V180" i="1"/>
  <c r="V313" i="1"/>
  <c r="V356" i="1"/>
  <c r="V191" i="1"/>
  <c r="V284" i="1"/>
  <c r="V235" i="1"/>
  <c r="V242" i="1"/>
  <c r="V285" i="1"/>
  <c r="V286" i="1"/>
  <c r="V295" i="1"/>
  <c r="V221" i="1"/>
  <c r="V222" i="1"/>
  <c r="V296" i="1"/>
  <c r="V297" i="1"/>
  <c r="V298" i="1"/>
  <c r="V299" i="1"/>
  <c r="V300" i="1"/>
  <c r="V301" i="1"/>
  <c r="V56" i="1"/>
  <c r="V302" i="1"/>
  <c r="V252" i="1"/>
  <c r="V253" i="1"/>
  <c r="V254" i="1"/>
  <c r="V303" i="1"/>
  <c r="V304" i="1"/>
  <c r="V314" i="1"/>
  <c r="V236" i="1"/>
  <c r="V237" i="1"/>
  <c r="V266" i="1"/>
  <c r="V238" i="1"/>
  <c r="V267" i="1"/>
  <c r="V239" i="1"/>
  <c r="V315" i="1"/>
  <c r="V269" i="1"/>
  <c r="V265" i="1"/>
  <c r="V270" i="1"/>
  <c r="V316" i="1"/>
  <c r="V271" i="1"/>
  <c r="V317" i="1"/>
  <c r="V250" i="1"/>
  <c r="V361" i="1"/>
  <c r="V347" i="1"/>
  <c r="V169" i="1"/>
  <c r="V278" i="1"/>
  <c r="V280" i="1"/>
  <c r="V251" i="1"/>
  <c r="V229" i="1"/>
  <c r="V281" i="1"/>
  <c r="V326" i="1"/>
  <c r="V277" i="1"/>
  <c r="V327" i="1"/>
  <c r="V268" i="1"/>
  <c r="V291" i="1"/>
  <c r="V287" i="1"/>
  <c r="V288" i="1"/>
  <c r="V340" i="1"/>
  <c r="V341" i="1"/>
  <c r="V201" i="1"/>
  <c r="V362" i="1"/>
  <c r="V307" i="1"/>
  <c r="V348" i="1"/>
  <c r="V349" i="1"/>
  <c r="V350" i="1"/>
  <c r="V255" i="1"/>
  <c r="V22" i="1"/>
  <c r="V308" i="1"/>
  <c r="V351" i="1"/>
  <c r="V309" i="1"/>
  <c r="V319" i="1"/>
  <c r="V320" i="1"/>
  <c r="V321" i="1"/>
  <c r="V391" i="1"/>
  <c r="V156" i="1"/>
  <c r="V211" i="1"/>
  <c r="V318" i="1"/>
  <c r="V323" i="1"/>
  <c r="V324" i="1"/>
  <c r="V330" i="1"/>
  <c r="V279" i="1"/>
  <c r="V305" i="1"/>
  <c r="V282" i="1"/>
  <c r="V339" i="1"/>
  <c r="V328" i="1"/>
  <c r="V332" i="1"/>
  <c r="V364" i="1"/>
  <c r="V365" i="1"/>
  <c r="V329" i="1"/>
  <c r="V243" i="1"/>
  <c r="V292" i="1"/>
  <c r="V240" i="1"/>
  <c r="V289" i="1"/>
  <c r="V343" i="1"/>
  <c r="V344" i="1"/>
  <c r="V368" i="1"/>
  <c r="V345" i="1"/>
  <c r="V346" i="1"/>
  <c r="V353" i="1"/>
  <c r="V331" i="1"/>
  <c r="V371" i="1"/>
  <c r="V372" i="1"/>
  <c r="V373" i="1"/>
  <c r="V374" i="1"/>
  <c r="V375" i="1"/>
  <c r="V376" i="1"/>
  <c r="V352" i="1"/>
  <c r="V355" i="1"/>
  <c r="V377" i="1"/>
  <c r="V363" i="1"/>
  <c r="V244" i="1"/>
  <c r="V272" i="1"/>
  <c r="V245" i="1"/>
  <c r="V290" i="1"/>
  <c r="V358" i="1"/>
  <c r="V367" i="1"/>
  <c r="V380" i="1"/>
  <c r="V359" i="1"/>
  <c r="V360" i="1"/>
  <c r="V366" i="1"/>
  <c r="V354" i="1"/>
  <c r="V333" i="1"/>
  <c r="V230" i="1"/>
  <c r="V334" i="1"/>
  <c r="V389" i="1"/>
  <c r="V342" i="1"/>
  <c r="V335" i="1"/>
  <c r="V369" i="1"/>
  <c r="V370" i="1"/>
  <c r="V379" i="1"/>
  <c r="V393" i="1"/>
  <c r="V392" i="1"/>
  <c r="V310" i="1"/>
  <c r="V306" i="1"/>
  <c r="V382" i="1"/>
  <c r="V322" i="1"/>
  <c r="V398" i="1"/>
  <c r="V384" i="1"/>
  <c r="V381" i="1"/>
  <c r="V385" i="1"/>
  <c r="V386" i="1"/>
  <c r="V387" i="1"/>
  <c r="V390" i="1"/>
  <c r="V383" i="1"/>
  <c r="V394" i="1"/>
  <c r="V378" i="1"/>
  <c r="V399" i="1"/>
  <c r="V388" i="1"/>
  <c r="V397" i="1"/>
  <c r="V401" i="1"/>
  <c r="V396" i="1"/>
  <c r="V395" i="1"/>
  <c r="V402" i="1"/>
  <c r="V357" i="1"/>
  <c r="V400" i="1"/>
  <c r="V404" i="1"/>
  <c r="V403" i="1"/>
  <c r="V405" i="1"/>
  <c r="V5" i="1"/>
  <c r="AR17" i="1"/>
  <c r="AR46" i="1"/>
  <c r="AR12" i="1"/>
  <c r="AR21" i="1"/>
  <c r="AR366" i="1"/>
  <c r="AR82" i="1"/>
  <c r="AR13" i="1"/>
  <c r="AR70" i="1"/>
  <c r="AR203" i="1"/>
  <c r="AR131" i="1"/>
  <c r="AR319" i="1"/>
  <c r="AR314" i="1"/>
  <c r="AR115" i="1"/>
  <c r="AR71" i="1"/>
  <c r="AR207" i="1"/>
  <c r="AR157" i="1"/>
  <c r="AR163" i="1"/>
  <c r="AR52" i="1"/>
  <c r="AR256" i="1"/>
  <c r="AR35" i="1"/>
  <c r="AR164" i="1"/>
  <c r="AR47" i="1"/>
  <c r="AR204" i="1"/>
  <c r="AR127" i="1"/>
  <c r="AR148" i="1"/>
  <c r="AR312" i="1"/>
  <c r="AR310" i="1"/>
  <c r="AR15" i="1"/>
  <c r="AR23" i="1"/>
  <c r="AR273" i="1"/>
  <c r="AR58" i="1"/>
  <c r="AR236" i="1"/>
  <c r="AR250" i="1"/>
  <c r="AR155" i="1"/>
  <c r="AR363" i="1"/>
  <c r="AR295" i="1"/>
  <c r="AR361" i="1"/>
  <c r="AR396" i="1"/>
  <c r="AR320" i="1"/>
  <c r="AR38" i="1"/>
  <c r="AR206" i="1"/>
  <c r="AR178" i="1"/>
  <c r="AR243" i="1"/>
  <c r="AR272" i="1"/>
  <c r="AR50" i="1"/>
  <c r="AR20" i="1"/>
  <c r="AR231" i="1"/>
  <c r="AR139" i="1"/>
  <c r="AR123" i="1"/>
  <c r="AR247" i="1"/>
  <c r="AR57" i="1"/>
  <c r="AR55" i="1"/>
  <c r="AR28" i="1"/>
  <c r="AR75" i="1"/>
  <c r="AR109" i="1"/>
  <c r="AR151" i="1"/>
  <c r="AR135" i="1"/>
  <c r="AR321" i="1"/>
  <c r="AR67" i="1"/>
  <c r="AR121" i="1"/>
  <c r="AR24" i="1"/>
  <c r="AR150" i="1"/>
  <c r="AR347" i="1"/>
  <c r="AR72" i="1"/>
  <c r="AR36" i="1"/>
  <c r="AR353" i="1"/>
  <c r="AR90" i="1"/>
  <c r="AR278" i="1"/>
  <c r="AR165" i="1"/>
  <c r="AR237" i="1"/>
  <c r="AR86" i="1"/>
  <c r="AR113" i="1"/>
  <c r="AR266" i="1"/>
  <c r="AR18" i="1"/>
  <c r="AR180" i="1"/>
  <c r="AR73" i="1"/>
  <c r="AR404" i="1"/>
  <c r="AR313" i="1"/>
  <c r="AR362" i="1"/>
  <c r="AR292" i="1"/>
  <c r="AR267" i="1"/>
  <c r="AR198" i="1"/>
  <c r="AR268" i="1"/>
  <c r="AR293" i="1"/>
  <c r="AR378" i="1"/>
  <c r="AR395" i="1"/>
  <c r="AR325" i="1"/>
  <c r="AR240" i="1"/>
  <c r="AR394" i="1"/>
  <c r="AR382" i="1"/>
  <c r="AR336" i="1"/>
  <c r="AR289" i="1"/>
  <c r="AR102" i="1"/>
  <c r="AR202" i="1"/>
  <c r="AR257" i="1"/>
  <c r="AR124" i="1"/>
  <c r="AR205" i="1"/>
  <c r="AR338" i="1"/>
  <c r="AR294" i="1"/>
  <c r="AR39" i="1"/>
  <c r="AR283" i="1"/>
  <c r="AR356" i="1"/>
  <c r="AR192" i="1"/>
  <c r="AR171" i="1"/>
  <c r="AR258" i="1"/>
  <c r="AR156" i="1"/>
  <c r="AR211" i="1"/>
  <c r="AR181" i="1"/>
  <c r="AR64" i="1"/>
  <c r="AR61" i="1"/>
  <c r="AR6" i="1"/>
  <c r="AR104" i="1"/>
  <c r="AR19" i="1"/>
  <c r="AR132" i="1"/>
  <c r="AR5" i="1"/>
  <c r="AR11" i="1"/>
  <c r="AR7" i="1"/>
  <c r="AR51" i="1"/>
  <c r="AR62" i="1"/>
  <c r="AR195" i="1"/>
  <c r="AR140" i="1"/>
  <c r="AR282" i="1"/>
  <c r="AR92" i="1"/>
  <c r="AR69" i="1"/>
  <c r="AR110" i="1"/>
  <c r="AR116" i="1"/>
  <c r="AR280" i="1"/>
  <c r="AR27" i="1"/>
  <c r="AR199" i="1"/>
  <c r="AR66" i="1"/>
  <c r="AR162" i="1"/>
  <c r="AR49" i="1"/>
  <c r="AR33" i="1"/>
  <c r="AR128" i="1"/>
  <c r="AR259" i="1"/>
  <c r="AR388" i="1"/>
  <c r="AR37" i="1"/>
  <c r="AR108" i="1"/>
  <c r="AR8" i="1"/>
  <c r="AR173" i="1"/>
  <c r="AR291" i="1"/>
  <c r="AR307" i="1"/>
  <c r="AR251" i="1"/>
  <c r="AR398" i="1"/>
  <c r="AR229" i="1"/>
  <c r="AR41" i="1"/>
  <c r="AR167" i="1"/>
  <c r="AR326" i="1"/>
  <c r="AR284" i="1"/>
  <c r="AR274" i="1"/>
  <c r="AR255" i="1"/>
  <c r="AR182" i="1"/>
  <c r="AR315" i="1"/>
  <c r="AR197" i="1"/>
  <c r="AR318" i="1"/>
  <c r="AR94" i="1"/>
  <c r="AR339" i="1"/>
  <c r="AR277" i="1"/>
  <c r="AR299" i="1"/>
  <c r="AR95" i="1"/>
  <c r="AR44" i="1"/>
  <c r="AR80" i="1"/>
  <c r="AR235" i="1"/>
  <c r="AR87" i="1"/>
  <c r="AR218" i="1"/>
  <c r="AR242" i="1"/>
  <c r="AR186" i="1"/>
  <c r="AR381" i="1"/>
  <c r="AR60" i="1"/>
  <c r="AR333" i="1"/>
  <c r="AR188" i="1"/>
  <c r="AR287" i="1"/>
  <c r="AR248" i="1"/>
  <c r="AR153" i="1"/>
  <c r="AR269" i="1"/>
  <c r="AR328" i="1"/>
  <c r="AR174" i="1"/>
  <c r="AR332" i="1"/>
  <c r="AR306" i="1"/>
  <c r="AR189" i="1"/>
  <c r="AR145" i="1"/>
  <c r="AR301" i="1"/>
  <c r="AR357" i="1"/>
  <c r="AR147" i="1"/>
  <c r="AR288" i="1"/>
  <c r="AR22" i="1"/>
  <c r="AR112" i="1"/>
  <c r="AR400" i="1"/>
  <c r="AR367" i="1"/>
  <c r="AR285" i="1"/>
  <c r="AR177" i="1"/>
  <c r="AR234" i="1"/>
  <c r="AR129" i="1"/>
  <c r="AR308" i="1"/>
  <c r="AR260" i="1"/>
  <c r="AR334" i="1"/>
  <c r="AR390" i="1"/>
  <c r="AR122" i="1"/>
  <c r="AR389" i="1"/>
  <c r="AR403" i="1"/>
  <c r="AR341" i="1"/>
  <c r="AR370" i="1"/>
  <c r="AR365" i="1"/>
  <c r="AR219" i="1"/>
  <c r="AR200" i="1"/>
  <c r="AR81" i="1"/>
  <c r="AR56" i="1"/>
  <c r="AR159" i="1"/>
  <c r="AR323" i="1"/>
  <c r="AR351" i="1"/>
  <c r="AR74" i="1"/>
  <c r="AR342" i="1"/>
  <c r="AR226" i="1"/>
  <c r="AR376" i="1"/>
  <c r="AR217" i="1"/>
  <c r="AR253" i="1"/>
  <c r="AR262" i="1"/>
  <c r="AR254" i="1"/>
  <c r="AR103" i="1"/>
  <c r="AR380" i="1"/>
  <c r="AR352" i="1"/>
  <c r="AR249" i="1"/>
  <c r="AR402" i="1"/>
  <c r="AR405" i="1"/>
  <c r="AR304" i="1"/>
  <c r="AR263" i="1"/>
  <c r="AM17" i="1"/>
  <c r="AM46" i="1"/>
  <c r="AM12" i="1"/>
  <c r="AM21" i="1"/>
  <c r="AM366" i="1"/>
  <c r="AM63" i="1"/>
  <c r="AM82" i="1"/>
  <c r="AM13" i="1"/>
  <c r="AM70" i="1"/>
  <c r="AM203" i="1"/>
  <c r="AM131" i="1"/>
  <c r="AM319" i="1"/>
  <c r="AM10" i="1"/>
  <c r="AM314" i="1"/>
  <c r="AM158" i="1"/>
  <c r="AM115" i="1"/>
  <c r="AM71" i="1"/>
  <c r="AM207" i="1"/>
  <c r="AM157" i="1"/>
  <c r="AM179" i="1"/>
  <c r="AM40" i="1"/>
  <c r="AM163" i="1"/>
  <c r="AM52" i="1"/>
  <c r="AM256" i="1"/>
  <c r="AM35" i="1"/>
  <c r="AM91" i="1"/>
  <c r="AM164" i="1"/>
  <c r="AM47" i="1"/>
  <c r="AM99" i="1"/>
  <c r="AM204" i="1"/>
  <c r="AM127" i="1"/>
  <c r="AM148" i="1"/>
  <c r="AM114" i="1"/>
  <c r="AM392" i="1"/>
  <c r="AM312" i="1"/>
  <c r="AM88" i="1"/>
  <c r="AM84" i="1"/>
  <c r="AM310" i="1"/>
  <c r="AM25" i="1"/>
  <c r="AM246" i="1"/>
  <c r="AM170" i="1"/>
  <c r="AM15" i="1"/>
  <c r="AM23" i="1"/>
  <c r="AM273" i="1"/>
  <c r="AM98" i="1"/>
  <c r="AM136" i="1"/>
  <c r="AM58" i="1"/>
  <c r="AM83" i="1"/>
  <c r="AM236" i="1"/>
  <c r="AM250" i="1"/>
  <c r="AM138" i="1"/>
  <c r="AM155" i="1"/>
  <c r="AM363" i="1"/>
  <c r="AM295" i="1"/>
  <c r="AM244" i="1"/>
  <c r="AM361" i="1"/>
  <c r="AM396" i="1"/>
  <c r="AM320" i="1"/>
  <c r="AM38" i="1"/>
  <c r="AM68" i="1"/>
  <c r="AM369" i="1"/>
  <c r="AM206" i="1"/>
  <c r="AM125" i="1"/>
  <c r="AM178" i="1"/>
  <c r="AM137" i="1"/>
  <c r="AM243" i="1"/>
  <c r="AM272" i="1"/>
  <c r="AM50" i="1"/>
  <c r="AM53" i="1"/>
  <c r="AM20" i="1"/>
  <c r="AM231" i="1"/>
  <c r="AM54" i="1"/>
  <c r="AM139" i="1"/>
  <c r="AM16" i="1"/>
  <c r="AM123" i="1"/>
  <c r="AM247" i="1"/>
  <c r="AM57" i="1"/>
  <c r="AM221" i="1"/>
  <c r="AM232" i="1"/>
  <c r="AM222" i="1"/>
  <c r="AM55" i="1"/>
  <c r="AM311" i="1"/>
  <c r="AM28" i="1"/>
  <c r="AM215" i="1"/>
  <c r="AM75" i="1"/>
  <c r="AM109" i="1"/>
  <c r="AM151" i="1"/>
  <c r="AM135" i="1"/>
  <c r="AM321" i="1"/>
  <c r="AM85" i="1"/>
  <c r="AM330" i="1"/>
  <c r="AM100" i="1"/>
  <c r="AM67" i="1"/>
  <c r="AM214" i="1"/>
  <c r="AM89" i="1"/>
  <c r="AM149" i="1"/>
  <c r="AM121" i="1"/>
  <c r="AM101" i="1"/>
  <c r="AM201" i="1"/>
  <c r="AM24" i="1"/>
  <c r="AM126" i="1"/>
  <c r="AM150" i="1"/>
  <c r="AM347" i="1"/>
  <c r="AM72" i="1"/>
  <c r="AM36" i="1"/>
  <c r="AM353" i="1"/>
  <c r="AM90" i="1"/>
  <c r="AM76" i="1"/>
  <c r="AM169" i="1"/>
  <c r="AM278" i="1"/>
  <c r="AM77" i="1"/>
  <c r="AM165" i="1"/>
  <c r="AM279" i="1"/>
  <c r="AM237" i="1"/>
  <c r="AM86" i="1"/>
  <c r="AM113" i="1"/>
  <c r="AM397" i="1"/>
  <c r="AM78" i="1"/>
  <c r="AM331" i="1"/>
  <c r="AM266" i="1"/>
  <c r="AM29" i="1"/>
  <c r="AM30" i="1"/>
  <c r="AM18" i="1"/>
  <c r="AM79" i="1"/>
  <c r="AM180" i="1"/>
  <c r="AM238" i="1"/>
  <c r="AM73" i="1"/>
  <c r="AM404" i="1"/>
  <c r="AM313" i="1"/>
  <c r="AM362" i="1"/>
  <c r="AM292" i="1"/>
  <c r="AM267" i="1"/>
  <c r="AM198" i="1"/>
  <c r="AM268" i="1"/>
  <c r="AM293" i="1"/>
  <c r="AM239" i="1"/>
  <c r="AM166" i="1"/>
  <c r="AM31" i="1"/>
  <c r="AM354" i="1"/>
  <c r="AM378" i="1"/>
  <c r="AM395" i="1"/>
  <c r="AM325" i="1"/>
  <c r="AM391" i="1"/>
  <c r="AM305" i="1"/>
  <c r="AM337" i="1"/>
  <c r="AM240" i="1"/>
  <c r="AM383" i="1"/>
  <c r="AM394" i="1"/>
  <c r="AM382" i="1"/>
  <c r="AM322" i="1"/>
  <c r="AM336" i="1"/>
  <c r="AM289" i="1"/>
  <c r="AM102" i="1"/>
  <c r="AM202" i="1"/>
  <c r="AM257" i="1"/>
  <c r="AM124" i="1"/>
  <c r="AM205" i="1"/>
  <c r="AM338" i="1"/>
  <c r="AM294" i="1"/>
  <c r="AM39" i="1"/>
  <c r="AM283" i="1"/>
  <c r="AM356" i="1"/>
  <c r="AM192" i="1"/>
  <c r="AM171" i="1"/>
  <c r="AM258" i="1"/>
  <c r="AM156" i="1"/>
  <c r="AM245" i="1"/>
  <c r="AM211" i="1"/>
  <c r="AM290" i="1"/>
  <c r="AM181" i="1"/>
  <c r="AM64" i="1"/>
  <c r="AM61" i="1"/>
  <c r="AM6" i="1"/>
  <c r="AM104" i="1"/>
  <c r="AM19" i="1"/>
  <c r="AM132" i="1"/>
  <c r="AM5" i="1"/>
  <c r="AM11" i="1"/>
  <c r="AM7" i="1"/>
  <c r="AM9" i="1"/>
  <c r="AM51" i="1"/>
  <c r="AM62" i="1"/>
  <c r="AM195" i="1"/>
  <c r="AM140" i="1"/>
  <c r="AM105" i="1"/>
  <c r="AM65" i="1"/>
  <c r="AM282" i="1"/>
  <c r="AM92" i="1"/>
  <c r="AM196" i="1"/>
  <c r="AM43" i="1"/>
  <c r="AM69" i="1"/>
  <c r="AM48" i="1"/>
  <c r="AM110" i="1"/>
  <c r="AM233" i="1"/>
  <c r="AM97" i="1"/>
  <c r="AM116" i="1"/>
  <c r="AM172" i="1"/>
  <c r="AM34" i="1"/>
  <c r="AM280" i="1"/>
  <c r="AM27" i="1"/>
  <c r="AM199" i="1"/>
  <c r="AM66" i="1"/>
  <c r="AM162" i="1"/>
  <c r="AM49" i="1"/>
  <c r="AM141" i="1"/>
  <c r="AM120" i="1"/>
  <c r="AM33" i="1"/>
  <c r="AM128" i="1"/>
  <c r="AM259" i="1"/>
  <c r="AM388" i="1"/>
  <c r="AM37" i="1"/>
  <c r="AM146" i="1"/>
  <c r="AM108" i="1"/>
  <c r="AM8" i="1"/>
  <c r="AM173" i="1"/>
  <c r="AM142" i="1"/>
  <c r="AM291" i="1"/>
  <c r="AM307" i="1"/>
  <c r="AM343" i="1"/>
  <c r="AM241" i="1"/>
  <c r="AM251" i="1"/>
  <c r="AM42" i="1"/>
  <c r="AM348" i="1"/>
  <c r="AM296" i="1"/>
  <c r="AM398" i="1"/>
  <c r="AM229" i="1"/>
  <c r="AM371" i="1"/>
  <c r="AM297" i="1"/>
  <c r="AM372" i="1"/>
  <c r="AM298" i="1"/>
  <c r="AM349" i="1"/>
  <c r="AM111" i="1"/>
  <c r="AM41" i="1"/>
  <c r="AM191" i="1"/>
  <c r="AM281" i="1"/>
  <c r="AM93" i="1"/>
  <c r="AM167" i="1"/>
  <c r="AM350" i="1"/>
  <c r="AM326" i="1"/>
  <c r="AM284" i="1"/>
  <c r="AM274" i="1"/>
  <c r="AM255" i="1"/>
  <c r="AM182" i="1"/>
  <c r="AM106" i="1"/>
  <c r="AM315" i="1"/>
  <c r="AM14" i="1"/>
  <c r="AM275" i="1"/>
  <c r="AM197" i="1"/>
  <c r="AM318" i="1"/>
  <c r="AM94" i="1"/>
  <c r="AM339" i="1"/>
  <c r="AM373" i="1"/>
  <c r="AM277" i="1"/>
  <c r="AM358" i="1"/>
  <c r="AM299" i="1"/>
  <c r="AM95" i="1"/>
  <c r="AM344" i="1"/>
  <c r="AM183" i="1"/>
  <c r="AM44" i="1"/>
  <c r="AM384" i="1"/>
  <c r="AM80" i="1"/>
  <c r="AM143" i="1"/>
  <c r="AM374" i="1"/>
  <c r="AM235" i="1"/>
  <c r="AM87" i="1"/>
  <c r="AM144" i="1"/>
  <c r="AM184" i="1"/>
  <c r="AM193" i="1"/>
  <c r="AM59" i="1"/>
  <c r="AM185" i="1"/>
  <c r="AM218" i="1"/>
  <c r="AM242" i="1"/>
  <c r="AM186" i="1"/>
  <c r="AM187" i="1"/>
  <c r="AM381" i="1"/>
  <c r="AM60" i="1"/>
  <c r="AM32" i="1"/>
  <c r="AM26" i="1"/>
  <c r="AM333" i="1"/>
  <c r="AM208" i="1"/>
  <c r="AM188" i="1"/>
  <c r="AM287" i="1"/>
  <c r="AM375" i="1"/>
  <c r="AM248" i="1"/>
  <c r="AM153" i="1"/>
  <c r="AM269" i="1"/>
  <c r="AM328" i="1"/>
  <c r="AM174" i="1"/>
  <c r="AM332" i="1"/>
  <c r="AM306" i="1"/>
  <c r="AM300" i="1"/>
  <c r="AM189" i="1"/>
  <c r="AM145" i="1"/>
  <c r="AM301" i="1"/>
  <c r="AM212" i="1"/>
  <c r="AM357" i="1"/>
  <c r="AM147" i="1"/>
  <c r="AM364" i="1"/>
  <c r="AM288" i="1"/>
  <c r="AM230" i="1"/>
  <c r="AM168" i="1"/>
  <c r="AM223" i="1"/>
  <c r="AM22" i="1"/>
  <c r="AM133" i="1"/>
  <c r="AM112" i="1"/>
  <c r="AM400" i="1"/>
  <c r="AM367" i="1"/>
  <c r="AM285" i="1"/>
  <c r="AM175" i="1"/>
  <c r="AM177" i="1"/>
  <c r="AM234" i="1"/>
  <c r="AM340" i="1"/>
  <c r="AM213" i="1"/>
  <c r="AM129" i="1"/>
  <c r="AM308" i="1"/>
  <c r="AM260" i="1"/>
  <c r="AM216" i="1"/>
  <c r="AM334" i="1"/>
  <c r="AM390" i="1"/>
  <c r="AM96" i="1"/>
  <c r="AM122" i="1"/>
  <c r="AM389" i="1"/>
  <c r="AM403" i="1"/>
  <c r="AM341" i="1"/>
  <c r="AM370" i="1"/>
  <c r="AM365" i="1"/>
  <c r="AM401" i="1"/>
  <c r="AM399" i="1"/>
  <c r="AM219" i="1"/>
  <c r="AM200" i="1"/>
  <c r="AM224" i="1"/>
  <c r="AM276" i="1"/>
  <c r="AM265" i="1"/>
  <c r="AM261" i="1"/>
  <c r="AM152" i="1"/>
  <c r="AM225" i="1"/>
  <c r="AM81" i="1"/>
  <c r="AM56" i="1"/>
  <c r="AM368" i="1"/>
  <c r="AM159" i="1"/>
  <c r="AM160" i="1"/>
  <c r="AM161" i="1"/>
  <c r="AM323" i="1"/>
  <c r="AM351" i="1"/>
  <c r="AM134" i="1"/>
  <c r="AM74" i="1"/>
  <c r="AM286" i="1"/>
  <c r="AM342" i="1"/>
  <c r="AM226" i="1"/>
  <c r="AM176" i="1"/>
  <c r="AM376" i="1"/>
  <c r="AM302" i="1"/>
  <c r="AM217" i="1"/>
  <c r="AM252" i="1"/>
  <c r="AM270" i="1"/>
  <c r="AM154" i="1"/>
  <c r="AM253" i="1"/>
  <c r="AM262" i="1"/>
  <c r="AM254" i="1"/>
  <c r="AM103" i="1"/>
  <c r="AM220" i="1"/>
  <c r="AM210" i="1"/>
  <c r="AM227" i="1"/>
  <c r="AM107" i="1"/>
  <c r="AM228" i="1"/>
  <c r="AM380" i="1"/>
  <c r="AM117" i="1"/>
  <c r="AM329" i="1"/>
  <c r="AM352" i="1"/>
  <c r="AM355" i="1"/>
  <c r="AM249" i="1"/>
  <c r="AM359" i="1"/>
  <c r="AM335" i="1"/>
  <c r="AM385" i="1"/>
  <c r="AM386" i="1"/>
  <c r="AM324" i="1"/>
  <c r="AM379" i="1"/>
  <c r="AM303" i="1"/>
  <c r="AM316" i="1"/>
  <c r="AM345" i="1"/>
  <c r="AM402" i="1"/>
  <c r="AM405" i="1"/>
  <c r="AM190" i="1"/>
  <c r="AM304" i="1"/>
  <c r="AM360" i="1"/>
  <c r="AM309" i="1"/>
  <c r="AM194" i="1"/>
  <c r="AM45" i="1"/>
  <c r="AM271" i="1"/>
  <c r="AM327" i="1"/>
  <c r="AM393" i="1"/>
  <c r="AM118" i="1"/>
  <c r="AM317" i="1"/>
  <c r="AM119" i="1"/>
  <c r="AM263" i="1"/>
  <c r="AM209" i="1"/>
  <c r="AM387" i="1"/>
  <c r="AM346" i="1"/>
  <c r="AM377" i="1"/>
  <c r="AM264" i="1"/>
  <c r="AM130" i="1"/>
  <c r="Y264" i="1" l="1"/>
  <c r="Y377" i="1"/>
  <c r="Y346" i="1"/>
  <c r="Y387" i="1"/>
  <c r="Y209" i="1"/>
  <c r="Y263" i="1"/>
  <c r="Y119" i="1"/>
  <c r="Y317" i="1"/>
  <c r="Y118" i="1"/>
  <c r="Y393" i="1"/>
  <c r="Y327" i="1"/>
  <c r="Y271" i="1"/>
  <c r="Y45" i="1"/>
  <c r="Y194" i="1"/>
  <c r="Y309" i="1"/>
  <c r="Y360" i="1"/>
  <c r="Y304" i="1"/>
  <c r="Y190" i="1"/>
  <c r="Y405" i="1"/>
  <c r="Y402" i="1"/>
  <c r="Y345" i="1"/>
  <c r="Y316" i="1"/>
  <c r="Y303" i="1"/>
  <c r="Y379" i="1"/>
  <c r="Y324" i="1"/>
  <c r="Y386" i="1"/>
  <c r="Y385" i="1"/>
  <c r="Y335" i="1"/>
  <c r="Y359" i="1"/>
  <c r="Y249" i="1"/>
  <c r="Y355" i="1"/>
  <c r="Y352" i="1"/>
  <c r="Y329" i="1"/>
  <c r="Y117" i="1"/>
  <c r="Y380" i="1"/>
  <c r="Y228" i="1"/>
  <c r="Y107" i="1"/>
  <c r="Y227" i="1"/>
  <c r="Y210" i="1"/>
  <c r="Y220" i="1"/>
  <c r="Y103" i="1"/>
  <c r="Y254" i="1"/>
  <c r="Y262" i="1"/>
  <c r="Y253" i="1"/>
  <c r="Y154" i="1"/>
  <c r="Y270" i="1"/>
  <c r="Y252" i="1"/>
  <c r="Y217" i="1"/>
  <c r="Y302" i="1"/>
  <c r="Y376" i="1"/>
  <c r="Y176" i="1"/>
  <c r="Y226" i="1"/>
  <c r="Y342" i="1"/>
  <c r="Y286" i="1"/>
  <c r="Y74" i="1"/>
  <c r="Y134" i="1"/>
  <c r="Y351" i="1"/>
  <c r="Y323" i="1"/>
  <c r="Y161" i="1"/>
  <c r="Y160" i="1"/>
  <c r="Y159" i="1"/>
  <c r="Y368" i="1"/>
  <c r="Y56" i="1"/>
  <c r="Y81" i="1"/>
  <c r="Y225" i="1"/>
  <c r="Y152" i="1"/>
  <c r="Y261" i="1"/>
  <c r="Y265" i="1"/>
  <c r="Y276" i="1"/>
  <c r="Y224" i="1"/>
  <c r="Y200" i="1"/>
  <c r="Y219" i="1"/>
  <c r="Y399" i="1"/>
  <c r="Y401" i="1"/>
  <c r="Y365" i="1"/>
  <c r="Y370" i="1"/>
  <c r="Y341" i="1"/>
  <c r="Y403" i="1"/>
  <c r="Y389" i="1"/>
  <c r="Y122" i="1"/>
  <c r="Y96" i="1"/>
  <c r="Y390" i="1"/>
  <c r="Y334" i="1"/>
  <c r="Y216" i="1"/>
  <c r="Y260" i="1"/>
  <c r="Y308" i="1"/>
  <c r="Y129" i="1"/>
  <c r="Y213" i="1"/>
  <c r="Y340" i="1"/>
  <c r="Y234" i="1"/>
  <c r="Y177" i="1"/>
  <c r="Y175" i="1"/>
  <c r="Y285" i="1"/>
  <c r="Y367" i="1"/>
  <c r="Y400" i="1"/>
  <c r="Y112" i="1"/>
  <c r="Y133" i="1"/>
  <c r="Y22" i="1"/>
  <c r="Y223" i="1"/>
  <c r="Y168" i="1"/>
  <c r="Y230" i="1"/>
  <c r="Y288" i="1"/>
  <c r="Y364" i="1"/>
  <c r="Y147" i="1"/>
  <c r="Y357" i="1"/>
  <c r="Y212" i="1"/>
  <c r="Y301" i="1"/>
  <c r="Y145" i="1"/>
  <c r="Y189" i="1"/>
  <c r="Y300" i="1"/>
  <c r="Y306" i="1"/>
  <c r="Y332" i="1"/>
  <c r="Y174" i="1"/>
  <c r="Y328" i="1"/>
  <c r="Y269" i="1"/>
  <c r="Y153" i="1"/>
  <c r="Y248" i="1"/>
  <c r="Y375" i="1"/>
  <c r="Y287" i="1"/>
  <c r="Y188" i="1"/>
  <c r="Y208" i="1"/>
  <c r="Y333" i="1"/>
  <c r="Y26" i="1"/>
  <c r="Y32" i="1"/>
  <c r="Y60" i="1"/>
  <c r="Y381" i="1"/>
  <c r="Y187" i="1"/>
  <c r="Y186" i="1"/>
  <c r="Y242" i="1"/>
  <c r="Y218" i="1"/>
  <c r="Y185" i="1"/>
  <c r="Y59" i="1"/>
  <c r="Y193" i="1"/>
  <c r="Y184" i="1"/>
  <c r="Y144" i="1"/>
  <c r="Y87" i="1"/>
  <c r="Y235" i="1"/>
  <c r="Y374" i="1"/>
  <c r="Y143" i="1"/>
  <c r="Y80" i="1"/>
  <c r="Y384" i="1"/>
  <c r="Y44" i="1"/>
  <c r="Y183" i="1"/>
  <c r="Y344" i="1"/>
  <c r="Y95" i="1"/>
  <c r="Y299" i="1"/>
  <c r="Y358" i="1"/>
  <c r="Y277" i="1"/>
  <c r="Y373" i="1"/>
  <c r="Y339" i="1"/>
  <c r="Y94" i="1"/>
  <c r="Y318" i="1"/>
  <c r="Y197" i="1"/>
  <c r="Y275" i="1"/>
  <c r="Y14" i="1"/>
  <c r="Y315" i="1"/>
  <c r="Y106" i="1"/>
  <c r="Y182" i="1"/>
  <c r="Y255" i="1"/>
  <c r="Y274" i="1"/>
  <c r="Y284" i="1"/>
  <c r="Y326" i="1"/>
  <c r="Y350" i="1"/>
  <c r="Y167" i="1"/>
  <c r="Y93" i="1"/>
  <c r="Y281" i="1"/>
  <c r="Y191" i="1"/>
  <c r="Y41" i="1"/>
  <c r="Y111" i="1"/>
  <c r="Y349" i="1"/>
  <c r="Y298" i="1"/>
  <c r="Y372" i="1"/>
  <c r="Y297" i="1"/>
  <c r="Y371" i="1"/>
  <c r="Y229" i="1"/>
  <c r="Y398" i="1"/>
  <c r="Y296" i="1"/>
  <c r="Y348" i="1"/>
  <c r="Y42" i="1"/>
  <c r="Y251" i="1"/>
  <c r="Y241" i="1"/>
  <c r="Y343" i="1"/>
  <c r="Y307" i="1"/>
  <c r="Y291" i="1"/>
  <c r="Y142" i="1"/>
  <c r="Y173" i="1"/>
  <c r="Y8" i="1"/>
  <c r="Y108" i="1"/>
  <c r="Y146" i="1"/>
  <c r="Y37" i="1"/>
  <c r="Y388" i="1"/>
  <c r="Y259" i="1"/>
  <c r="Y128" i="1"/>
  <c r="Y33" i="1"/>
  <c r="Y120" i="1"/>
  <c r="Y141" i="1"/>
  <c r="Y49" i="1"/>
  <c r="Y162" i="1"/>
  <c r="Y66" i="1"/>
  <c r="Y199" i="1"/>
  <c r="Y27" i="1"/>
  <c r="Y280" i="1"/>
  <c r="Y34" i="1"/>
  <c r="Y172" i="1"/>
  <c r="Y116" i="1"/>
  <c r="Y97" i="1"/>
  <c r="Y233" i="1"/>
  <c r="Y110" i="1"/>
  <c r="Y48" i="1"/>
  <c r="Y69" i="1"/>
  <c r="Y43" i="1"/>
  <c r="Y196" i="1"/>
  <c r="Y92" i="1"/>
  <c r="Y282" i="1"/>
  <c r="Y65" i="1"/>
  <c r="Y105" i="1"/>
  <c r="Y140" i="1"/>
  <c r="Y195" i="1"/>
  <c r="Y62" i="1"/>
  <c r="Y51" i="1"/>
  <c r="Y9" i="1"/>
  <c r="Y7" i="1"/>
  <c r="Y11" i="1"/>
  <c r="Y5" i="1"/>
  <c r="Y132" i="1"/>
  <c r="Y19" i="1"/>
  <c r="Y104" i="1"/>
  <c r="Y6" i="1"/>
  <c r="Y61" i="1"/>
  <c r="Y64" i="1"/>
  <c r="Y181" i="1"/>
  <c r="Y290" i="1"/>
  <c r="Y211" i="1"/>
  <c r="Y245" i="1"/>
  <c r="Y156" i="1"/>
  <c r="Y258" i="1"/>
  <c r="Y171" i="1"/>
  <c r="Y192" i="1"/>
  <c r="Y356" i="1"/>
  <c r="Y283" i="1"/>
  <c r="Y39" i="1"/>
  <c r="Y294" i="1"/>
  <c r="Y338" i="1"/>
  <c r="Y205" i="1"/>
  <c r="Y124" i="1"/>
  <c r="Y257" i="1"/>
  <c r="Y202" i="1"/>
  <c r="Y102" i="1"/>
  <c r="Y289" i="1"/>
  <c r="Y336" i="1"/>
  <c r="Y322" i="1"/>
  <c r="Y382" i="1"/>
  <c r="Y394" i="1"/>
  <c r="Y383" i="1"/>
  <c r="Y240" i="1"/>
  <c r="Y337" i="1"/>
  <c r="Y305" i="1"/>
  <c r="Y391" i="1"/>
  <c r="Y325" i="1"/>
  <c r="Y395" i="1"/>
  <c r="Y378" i="1"/>
  <c r="Y354" i="1"/>
  <c r="Y31" i="1"/>
  <c r="Y166" i="1"/>
  <c r="Y239" i="1"/>
  <c r="Y293" i="1"/>
  <c r="Y268" i="1"/>
  <c r="Y198" i="1"/>
  <c r="Y267" i="1"/>
  <c r="Y292" i="1"/>
  <c r="Y362" i="1"/>
  <c r="Y313" i="1"/>
  <c r="Y404" i="1"/>
  <c r="Y73" i="1"/>
  <c r="Y238" i="1"/>
  <c r="Y180" i="1"/>
  <c r="Y79" i="1"/>
  <c r="Y18" i="1"/>
  <c r="Y30" i="1"/>
  <c r="Y29" i="1"/>
  <c r="Y266" i="1"/>
  <c r="Y331" i="1"/>
  <c r="Y78" i="1"/>
  <c r="Y397" i="1"/>
  <c r="Y113" i="1"/>
  <c r="Y86" i="1"/>
  <c r="Y237" i="1"/>
  <c r="Y279" i="1"/>
  <c r="Y165" i="1"/>
  <c r="Y77" i="1"/>
  <c r="Y278" i="1"/>
  <c r="Y169" i="1"/>
  <c r="Y76" i="1"/>
  <c r="Y90" i="1"/>
  <c r="Y353" i="1"/>
  <c r="Y36" i="1"/>
  <c r="Y72" i="1"/>
  <c r="Y347" i="1"/>
  <c r="Y150" i="1"/>
  <c r="Y126" i="1"/>
  <c r="Y24" i="1"/>
  <c r="Y201" i="1"/>
  <c r="Y101" i="1"/>
  <c r="Y121" i="1"/>
  <c r="Y149" i="1"/>
  <c r="Y89" i="1"/>
  <c r="Y214" i="1"/>
  <c r="Y67" i="1"/>
  <c r="Y100" i="1"/>
  <c r="Y330" i="1"/>
  <c r="Y85" i="1"/>
  <c r="Y321" i="1"/>
  <c r="Y135" i="1"/>
  <c r="Y151" i="1"/>
  <c r="Y109" i="1"/>
  <c r="Y75" i="1"/>
  <c r="Y215" i="1"/>
  <c r="Y28" i="1"/>
  <c r="Y311" i="1"/>
  <c r="Y55" i="1"/>
  <c r="Y222" i="1"/>
  <c r="Y232" i="1"/>
  <c r="Y221" i="1"/>
  <c r="Y57" i="1"/>
  <c r="Y247" i="1"/>
  <c r="Y123" i="1"/>
  <c r="Y16" i="1"/>
  <c r="Y139" i="1"/>
  <c r="Y54" i="1"/>
  <c r="Y231" i="1"/>
  <c r="Y20" i="1"/>
  <c r="Y53" i="1"/>
  <c r="Y50" i="1"/>
  <c r="Y272" i="1"/>
  <c r="Y243" i="1"/>
  <c r="Y137" i="1"/>
  <c r="Y178" i="1"/>
  <c r="Y125" i="1"/>
  <c r="Y206" i="1"/>
  <c r="Y369" i="1"/>
  <c r="Y68" i="1"/>
  <c r="Y38" i="1"/>
  <c r="Y320" i="1"/>
  <c r="Y396" i="1"/>
  <c r="Y361" i="1"/>
  <c r="Y244" i="1"/>
  <c r="Y295" i="1"/>
  <c r="Y363" i="1"/>
  <c r="Y155" i="1"/>
  <c r="Y138" i="1"/>
  <c r="Y250" i="1"/>
  <c r="Y236" i="1"/>
  <c r="Y83" i="1"/>
  <c r="Y58" i="1"/>
  <c r="Y136" i="1"/>
  <c r="Y98" i="1"/>
  <c r="Y273" i="1"/>
  <c r="Y23" i="1"/>
  <c r="Y15" i="1"/>
  <c r="Y170" i="1"/>
  <c r="Y246" i="1"/>
  <c r="Y25" i="1"/>
  <c r="Y310" i="1"/>
  <c r="Y84" i="1"/>
  <c r="Y88" i="1"/>
  <c r="Y312" i="1"/>
  <c r="Y392" i="1"/>
  <c r="Y114" i="1"/>
  <c r="Y148" i="1"/>
  <c r="Y127" i="1"/>
  <c r="Y204" i="1"/>
  <c r="Y99" i="1"/>
  <c r="Y47" i="1"/>
  <c r="Y164" i="1"/>
  <c r="Y91" i="1"/>
  <c r="Y35" i="1"/>
  <c r="Y256" i="1"/>
  <c r="Y52" i="1"/>
  <c r="Y163" i="1"/>
  <c r="Y40" i="1"/>
  <c r="Y179" i="1"/>
  <c r="Y157" i="1"/>
  <c r="Y207" i="1"/>
  <c r="Y71" i="1"/>
  <c r="Y115" i="1"/>
  <c r="Y158" i="1"/>
  <c r="Y314" i="1"/>
  <c r="Y10" i="1"/>
  <c r="Y319" i="1"/>
  <c r="Y131" i="1"/>
  <c r="Y203" i="1"/>
  <c r="Y70" i="1"/>
  <c r="Y13" i="1"/>
  <c r="Y82" i="1"/>
  <c r="Y63" i="1"/>
  <c r="Y366" i="1"/>
  <c r="Y21" i="1"/>
  <c r="Y12" i="1"/>
  <c r="Y46" i="1"/>
  <c r="Y17" i="1"/>
  <c r="Y130" i="1"/>
  <c r="W17" i="1" l="1"/>
  <c r="W46" i="1"/>
  <c r="W12" i="1"/>
  <c r="W21" i="1"/>
  <c r="W366" i="1"/>
  <c r="W63" i="1"/>
  <c r="W82" i="1"/>
  <c r="W13" i="1"/>
  <c r="W70" i="1"/>
  <c r="W203" i="1"/>
  <c r="W131" i="1"/>
  <c r="W319" i="1"/>
  <c r="W10" i="1"/>
  <c r="W314" i="1"/>
  <c r="W158" i="1"/>
  <c r="W115" i="1"/>
  <c r="W71" i="1"/>
  <c r="W207" i="1"/>
  <c r="W157" i="1"/>
  <c r="W179" i="1"/>
  <c r="W40" i="1"/>
  <c r="W163" i="1"/>
  <c r="W52" i="1"/>
  <c r="W256" i="1"/>
  <c r="W35" i="1"/>
  <c r="W91" i="1"/>
  <c r="W164" i="1"/>
  <c r="W47" i="1"/>
  <c r="W99" i="1"/>
  <c r="W204" i="1"/>
  <c r="W127" i="1"/>
  <c r="W148" i="1"/>
  <c r="W114" i="1"/>
  <c r="W392" i="1"/>
  <c r="W312" i="1"/>
  <c r="W88" i="1"/>
  <c r="W84" i="1"/>
  <c r="W310" i="1"/>
  <c r="W25" i="1"/>
  <c r="W246" i="1"/>
  <c r="W170" i="1"/>
  <c r="W15" i="1"/>
  <c r="W23" i="1"/>
  <c r="W273" i="1"/>
  <c r="W98" i="1"/>
  <c r="W136" i="1"/>
  <c r="W58" i="1"/>
  <c r="W83" i="1"/>
  <c r="W236" i="1"/>
  <c r="W250" i="1"/>
  <c r="W138" i="1"/>
  <c r="W155" i="1"/>
  <c r="W363" i="1"/>
  <c r="W295" i="1"/>
  <c r="W244" i="1"/>
  <c r="W361" i="1"/>
  <c r="W396" i="1"/>
  <c r="W320" i="1"/>
  <c r="W38" i="1"/>
  <c r="W68" i="1"/>
  <c r="W369" i="1"/>
  <c r="W206" i="1"/>
  <c r="W125" i="1"/>
  <c r="W178" i="1"/>
  <c r="W137" i="1"/>
  <c r="W243" i="1"/>
  <c r="W272" i="1"/>
  <c r="W50" i="1"/>
  <c r="W53" i="1"/>
  <c r="W20" i="1"/>
  <c r="W231" i="1"/>
  <c r="W54" i="1"/>
  <c r="W139" i="1"/>
  <c r="W16" i="1"/>
  <c r="W123" i="1"/>
  <c r="W247" i="1"/>
  <c r="W57" i="1"/>
  <c r="W221" i="1"/>
  <c r="W232" i="1"/>
  <c r="W222" i="1"/>
  <c r="W55" i="1"/>
  <c r="W311" i="1"/>
  <c r="W28" i="1"/>
  <c r="W215" i="1"/>
  <c r="W75" i="1"/>
  <c r="W109" i="1"/>
  <c r="W151" i="1"/>
  <c r="W135" i="1"/>
  <c r="W321" i="1"/>
  <c r="W85" i="1"/>
  <c r="W330" i="1"/>
  <c r="W100" i="1"/>
  <c r="W67" i="1"/>
  <c r="W214" i="1"/>
  <c r="W89" i="1"/>
  <c r="W149" i="1"/>
  <c r="W121" i="1"/>
  <c r="W101" i="1"/>
  <c r="W201" i="1"/>
  <c r="W24" i="1"/>
  <c r="W126" i="1"/>
  <c r="W150" i="1"/>
  <c r="W347" i="1"/>
  <c r="W72" i="1"/>
  <c r="W36" i="1"/>
  <c r="W353" i="1"/>
  <c r="W90" i="1"/>
  <c r="W76" i="1"/>
  <c r="W169" i="1"/>
  <c r="W278" i="1"/>
  <c r="W77" i="1"/>
  <c r="W165" i="1"/>
  <c r="W279" i="1"/>
  <c r="W237" i="1"/>
  <c r="W86" i="1"/>
  <c r="W113" i="1"/>
  <c r="W397" i="1"/>
  <c r="W78" i="1"/>
  <c r="W331" i="1"/>
  <c r="W266" i="1"/>
  <c r="W29" i="1"/>
  <c r="W30" i="1"/>
  <c r="W18" i="1"/>
  <c r="W79" i="1"/>
  <c r="W180" i="1"/>
  <c r="W238" i="1"/>
  <c r="W73" i="1"/>
  <c r="W404" i="1"/>
  <c r="W313" i="1"/>
  <c r="W362" i="1"/>
  <c r="W292" i="1"/>
  <c r="W267" i="1"/>
  <c r="W198" i="1"/>
  <c r="W268" i="1"/>
  <c r="W293" i="1"/>
  <c r="W239" i="1"/>
  <c r="W166" i="1"/>
  <c r="W31" i="1"/>
  <c r="W354" i="1"/>
  <c r="W378" i="1"/>
  <c r="W395" i="1"/>
  <c r="W325" i="1"/>
  <c r="W391" i="1"/>
  <c r="W305" i="1"/>
  <c r="W337" i="1"/>
  <c r="W240" i="1"/>
  <c r="W383" i="1"/>
  <c r="W394" i="1"/>
  <c r="W382" i="1"/>
  <c r="W322" i="1"/>
  <c r="W336" i="1"/>
  <c r="W289" i="1"/>
  <c r="W102" i="1"/>
  <c r="W202" i="1"/>
  <c r="W257" i="1"/>
  <c r="W124" i="1"/>
  <c r="W205" i="1"/>
  <c r="W338" i="1"/>
  <c r="W294" i="1"/>
  <c r="W39" i="1"/>
  <c r="W283" i="1"/>
  <c r="W356" i="1"/>
  <c r="W192" i="1"/>
  <c r="W171" i="1"/>
  <c r="W258" i="1"/>
  <c r="W156" i="1"/>
  <c r="W245" i="1"/>
  <c r="W211" i="1"/>
  <c r="W290" i="1"/>
  <c r="W181" i="1"/>
  <c r="W64" i="1"/>
  <c r="W61" i="1"/>
  <c r="W6" i="1"/>
  <c r="W104" i="1"/>
  <c r="W19" i="1"/>
  <c r="W132" i="1"/>
  <c r="W5" i="1"/>
  <c r="W11" i="1"/>
  <c r="W7" i="1"/>
  <c r="W9" i="1"/>
  <c r="W51" i="1"/>
  <c r="W62" i="1"/>
  <c r="W195" i="1"/>
  <c r="W140" i="1"/>
  <c r="W105" i="1"/>
  <c r="W65" i="1"/>
  <c r="W282" i="1"/>
  <c r="W92" i="1"/>
  <c r="W196" i="1"/>
  <c r="W43" i="1"/>
  <c r="W69" i="1"/>
  <c r="W48" i="1"/>
  <c r="W110" i="1"/>
  <c r="W233" i="1"/>
  <c r="W97" i="1"/>
  <c r="W116" i="1"/>
  <c r="W172" i="1"/>
  <c r="W34" i="1"/>
  <c r="W280" i="1"/>
  <c r="W27" i="1"/>
  <c r="W199" i="1"/>
  <c r="W66" i="1"/>
  <c r="W162" i="1"/>
  <c r="W49" i="1"/>
  <c r="W141" i="1"/>
  <c r="W120" i="1"/>
  <c r="W33" i="1"/>
  <c r="W128" i="1"/>
  <c r="W259" i="1"/>
  <c r="W388" i="1"/>
  <c r="W37" i="1"/>
  <c r="W146" i="1"/>
  <c r="W108" i="1"/>
  <c r="W8" i="1"/>
  <c r="W173" i="1"/>
  <c r="W142" i="1"/>
  <c r="W291" i="1"/>
  <c r="W307" i="1"/>
  <c r="W343" i="1"/>
  <c r="W241" i="1"/>
  <c r="W251" i="1"/>
  <c r="W42" i="1"/>
  <c r="W348" i="1"/>
  <c r="W296" i="1"/>
  <c r="W398" i="1"/>
  <c r="W229" i="1"/>
  <c r="W371" i="1"/>
  <c r="W297" i="1"/>
  <c r="W372" i="1"/>
  <c r="W298" i="1"/>
  <c r="W349" i="1"/>
  <c r="W111" i="1"/>
  <c r="W41" i="1"/>
  <c r="W191" i="1"/>
  <c r="W281" i="1"/>
  <c r="W93" i="1"/>
  <c r="W167" i="1"/>
  <c r="W350" i="1"/>
  <c r="W326" i="1"/>
  <c r="W284" i="1"/>
  <c r="W274" i="1"/>
  <c r="W255" i="1"/>
  <c r="W182" i="1"/>
  <c r="W106" i="1"/>
  <c r="W315" i="1"/>
  <c r="W14" i="1"/>
  <c r="W275" i="1"/>
  <c r="W197" i="1"/>
  <c r="W318" i="1"/>
  <c r="W94" i="1"/>
  <c r="W339" i="1"/>
  <c r="W373" i="1"/>
  <c r="W277" i="1"/>
  <c r="W358" i="1"/>
  <c r="W299" i="1"/>
  <c r="W95" i="1"/>
  <c r="W344" i="1"/>
  <c r="W183" i="1"/>
  <c r="W44" i="1"/>
  <c r="W384" i="1"/>
  <c r="W80" i="1"/>
  <c r="W143" i="1"/>
  <c r="W374" i="1"/>
  <c r="W235" i="1"/>
  <c r="W87" i="1"/>
  <c r="W144" i="1"/>
  <c r="W184" i="1"/>
  <c r="W193" i="1"/>
  <c r="W59" i="1"/>
  <c r="W185" i="1"/>
  <c r="W218" i="1"/>
  <c r="W242" i="1"/>
  <c r="W186" i="1"/>
  <c r="W187" i="1"/>
  <c r="W381" i="1"/>
  <c r="W60" i="1"/>
  <c r="W32" i="1"/>
  <c r="W26" i="1"/>
  <c r="W333" i="1"/>
  <c r="W208" i="1"/>
  <c r="W188" i="1"/>
  <c r="W287" i="1"/>
  <c r="W375" i="1"/>
  <c r="W248" i="1"/>
  <c r="W153" i="1"/>
  <c r="W269" i="1"/>
  <c r="W328" i="1"/>
  <c r="W174" i="1"/>
  <c r="W332" i="1"/>
  <c r="W306" i="1"/>
  <c r="W300" i="1"/>
  <c r="W189" i="1"/>
  <c r="W145" i="1"/>
  <c r="W301" i="1"/>
  <c r="W212" i="1"/>
  <c r="W357" i="1"/>
  <c r="W147" i="1"/>
  <c r="W364" i="1"/>
  <c r="W288" i="1"/>
  <c r="W230" i="1"/>
  <c r="W168" i="1"/>
  <c r="W223" i="1"/>
  <c r="W22" i="1"/>
  <c r="W133" i="1"/>
  <c r="W112" i="1"/>
  <c r="W400" i="1"/>
  <c r="W367" i="1"/>
  <c r="W285" i="1"/>
  <c r="W175" i="1"/>
  <c r="W177" i="1"/>
  <c r="W234" i="1"/>
  <c r="W340" i="1"/>
  <c r="W213" i="1"/>
  <c r="W129" i="1"/>
  <c r="W308" i="1"/>
  <c r="W260" i="1"/>
  <c r="W216" i="1"/>
  <c r="W334" i="1"/>
  <c r="W390" i="1"/>
  <c r="W96" i="1"/>
  <c r="W122" i="1"/>
  <c r="W389" i="1"/>
  <c r="W403" i="1"/>
  <c r="W341" i="1"/>
  <c r="W370" i="1"/>
  <c r="W365" i="1"/>
  <c r="W401" i="1"/>
  <c r="W399" i="1"/>
  <c r="W219" i="1"/>
  <c r="W200" i="1"/>
  <c r="W224" i="1"/>
  <c r="W276" i="1"/>
  <c r="W265" i="1"/>
  <c r="W261" i="1"/>
  <c r="W152" i="1"/>
  <c r="W225" i="1"/>
  <c r="W81" i="1"/>
  <c r="W56" i="1"/>
  <c r="W368" i="1"/>
  <c r="W159" i="1"/>
  <c r="W160" i="1"/>
  <c r="W161" i="1"/>
  <c r="W323" i="1"/>
  <c r="W351" i="1"/>
  <c r="W134" i="1"/>
  <c r="W74" i="1"/>
  <c r="W286" i="1"/>
  <c r="W342" i="1"/>
  <c r="W226" i="1"/>
  <c r="W176" i="1"/>
  <c r="W376" i="1"/>
  <c r="W302" i="1"/>
  <c r="W217" i="1"/>
  <c r="W252" i="1"/>
  <c r="W270" i="1"/>
  <c r="W154" i="1"/>
  <c r="W253" i="1"/>
  <c r="W262" i="1"/>
  <c r="W254" i="1"/>
  <c r="W103" i="1"/>
  <c r="W220" i="1"/>
  <c r="W210" i="1"/>
  <c r="W227" i="1"/>
  <c r="W107" i="1"/>
  <c r="W228" i="1"/>
  <c r="W380" i="1"/>
  <c r="W117" i="1"/>
  <c r="W329" i="1"/>
  <c r="W352" i="1"/>
  <c r="W355" i="1"/>
  <c r="W249" i="1"/>
  <c r="W359" i="1"/>
  <c r="W335" i="1"/>
  <c r="W385" i="1"/>
  <c r="W386" i="1"/>
  <c r="W324" i="1"/>
  <c r="W379" i="1"/>
  <c r="W303" i="1"/>
  <c r="W316" i="1"/>
  <c r="W345" i="1"/>
  <c r="W402" i="1"/>
  <c r="W405" i="1"/>
  <c r="W190" i="1"/>
  <c r="W304" i="1"/>
  <c r="W360" i="1"/>
  <c r="W309" i="1"/>
  <c r="W194" i="1"/>
  <c r="W45" i="1"/>
  <c r="W271" i="1"/>
  <c r="W327" i="1"/>
  <c r="W393" i="1"/>
  <c r="W118" i="1"/>
  <c r="W317" i="1"/>
  <c r="W119" i="1"/>
  <c r="W263" i="1"/>
  <c r="W209" i="1"/>
  <c r="W387" i="1"/>
  <c r="W346" i="1"/>
  <c r="W377" i="1"/>
  <c r="W264" i="1"/>
  <c r="W130" i="1"/>
  <c r="F17" i="1"/>
  <c r="AS17" i="1" s="1"/>
  <c r="AU17" i="1" s="1"/>
  <c r="F46" i="1"/>
  <c r="AS46" i="1" s="1"/>
  <c r="AU46" i="1" s="1"/>
  <c r="F12" i="1"/>
  <c r="AS12" i="1" s="1"/>
  <c r="AU12" i="1" s="1"/>
  <c r="F21" i="1"/>
  <c r="AS21" i="1" s="1"/>
  <c r="AU21" i="1" s="1"/>
  <c r="F366" i="1"/>
  <c r="AS366" i="1" s="1"/>
  <c r="AU366" i="1" s="1"/>
  <c r="F63" i="1"/>
  <c r="F82" i="1"/>
  <c r="AS82" i="1" s="1"/>
  <c r="AU82" i="1" s="1"/>
  <c r="F13" i="1"/>
  <c r="AS13" i="1" s="1"/>
  <c r="AU13" i="1" s="1"/>
  <c r="F70" i="1"/>
  <c r="AS70" i="1" s="1"/>
  <c r="AU70" i="1" s="1"/>
  <c r="F203" i="1"/>
  <c r="AS203" i="1" s="1"/>
  <c r="AU203" i="1" s="1"/>
  <c r="F131" i="1"/>
  <c r="AS131" i="1" s="1"/>
  <c r="AU131" i="1" s="1"/>
  <c r="F319" i="1"/>
  <c r="AS319" i="1" s="1"/>
  <c r="AU319" i="1" s="1"/>
  <c r="F10" i="1"/>
  <c r="F314" i="1"/>
  <c r="AS314" i="1" s="1"/>
  <c r="AU314" i="1" s="1"/>
  <c r="F158" i="1"/>
  <c r="AS158" i="1" s="1"/>
  <c r="AU158" i="1" s="1"/>
  <c r="F115" i="1"/>
  <c r="AS115" i="1" s="1"/>
  <c r="AU115" i="1" s="1"/>
  <c r="F71" i="1"/>
  <c r="AS71" i="1" s="1"/>
  <c r="AU71" i="1" s="1"/>
  <c r="F207" i="1"/>
  <c r="AS207" i="1" s="1"/>
  <c r="AU207" i="1" s="1"/>
  <c r="F157" i="1"/>
  <c r="AS157" i="1" s="1"/>
  <c r="AU157" i="1" s="1"/>
  <c r="F179" i="1"/>
  <c r="F40" i="1"/>
  <c r="F163" i="1"/>
  <c r="AS163" i="1" s="1"/>
  <c r="AU163" i="1" s="1"/>
  <c r="F52" i="1"/>
  <c r="AS52" i="1" s="1"/>
  <c r="AU52" i="1" s="1"/>
  <c r="F256" i="1"/>
  <c r="AS256" i="1" s="1"/>
  <c r="AU256" i="1" s="1"/>
  <c r="F35" i="1"/>
  <c r="AS35" i="1" s="1"/>
  <c r="AU35" i="1" s="1"/>
  <c r="F91" i="1"/>
  <c r="F164" i="1"/>
  <c r="AS164" i="1" s="1"/>
  <c r="AU164" i="1" s="1"/>
  <c r="F47" i="1"/>
  <c r="AS47" i="1" s="1"/>
  <c r="AU47" i="1" s="1"/>
  <c r="F99" i="1"/>
  <c r="F204" i="1"/>
  <c r="AS204" i="1" s="1"/>
  <c r="AU204" i="1" s="1"/>
  <c r="F127" i="1"/>
  <c r="AS127" i="1" s="1"/>
  <c r="AU127" i="1" s="1"/>
  <c r="F148" i="1"/>
  <c r="AS148" i="1" s="1"/>
  <c r="AU148" i="1" s="1"/>
  <c r="F114" i="1"/>
  <c r="F392" i="1"/>
  <c r="F312" i="1"/>
  <c r="AS312" i="1" s="1"/>
  <c r="AU312" i="1" s="1"/>
  <c r="F88" i="1"/>
  <c r="F84" i="1"/>
  <c r="F310" i="1"/>
  <c r="AS310" i="1" s="1"/>
  <c r="AU310" i="1" s="1"/>
  <c r="F25" i="1"/>
  <c r="F246" i="1"/>
  <c r="F170" i="1"/>
  <c r="F15" i="1"/>
  <c r="AS15" i="1" s="1"/>
  <c r="AU15" i="1" s="1"/>
  <c r="F23" i="1"/>
  <c r="AS23" i="1" s="1"/>
  <c r="AU23" i="1" s="1"/>
  <c r="F273" i="1"/>
  <c r="AS273" i="1" s="1"/>
  <c r="AU273" i="1" s="1"/>
  <c r="F98" i="1"/>
  <c r="F136" i="1"/>
  <c r="F58" i="1"/>
  <c r="F83" i="1"/>
  <c r="F236" i="1"/>
  <c r="F250" i="1"/>
  <c r="AS250" i="1" s="1"/>
  <c r="AU250" i="1" s="1"/>
  <c r="F138" i="1"/>
  <c r="F155" i="1"/>
  <c r="AS155" i="1" s="1"/>
  <c r="AU155" i="1" s="1"/>
  <c r="F363" i="1"/>
  <c r="AS363" i="1" s="1"/>
  <c r="AU363" i="1" s="1"/>
  <c r="F295" i="1"/>
  <c r="AS295" i="1" s="1"/>
  <c r="AU295" i="1" s="1"/>
  <c r="F244" i="1"/>
  <c r="F361" i="1"/>
  <c r="AS361" i="1" s="1"/>
  <c r="AU361" i="1" s="1"/>
  <c r="F396" i="1"/>
  <c r="AS396" i="1" s="1"/>
  <c r="AU396" i="1" s="1"/>
  <c r="F320" i="1"/>
  <c r="AS320" i="1" s="1"/>
  <c r="AU320" i="1" s="1"/>
  <c r="F38" i="1"/>
  <c r="AS38" i="1" s="1"/>
  <c r="AU38" i="1" s="1"/>
  <c r="F68" i="1"/>
  <c r="F369" i="1"/>
  <c r="F206" i="1"/>
  <c r="AS206" i="1" s="1"/>
  <c r="AU206" i="1" s="1"/>
  <c r="F125" i="1"/>
  <c r="F178" i="1"/>
  <c r="AS178" i="1" s="1"/>
  <c r="AU178" i="1" s="1"/>
  <c r="F137" i="1"/>
  <c r="F243" i="1"/>
  <c r="AS243" i="1" s="1"/>
  <c r="AU243" i="1" s="1"/>
  <c r="F272" i="1"/>
  <c r="AS272" i="1" s="1"/>
  <c r="AU272" i="1" s="1"/>
  <c r="F50" i="1"/>
  <c r="F53" i="1"/>
  <c r="F20" i="1"/>
  <c r="F231" i="1"/>
  <c r="AS231" i="1" s="1"/>
  <c r="AU231" i="1" s="1"/>
  <c r="F54" i="1"/>
  <c r="F139" i="1"/>
  <c r="AS139" i="1" s="1"/>
  <c r="AU139" i="1" s="1"/>
  <c r="F16" i="1"/>
  <c r="AS16" i="1" s="1"/>
  <c r="AU16" i="1" s="1"/>
  <c r="F123" i="1"/>
  <c r="AS123" i="1" s="1"/>
  <c r="AU123" i="1" s="1"/>
  <c r="F247" i="1"/>
  <c r="AS247" i="1" s="1"/>
  <c r="AU247" i="1" s="1"/>
  <c r="F57" i="1"/>
  <c r="F221" i="1"/>
  <c r="F232" i="1"/>
  <c r="F222" i="1"/>
  <c r="F55" i="1"/>
  <c r="AS55" i="1" s="1"/>
  <c r="AU55" i="1" s="1"/>
  <c r="F311" i="1"/>
  <c r="F28" i="1"/>
  <c r="F215" i="1"/>
  <c r="F75" i="1"/>
  <c r="AS75" i="1" s="1"/>
  <c r="AU75" i="1" s="1"/>
  <c r="F109" i="1"/>
  <c r="AS109" i="1" s="1"/>
  <c r="AU109" i="1" s="1"/>
  <c r="F151" i="1"/>
  <c r="AS151" i="1" s="1"/>
  <c r="AU151" i="1" s="1"/>
  <c r="F135" i="1"/>
  <c r="AS135" i="1" s="1"/>
  <c r="AU135" i="1" s="1"/>
  <c r="F321" i="1"/>
  <c r="AS321" i="1" s="1"/>
  <c r="AU321" i="1" s="1"/>
  <c r="F85" i="1"/>
  <c r="F330" i="1"/>
  <c r="F100" i="1"/>
  <c r="F67" i="1"/>
  <c r="AS67" i="1" s="1"/>
  <c r="AU67" i="1" s="1"/>
  <c r="F214" i="1"/>
  <c r="F89" i="1"/>
  <c r="F149" i="1"/>
  <c r="F121" i="1"/>
  <c r="AS121" i="1" s="1"/>
  <c r="AU121" i="1" s="1"/>
  <c r="F101" i="1"/>
  <c r="F201" i="1"/>
  <c r="F24" i="1"/>
  <c r="AS24" i="1" s="1"/>
  <c r="AU24" i="1" s="1"/>
  <c r="F126" i="1"/>
  <c r="F150" i="1"/>
  <c r="AS150" i="1" s="1"/>
  <c r="AU150" i="1" s="1"/>
  <c r="F347" i="1"/>
  <c r="F72" i="1"/>
  <c r="AS72" i="1" s="1"/>
  <c r="AU72" i="1" s="1"/>
  <c r="F36" i="1"/>
  <c r="AS36" i="1" s="1"/>
  <c r="AU36" i="1" s="1"/>
  <c r="F353" i="1"/>
  <c r="AS353" i="1" s="1"/>
  <c r="AU353" i="1" s="1"/>
  <c r="F90" i="1"/>
  <c r="AS90" i="1" s="1"/>
  <c r="AU90" i="1" s="1"/>
  <c r="F76" i="1"/>
  <c r="F169" i="1"/>
  <c r="F278" i="1"/>
  <c r="AS278" i="1" s="1"/>
  <c r="AU278" i="1" s="1"/>
  <c r="F77" i="1"/>
  <c r="F165" i="1"/>
  <c r="AS165" i="1" s="1"/>
  <c r="AU165" i="1" s="1"/>
  <c r="F279" i="1"/>
  <c r="F237" i="1"/>
  <c r="F86" i="1"/>
  <c r="AS86" i="1" s="1"/>
  <c r="AU86" i="1" s="1"/>
  <c r="F113" i="1"/>
  <c r="AS113" i="1" s="1"/>
  <c r="AU113" i="1" s="1"/>
  <c r="F397" i="1"/>
  <c r="F78" i="1"/>
  <c r="F331" i="1"/>
  <c r="F266" i="1"/>
  <c r="AS266" i="1" s="1"/>
  <c r="AU266" i="1" s="1"/>
  <c r="F29" i="1"/>
  <c r="F30" i="1"/>
  <c r="F18" i="1"/>
  <c r="F79" i="1"/>
  <c r="F180" i="1"/>
  <c r="AS180" i="1" s="1"/>
  <c r="AU180" i="1" s="1"/>
  <c r="F238" i="1"/>
  <c r="F73" i="1"/>
  <c r="AS73" i="1" s="1"/>
  <c r="AU73" i="1" s="1"/>
  <c r="F404" i="1"/>
  <c r="AS404" i="1" s="1"/>
  <c r="AU404" i="1" s="1"/>
  <c r="F313" i="1"/>
  <c r="F362" i="1"/>
  <c r="AS362" i="1" s="1"/>
  <c r="AU362" i="1" s="1"/>
  <c r="F292" i="1"/>
  <c r="AS292" i="1" s="1"/>
  <c r="AU292" i="1" s="1"/>
  <c r="F267" i="1"/>
  <c r="AS267" i="1" s="1"/>
  <c r="AU267" i="1" s="1"/>
  <c r="F198" i="1"/>
  <c r="AS198" i="1" s="1"/>
  <c r="AU198" i="1" s="1"/>
  <c r="F268" i="1"/>
  <c r="F293" i="1"/>
  <c r="F239" i="1"/>
  <c r="F166" i="1"/>
  <c r="F31" i="1"/>
  <c r="F354" i="1"/>
  <c r="F378" i="1"/>
  <c r="AS378" i="1" s="1"/>
  <c r="AU378" i="1" s="1"/>
  <c r="F395" i="1"/>
  <c r="AS395" i="1" s="1"/>
  <c r="AU395" i="1" s="1"/>
  <c r="F325" i="1"/>
  <c r="AS325" i="1" s="1"/>
  <c r="AU325" i="1" s="1"/>
  <c r="F391" i="1"/>
  <c r="F305" i="1"/>
  <c r="F337" i="1"/>
  <c r="F240" i="1"/>
  <c r="AS240" i="1" s="1"/>
  <c r="AU240" i="1" s="1"/>
  <c r="F383" i="1"/>
  <c r="F394" i="1"/>
  <c r="F382" i="1"/>
  <c r="AS382" i="1" s="1"/>
  <c r="AU382" i="1" s="1"/>
  <c r="F322" i="1"/>
  <c r="F336" i="1"/>
  <c r="AS336" i="1" s="1"/>
  <c r="AU336" i="1" s="1"/>
  <c r="F289" i="1"/>
  <c r="AS289" i="1" s="1"/>
  <c r="AU289" i="1" s="1"/>
  <c r="F102" i="1"/>
  <c r="AS102" i="1" s="1"/>
  <c r="AU102" i="1" s="1"/>
  <c r="F202" i="1"/>
  <c r="AS202" i="1" s="1"/>
  <c r="AU202" i="1" s="1"/>
  <c r="F257" i="1"/>
  <c r="AS257" i="1" s="1"/>
  <c r="AU257" i="1" s="1"/>
  <c r="F124" i="1"/>
  <c r="AS124" i="1" s="1"/>
  <c r="AU124" i="1" s="1"/>
  <c r="F205" i="1"/>
  <c r="AS205" i="1" s="1"/>
  <c r="AU205" i="1" s="1"/>
  <c r="F338" i="1"/>
  <c r="AS338" i="1" s="1"/>
  <c r="AU338" i="1" s="1"/>
  <c r="F294" i="1"/>
  <c r="AS294" i="1" s="1"/>
  <c r="AU294" i="1" s="1"/>
  <c r="F39" i="1"/>
  <c r="AS39" i="1" s="1"/>
  <c r="AU39" i="1" s="1"/>
  <c r="F283" i="1"/>
  <c r="AS283" i="1" s="1"/>
  <c r="AU283" i="1" s="1"/>
  <c r="F356" i="1"/>
  <c r="AS356" i="1" s="1"/>
  <c r="AU356" i="1" s="1"/>
  <c r="F192" i="1"/>
  <c r="AS192" i="1" s="1"/>
  <c r="AU192" i="1" s="1"/>
  <c r="F171" i="1"/>
  <c r="F258" i="1"/>
  <c r="AS258" i="1" s="1"/>
  <c r="AU258" i="1" s="1"/>
  <c r="F156" i="1"/>
  <c r="AS156" i="1" s="1"/>
  <c r="AU156" i="1" s="1"/>
  <c r="F245" i="1"/>
  <c r="F211" i="1"/>
  <c r="AS211" i="1" s="1"/>
  <c r="AU211" i="1" s="1"/>
  <c r="F290" i="1"/>
  <c r="F181" i="1"/>
  <c r="AS181" i="1" s="1"/>
  <c r="AU181" i="1" s="1"/>
  <c r="F64" i="1"/>
  <c r="AS64" i="1" s="1"/>
  <c r="AU64" i="1" s="1"/>
  <c r="F61" i="1"/>
  <c r="AS61" i="1" s="1"/>
  <c r="AU61" i="1" s="1"/>
  <c r="F6" i="1"/>
  <c r="AS6" i="1" s="1"/>
  <c r="AU6" i="1" s="1"/>
  <c r="F104" i="1"/>
  <c r="AS104" i="1" s="1"/>
  <c r="AU104" i="1" s="1"/>
  <c r="F19" i="1"/>
  <c r="AS19" i="1" s="1"/>
  <c r="AU19" i="1" s="1"/>
  <c r="F132" i="1"/>
  <c r="AS132" i="1" s="1"/>
  <c r="AU132" i="1" s="1"/>
  <c r="F5" i="1"/>
  <c r="AS5" i="1" s="1"/>
  <c r="AU5" i="1" s="1"/>
  <c r="F11" i="1"/>
  <c r="AS11" i="1" s="1"/>
  <c r="AU11" i="1" s="1"/>
  <c r="F7" i="1"/>
  <c r="AS7" i="1" s="1"/>
  <c r="AU7" i="1" s="1"/>
  <c r="F9" i="1"/>
  <c r="AS9" i="1" s="1"/>
  <c r="AU9" i="1" s="1"/>
  <c r="F51" i="1"/>
  <c r="AS51" i="1" s="1"/>
  <c r="AU51" i="1" s="1"/>
  <c r="F62" i="1"/>
  <c r="AS62" i="1" s="1"/>
  <c r="AU62" i="1" s="1"/>
  <c r="F195" i="1"/>
  <c r="AS195" i="1" s="1"/>
  <c r="AU195" i="1" s="1"/>
  <c r="F140" i="1"/>
  <c r="AS140" i="1" s="1"/>
  <c r="AU140" i="1" s="1"/>
  <c r="F105" i="1"/>
  <c r="AS105" i="1" s="1"/>
  <c r="AU105" i="1" s="1"/>
  <c r="F65" i="1"/>
  <c r="AS65" i="1" s="1"/>
  <c r="AU65" i="1" s="1"/>
  <c r="F282" i="1"/>
  <c r="AS282" i="1" s="1"/>
  <c r="AU282" i="1" s="1"/>
  <c r="F92" i="1"/>
  <c r="AS92" i="1" s="1"/>
  <c r="AU92" i="1" s="1"/>
  <c r="F196" i="1"/>
  <c r="AS196" i="1" s="1"/>
  <c r="AU196" i="1" s="1"/>
  <c r="F43" i="1"/>
  <c r="AS43" i="1" s="1"/>
  <c r="AU43" i="1" s="1"/>
  <c r="F69" i="1"/>
  <c r="AS69" i="1" s="1"/>
  <c r="AU69" i="1" s="1"/>
  <c r="F48" i="1"/>
  <c r="AS48" i="1" s="1"/>
  <c r="AU48" i="1" s="1"/>
  <c r="F110" i="1"/>
  <c r="AS110" i="1" s="1"/>
  <c r="AU110" i="1" s="1"/>
  <c r="F233" i="1"/>
  <c r="AS233" i="1" s="1"/>
  <c r="AU233" i="1" s="1"/>
  <c r="F97" i="1"/>
  <c r="AS97" i="1" s="1"/>
  <c r="AU97" i="1" s="1"/>
  <c r="F116" i="1"/>
  <c r="AS116" i="1" s="1"/>
  <c r="AU116" i="1" s="1"/>
  <c r="F172" i="1"/>
  <c r="AS172" i="1" s="1"/>
  <c r="AU172" i="1" s="1"/>
  <c r="F34" i="1"/>
  <c r="AS34" i="1" s="1"/>
  <c r="AU34" i="1" s="1"/>
  <c r="F280" i="1"/>
  <c r="AS280" i="1" s="1"/>
  <c r="AU280" i="1" s="1"/>
  <c r="F27" i="1"/>
  <c r="AS27" i="1" s="1"/>
  <c r="AU27" i="1" s="1"/>
  <c r="F199" i="1"/>
  <c r="AS199" i="1" s="1"/>
  <c r="AU199" i="1" s="1"/>
  <c r="F66" i="1"/>
  <c r="AS66" i="1" s="1"/>
  <c r="AU66" i="1" s="1"/>
  <c r="F162" i="1"/>
  <c r="AS162" i="1" s="1"/>
  <c r="AU162" i="1" s="1"/>
  <c r="F49" i="1"/>
  <c r="AS49" i="1" s="1"/>
  <c r="AU49" i="1" s="1"/>
  <c r="F141" i="1"/>
  <c r="AS141" i="1" s="1"/>
  <c r="AU141" i="1" s="1"/>
  <c r="F120" i="1"/>
  <c r="AS120" i="1" s="1"/>
  <c r="AU120" i="1" s="1"/>
  <c r="F33" i="1"/>
  <c r="AS33" i="1" s="1"/>
  <c r="AU33" i="1" s="1"/>
  <c r="F128" i="1"/>
  <c r="AS128" i="1" s="1"/>
  <c r="AU128" i="1" s="1"/>
  <c r="F259" i="1"/>
  <c r="AS259" i="1" s="1"/>
  <c r="AU259" i="1" s="1"/>
  <c r="F388" i="1"/>
  <c r="AS388" i="1" s="1"/>
  <c r="AU388" i="1" s="1"/>
  <c r="F37" i="1"/>
  <c r="AS37" i="1" s="1"/>
  <c r="AU37" i="1" s="1"/>
  <c r="F146" i="1"/>
  <c r="AS146" i="1" s="1"/>
  <c r="AU146" i="1" s="1"/>
  <c r="F108" i="1"/>
  <c r="AS108" i="1" s="1"/>
  <c r="AU108" i="1" s="1"/>
  <c r="F8" i="1"/>
  <c r="AS8" i="1" s="1"/>
  <c r="AU8" i="1" s="1"/>
  <c r="F173" i="1"/>
  <c r="AS173" i="1" s="1"/>
  <c r="AU173" i="1" s="1"/>
  <c r="F142" i="1"/>
  <c r="AS142" i="1" s="1"/>
  <c r="AU142" i="1" s="1"/>
  <c r="F291" i="1"/>
  <c r="AS291" i="1" s="1"/>
  <c r="AU291" i="1" s="1"/>
  <c r="F307" i="1"/>
  <c r="AS307" i="1" s="1"/>
  <c r="AU307" i="1" s="1"/>
  <c r="F343" i="1"/>
  <c r="AS343" i="1" s="1"/>
  <c r="AU343" i="1" s="1"/>
  <c r="F241" i="1"/>
  <c r="AS241" i="1" s="1"/>
  <c r="AU241" i="1" s="1"/>
  <c r="F251" i="1"/>
  <c r="AS251" i="1" s="1"/>
  <c r="AU251" i="1" s="1"/>
  <c r="F42" i="1"/>
  <c r="AS42" i="1" s="1"/>
  <c r="AU42" i="1" s="1"/>
  <c r="F348" i="1"/>
  <c r="AS348" i="1" s="1"/>
  <c r="AU348" i="1" s="1"/>
  <c r="F296" i="1"/>
  <c r="AS296" i="1" s="1"/>
  <c r="AU296" i="1" s="1"/>
  <c r="F398" i="1"/>
  <c r="AS398" i="1" s="1"/>
  <c r="AU398" i="1" s="1"/>
  <c r="F229" i="1"/>
  <c r="AS229" i="1" s="1"/>
  <c r="AU229" i="1" s="1"/>
  <c r="F371" i="1"/>
  <c r="AS371" i="1" s="1"/>
  <c r="AU371" i="1" s="1"/>
  <c r="F297" i="1"/>
  <c r="AS297" i="1" s="1"/>
  <c r="AU297" i="1" s="1"/>
  <c r="F372" i="1"/>
  <c r="AS372" i="1" s="1"/>
  <c r="AU372" i="1" s="1"/>
  <c r="F298" i="1"/>
  <c r="AS298" i="1" s="1"/>
  <c r="AU298" i="1" s="1"/>
  <c r="F349" i="1"/>
  <c r="AS349" i="1" s="1"/>
  <c r="AU349" i="1" s="1"/>
  <c r="F111" i="1"/>
  <c r="AS111" i="1" s="1"/>
  <c r="AU111" i="1" s="1"/>
  <c r="F41" i="1"/>
  <c r="AS41" i="1" s="1"/>
  <c r="AU41" i="1" s="1"/>
  <c r="F191" i="1"/>
  <c r="AS191" i="1" s="1"/>
  <c r="AU191" i="1" s="1"/>
  <c r="F281" i="1"/>
  <c r="AS281" i="1" s="1"/>
  <c r="AU281" i="1" s="1"/>
  <c r="F93" i="1"/>
  <c r="AS93" i="1" s="1"/>
  <c r="AU93" i="1" s="1"/>
  <c r="F167" i="1"/>
  <c r="AS167" i="1" s="1"/>
  <c r="AU167" i="1" s="1"/>
  <c r="F350" i="1"/>
  <c r="AS350" i="1" s="1"/>
  <c r="AU350" i="1" s="1"/>
  <c r="F326" i="1"/>
  <c r="AS326" i="1" s="1"/>
  <c r="AU326" i="1" s="1"/>
  <c r="F284" i="1"/>
  <c r="AS284" i="1" s="1"/>
  <c r="AU284" i="1" s="1"/>
  <c r="F274" i="1"/>
  <c r="AS274" i="1" s="1"/>
  <c r="AU274" i="1" s="1"/>
  <c r="F255" i="1"/>
  <c r="AS255" i="1" s="1"/>
  <c r="AU255" i="1" s="1"/>
  <c r="F182" i="1"/>
  <c r="AS182" i="1" s="1"/>
  <c r="AU182" i="1" s="1"/>
  <c r="F106" i="1"/>
  <c r="AS106" i="1" s="1"/>
  <c r="AU106" i="1" s="1"/>
  <c r="F315" i="1"/>
  <c r="AS315" i="1" s="1"/>
  <c r="AU315" i="1" s="1"/>
  <c r="F14" i="1"/>
  <c r="AS14" i="1" s="1"/>
  <c r="AU14" i="1" s="1"/>
  <c r="F275" i="1"/>
  <c r="AS275" i="1" s="1"/>
  <c r="AU275" i="1" s="1"/>
  <c r="F197" i="1"/>
  <c r="AS197" i="1" s="1"/>
  <c r="AU197" i="1" s="1"/>
  <c r="F318" i="1"/>
  <c r="AS318" i="1" s="1"/>
  <c r="AU318" i="1" s="1"/>
  <c r="F94" i="1"/>
  <c r="AS94" i="1" s="1"/>
  <c r="AU94" i="1" s="1"/>
  <c r="F339" i="1"/>
  <c r="AS339" i="1" s="1"/>
  <c r="AU339" i="1" s="1"/>
  <c r="F373" i="1"/>
  <c r="AS373" i="1" s="1"/>
  <c r="AU373" i="1" s="1"/>
  <c r="F277" i="1"/>
  <c r="AS277" i="1" s="1"/>
  <c r="AU277" i="1" s="1"/>
  <c r="F358" i="1"/>
  <c r="AS358" i="1" s="1"/>
  <c r="AU358" i="1" s="1"/>
  <c r="F299" i="1"/>
  <c r="AS299" i="1" s="1"/>
  <c r="AU299" i="1" s="1"/>
  <c r="F95" i="1"/>
  <c r="AS95" i="1" s="1"/>
  <c r="AU95" i="1" s="1"/>
  <c r="F344" i="1"/>
  <c r="AS344" i="1" s="1"/>
  <c r="AU344" i="1" s="1"/>
  <c r="F183" i="1"/>
  <c r="AS183" i="1" s="1"/>
  <c r="AU183" i="1" s="1"/>
  <c r="F44" i="1"/>
  <c r="AS44" i="1" s="1"/>
  <c r="AU44" i="1" s="1"/>
  <c r="F384" i="1"/>
  <c r="AS384" i="1" s="1"/>
  <c r="AU384" i="1" s="1"/>
  <c r="F80" i="1"/>
  <c r="AS80" i="1" s="1"/>
  <c r="AU80" i="1" s="1"/>
  <c r="F143" i="1"/>
  <c r="AS143" i="1" s="1"/>
  <c r="AU143" i="1" s="1"/>
  <c r="F374" i="1"/>
  <c r="AS374" i="1" s="1"/>
  <c r="AU374" i="1" s="1"/>
  <c r="F235" i="1"/>
  <c r="AS235" i="1" s="1"/>
  <c r="AU235" i="1" s="1"/>
  <c r="F87" i="1"/>
  <c r="AS87" i="1" s="1"/>
  <c r="AU87" i="1" s="1"/>
  <c r="F144" i="1"/>
  <c r="AS144" i="1" s="1"/>
  <c r="AU144" i="1" s="1"/>
  <c r="F184" i="1"/>
  <c r="AS184" i="1" s="1"/>
  <c r="AU184" i="1" s="1"/>
  <c r="F193" i="1"/>
  <c r="AS193" i="1" s="1"/>
  <c r="AU193" i="1" s="1"/>
  <c r="F59" i="1"/>
  <c r="AS59" i="1" s="1"/>
  <c r="AU59" i="1" s="1"/>
  <c r="F185" i="1"/>
  <c r="AS185" i="1" s="1"/>
  <c r="AU185" i="1" s="1"/>
  <c r="F218" i="1"/>
  <c r="AS218" i="1" s="1"/>
  <c r="AU218" i="1" s="1"/>
  <c r="F242" i="1"/>
  <c r="AS242" i="1" s="1"/>
  <c r="AU242" i="1" s="1"/>
  <c r="F186" i="1"/>
  <c r="AS186" i="1" s="1"/>
  <c r="AU186" i="1" s="1"/>
  <c r="F187" i="1"/>
  <c r="AS187" i="1" s="1"/>
  <c r="AU187" i="1" s="1"/>
  <c r="F381" i="1"/>
  <c r="AS381" i="1" s="1"/>
  <c r="AU381" i="1" s="1"/>
  <c r="F60" i="1"/>
  <c r="AS60" i="1" s="1"/>
  <c r="AU60" i="1" s="1"/>
  <c r="F32" i="1"/>
  <c r="AS32" i="1" s="1"/>
  <c r="AU32" i="1" s="1"/>
  <c r="F26" i="1"/>
  <c r="AS26" i="1" s="1"/>
  <c r="AU26" i="1" s="1"/>
  <c r="F333" i="1"/>
  <c r="AS333" i="1" s="1"/>
  <c r="AU333" i="1" s="1"/>
  <c r="F208" i="1"/>
  <c r="AS208" i="1" s="1"/>
  <c r="AU208" i="1" s="1"/>
  <c r="F188" i="1"/>
  <c r="AS188" i="1" s="1"/>
  <c r="AU188" i="1" s="1"/>
  <c r="F287" i="1"/>
  <c r="AS287" i="1" s="1"/>
  <c r="AU287" i="1" s="1"/>
  <c r="F375" i="1"/>
  <c r="AS375" i="1" s="1"/>
  <c r="AU375" i="1" s="1"/>
  <c r="F248" i="1"/>
  <c r="AS248" i="1" s="1"/>
  <c r="AU248" i="1" s="1"/>
  <c r="F153" i="1"/>
  <c r="AS153" i="1" s="1"/>
  <c r="AU153" i="1" s="1"/>
  <c r="F269" i="1"/>
  <c r="AS269" i="1" s="1"/>
  <c r="AU269" i="1" s="1"/>
  <c r="F328" i="1"/>
  <c r="AS328" i="1" s="1"/>
  <c r="AU328" i="1" s="1"/>
  <c r="F174" i="1"/>
  <c r="AS174" i="1" s="1"/>
  <c r="AU174" i="1" s="1"/>
  <c r="F332" i="1"/>
  <c r="AS332" i="1" s="1"/>
  <c r="AU332" i="1" s="1"/>
  <c r="F306" i="1"/>
  <c r="AS306" i="1" s="1"/>
  <c r="AU306" i="1" s="1"/>
  <c r="F300" i="1"/>
  <c r="AS300" i="1" s="1"/>
  <c r="AU300" i="1" s="1"/>
  <c r="F189" i="1"/>
  <c r="AS189" i="1" s="1"/>
  <c r="AU189" i="1" s="1"/>
  <c r="F145" i="1"/>
  <c r="AS145" i="1" s="1"/>
  <c r="AU145" i="1" s="1"/>
  <c r="F301" i="1"/>
  <c r="AS301" i="1" s="1"/>
  <c r="AU301" i="1" s="1"/>
  <c r="F212" i="1"/>
  <c r="AS212" i="1" s="1"/>
  <c r="AU212" i="1" s="1"/>
  <c r="F357" i="1"/>
  <c r="AS357" i="1" s="1"/>
  <c r="AU357" i="1" s="1"/>
  <c r="F147" i="1"/>
  <c r="AS147" i="1" s="1"/>
  <c r="AU147" i="1" s="1"/>
  <c r="F364" i="1"/>
  <c r="AS364" i="1" s="1"/>
  <c r="AU364" i="1" s="1"/>
  <c r="F288" i="1"/>
  <c r="AS288" i="1" s="1"/>
  <c r="AU288" i="1" s="1"/>
  <c r="F230" i="1"/>
  <c r="AS230" i="1" s="1"/>
  <c r="AU230" i="1" s="1"/>
  <c r="F168" i="1"/>
  <c r="AS168" i="1" s="1"/>
  <c r="AU168" i="1" s="1"/>
  <c r="F223" i="1"/>
  <c r="AS223" i="1" s="1"/>
  <c r="AU223" i="1" s="1"/>
  <c r="F22" i="1"/>
  <c r="AS22" i="1" s="1"/>
  <c r="AU22" i="1" s="1"/>
  <c r="F133" i="1"/>
  <c r="AS133" i="1" s="1"/>
  <c r="AU133" i="1" s="1"/>
  <c r="F112" i="1"/>
  <c r="AS112" i="1" s="1"/>
  <c r="AU112" i="1" s="1"/>
  <c r="F400" i="1"/>
  <c r="AS400" i="1" s="1"/>
  <c r="AU400" i="1" s="1"/>
  <c r="F367" i="1"/>
  <c r="AS367" i="1" s="1"/>
  <c r="AU367" i="1" s="1"/>
  <c r="F285" i="1"/>
  <c r="AS285" i="1" s="1"/>
  <c r="AU285" i="1" s="1"/>
  <c r="F175" i="1"/>
  <c r="AS175" i="1" s="1"/>
  <c r="AU175" i="1" s="1"/>
  <c r="F177" i="1"/>
  <c r="AS177" i="1" s="1"/>
  <c r="AU177" i="1" s="1"/>
  <c r="F234" i="1"/>
  <c r="AS234" i="1" s="1"/>
  <c r="AU234" i="1" s="1"/>
  <c r="F340" i="1"/>
  <c r="AS340" i="1" s="1"/>
  <c r="AU340" i="1" s="1"/>
  <c r="F213" i="1"/>
  <c r="AS213" i="1" s="1"/>
  <c r="AU213" i="1" s="1"/>
  <c r="F129" i="1"/>
  <c r="AS129" i="1" s="1"/>
  <c r="AU129" i="1" s="1"/>
  <c r="F308" i="1"/>
  <c r="AS308" i="1" s="1"/>
  <c r="AU308" i="1" s="1"/>
  <c r="F260" i="1"/>
  <c r="AS260" i="1" s="1"/>
  <c r="AU260" i="1" s="1"/>
  <c r="F216" i="1"/>
  <c r="AS216" i="1" s="1"/>
  <c r="AU216" i="1" s="1"/>
  <c r="F334" i="1"/>
  <c r="AS334" i="1" s="1"/>
  <c r="AU334" i="1" s="1"/>
  <c r="F390" i="1"/>
  <c r="AS390" i="1" s="1"/>
  <c r="AU390" i="1" s="1"/>
  <c r="F96" i="1"/>
  <c r="AS96" i="1" s="1"/>
  <c r="AU96" i="1" s="1"/>
  <c r="F122" i="1"/>
  <c r="AS122" i="1" s="1"/>
  <c r="AU122" i="1" s="1"/>
  <c r="F389" i="1"/>
  <c r="AS389" i="1" s="1"/>
  <c r="AU389" i="1" s="1"/>
  <c r="F403" i="1"/>
  <c r="AS403" i="1" s="1"/>
  <c r="AU403" i="1" s="1"/>
  <c r="F341" i="1"/>
  <c r="AS341" i="1" s="1"/>
  <c r="AU341" i="1" s="1"/>
  <c r="F370" i="1"/>
  <c r="AS370" i="1" s="1"/>
  <c r="AU370" i="1" s="1"/>
  <c r="F365" i="1"/>
  <c r="AS365" i="1" s="1"/>
  <c r="AU365" i="1" s="1"/>
  <c r="F401" i="1"/>
  <c r="AS401" i="1" s="1"/>
  <c r="AU401" i="1" s="1"/>
  <c r="F399" i="1"/>
  <c r="AS399" i="1" s="1"/>
  <c r="AU399" i="1" s="1"/>
  <c r="F219" i="1"/>
  <c r="AS219" i="1" s="1"/>
  <c r="AU219" i="1" s="1"/>
  <c r="F200" i="1"/>
  <c r="AS200" i="1" s="1"/>
  <c r="AU200" i="1" s="1"/>
  <c r="F224" i="1"/>
  <c r="AS224" i="1" s="1"/>
  <c r="AU224" i="1" s="1"/>
  <c r="F276" i="1"/>
  <c r="AS276" i="1" s="1"/>
  <c r="AU276" i="1" s="1"/>
  <c r="F265" i="1"/>
  <c r="AS265" i="1" s="1"/>
  <c r="AU265" i="1" s="1"/>
  <c r="F261" i="1"/>
  <c r="AS261" i="1" s="1"/>
  <c r="AU261" i="1" s="1"/>
  <c r="F152" i="1"/>
  <c r="AS152" i="1" s="1"/>
  <c r="AU152" i="1" s="1"/>
  <c r="F225" i="1"/>
  <c r="AS225" i="1" s="1"/>
  <c r="AU225" i="1" s="1"/>
  <c r="F81" i="1"/>
  <c r="AS81" i="1" s="1"/>
  <c r="AU81" i="1" s="1"/>
  <c r="F56" i="1"/>
  <c r="AS56" i="1" s="1"/>
  <c r="AU56" i="1" s="1"/>
  <c r="F368" i="1"/>
  <c r="AS368" i="1" s="1"/>
  <c r="AU368" i="1" s="1"/>
  <c r="F159" i="1"/>
  <c r="AS159" i="1" s="1"/>
  <c r="AU159" i="1" s="1"/>
  <c r="F160" i="1"/>
  <c r="AS160" i="1" s="1"/>
  <c r="AU160" i="1" s="1"/>
  <c r="F161" i="1"/>
  <c r="AS161" i="1" s="1"/>
  <c r="AU161" i="1" s="1"/>
  <c r="F323" i="1"/>
  <c r="AS323" i="1" s="1"/>
  <c r="AU323" i="1" s="1"/>
  <c r="F351" i="1"/>
  <c r="AS351" i="1" s="1"/>
  <c r="AU351" i="1" s="1"/>
  <c r="F134" i="1"/>
  <c r="AS134" i="1" s="1"/>
  <c r="AU134" i="1" s="1"/>
  <c r="F74" i="1"/>
  <c r="AS74" i="1" s="1"/>
  <c r="AU74" i="1" s="1"/>
  <c r="F286" i="1"/>
  <c r="AS286" i="1" s="1"/>
  <c r="AU286" i="1" s="1"/>
  <c r="F342" i="1"/>
  <c r="AS342" i="1" s="1"/>
  <c r="AU342" i="1" s="1"/>
  <c r="F226" i="1"/>
  <c r="AS226" i="1" s="1"/>
  <c r="AU226" i="1" s="1"/>
  <c r="F176" i="1"/>
  <c r="AS176" i="1" s="1"/>
  <c r="AU176" i="1" s="1"/>
  <c r="F376" i="1"/>
  <c r="AS376" i="1" s="1"/>
  <c r="AU376" i="1" s="1"/>
  <c r="F302" i="1"/>
  <c r="AS302" i="1" s="1"/>
  <c r="AU302" i="1" s="1"/>
  <c r="F217" i="1"/>
  <c r="AS217" i="1" s="1"/>
  <c r="AU217" i="1" s="1"/>
  <c r="F252" i="1"/>
  <c r="AS252" i="1" s="1"/>
  <c r="AU252" i="1" s="1"/>
  <c r="F270" i="1"/>
  <c r="AS270" i="1" s="1"/>
  <c r="AU270" i="1" s="1"/>
  <c r="F154" i="1"/>
  <c r="AS154" i="1" s="1"/>
  <c r="AU154" i="1" s="1"/>
  <c r="F253" i="1"/>
  <c r="AS253" i="1" s="1"/>
  <c r="AU253" i="1" s="1"/>
  <c r="F262" i="1"/>
  <c r="AS262" i="1" s="1"/>
  <c r="AU262" i="1" s="1"/>
  <c r="F254" i="1"/>
  <c r="AS254" i="1" s="1"/>
  <c r="AU254" i="1" s="1"/>
  <c r="F103" i="1"/>
  <c r="AS103" i="1" s="1"/>
  <c r="AU103" i="1" s="1"/>
  <c r="F220" i="1"/>
  <c r="AS220" i="1" s="1"/>
  <c r="AU220" i="1" s="1"/>
  <c r="F210" i="1"/>
  <c r="AS210" i="1" s="1"/>
  <c r="AU210" i="1" s="1"/>
  <c r="F227" i="1"/>
  <c r="AS227" i="1" s="1"/>
  <c r="AU227" i="1" s="1"/>
  <c r="F107" i="1"/>
  <c r="AS107" i="1" s="1"/>
  <c r="AU107" i="1" s="1"/>
  <c r="F228" i="1"/>
  <c r="AS228" i="1" s="1"/>
  <c r="AU228" i="1" s="1"/>
  <c r="F380" i="1"/>
  <c r="AS380" i="1" s="1"/>
  <c r="AU380" i="1" s="1"/>
  <c r="F117" i="1"/>
  <c r="AS117" i="1" s="1"/>
  <c r="AU117" i="1" s="1"/>
  <c r="F329" i="1"/>
  <c r="AS329" i="1" s="1"/>
  <c r="AU329" i="1" s="1"/>
  <c r="F352" i="1"/>
  <c r="AS352" i="1" s="1"/>
  <c r="AU352" i="1" s="1"/>
  <c r="F355" i="1"/>
  <c r="AS355" i="1" s="1"/>
  <c r="AU355" i="1" s="1"/>
  <c r="F249" i="1"/>
  <c r="AS249" i="1" s="1"/>
  <c r="AU249" i="1" s="1"/>
  <c r="F359" i="1"/>
  <c r="AS359" i="1" s="1"/>
  <c r="AU359" i="1" s="1"/>
  <c r="F335" i="1"/>
  <c r="AS335" i="1" s="1"/>
  <c r="AU335" i="1" s="1"/>
  <c r="F385" i="1"/>
  <c r="AS385" i="1" s="1"/>
  <c r="AU385" i="1" s="1"/>
  <c r="F386" i="1"/>
  <c r="AS386" i="1" s="1"/>
  <c r="AU386" i="1" s="1"/>
  <c r="F324" i="1"/>
  <c r="AS324" i="1" s="1"/>
  <c r="AU324" i="1" s="1"/>
  <c r="F379" i="1"/>
  <c r="AS379" i="1" s="1"/>
  <c r="AU379" i="1" s="1"/>
  <c r="F303" i="1"/>
  <c r="AS303" i="1" s="1"/>
  <c r="AU303" i="1" s="1"/>
  <c r="F316" i="1"/>
  <c r="AS316" i="1" s="1"/>
  <c r="AU316" i="1" s="1"/>
  <c r="F345" i="1"/>
  <c r="AS345" i="1" s="1"/>
  <c r="AU345" i="1" s="1"/>
  <c r="F402" i="1"/>
  <c r="AS402" i="1" s="1"/>
  <c r="AU402" i="1" s="1"/>
  <c r="F405" i="1"/>
  <c r="AS405" i="1" s="1"/>
  <c r="AU405" i="1" s="1"/>
  <c r="F190" i="1"/>
  <c r="AS190" i="1" s="1"/>
  <c r="AU190" i="1" s="1"/>
  <c r="F304" i="1"/>
  <c r="AS304" i="1" s="1"/>
  <c r="AU304" i="1" s="1"/>
  <c r="F360" i="1"/>
  <c r="AS360" i="1" s="1"/>
  <c r="AU360" i="1" s="1"/>
  <c r="F309" i="1"/>
  <c r="AS309" i="1" s="1"/>
  <c r="AU309" i="1" s="1"/>
  <c r="F194" i="1"/>
  <c r="AS194" i="1" s="1"/>
  <c r="AU194" i="1" s="1"/>
  <c r="F45" i="1"/>
  <c r="AS45" i="1" s="1"/>
  <c r="AU45" i="1" s="1"/>
  <c r="F271" i="1"/>
  <c r="AS271" i="1" s="1"/>
  <c r="AU271" i="1" s="1"/>
  <c r="F327" i="1"/>
  <c r="AS327" i="1" s="1"/>
  <c r="AU327" i="1" s="1"/>
  <c r="F393" i="1"/>
  <c r="AS393" i="1" s="1"/>
  <c r="AU393" i="1" s="1"/>
  <c r="F118" i="1"/>
  <c r="AS118" i="1" s="1"/>
  <c r="AU118" i="1" s="1"/>
  <c r="F317" i="1"/>
  <c r="AS317" i="1" s="1"/>
  <c r="AU317" i="1" s="1"/>
  <c r="F119" i="1"/>
  <c r="AS119" i="1" s="1"/>
  <c r="AU119" i="1" s="1"/>
  <c r="F263" i="1"/>
  <c r="AS263" i="1" s="1"/>
  <c r="AU263" i="1" s="1"/>
  <c r="F209" i="1"/>
  <c r="AS209" i="1" s="1"/>
  <c r="AU209" i="1" s="1"/>
  <c r="F387" i="1"/>
  <c r="AS387" i="1" s="1"/>
  <c r="AU387" i="1" s="1"/>
  <c r="F346" i="1"/>
  <c r="AS346" i="1" s="1"/>
  <c r="AU346" i="1" s="1"/>
  <c r="F377" i="1"/>
  <c r="AS377" i="1" s="1"/>
  <c r="AU377" i="1" s="1"/>
  <c r="F264" i="1"/>
  <c r="AS264" i="1" s="1"/>
  <c r="AU264" i="1" s="1"/>
  <c r="F130" i="1"/>
  <c r="AS130" i="1" s="1"/>
  <c r="AU130" i="1" s="1"/>
  <c r="AO17" i="1"/>
  <c r="AP17" i="1" s="1"/>
  <c r="AO46" i="1"/>
  <c r="AP46" i="1" s="1"/>
  <c r="AO12" i="1"/>
  <c r="AP12" i="1" s="1"/>
  <c r="AO21" i="1"/>
  <c r="AP21" i="1" s="1"/>
  <c r="AO366" i="1"/>
  <c r="AP366" i="1" s="1"/>
  <c r="AO63" i="1"/>
  <c r="AP63" i="1" s="1"/>
  <c r="AO82" i="1"/>
  <c r="AP82" i="1" s="1"/>
  <c r="AO13" i="1"/>
  <c r="AP13" i="1" s="1"/>
  <c r="AO70" i="1"/>
  <c r="AP70" i="1" s="1"/>
  <c r="AO203" i="1"/>
  <c r="AP203" i="1" s="1"/>
  <c r="AO131" i="1"/>
  <c r="AP131" i="1" s="1"/>
  <c r="AO319" i="1"/>
  <c r="AP319" i="1" s="1"/>
  <c r="AO10" i="1"/>
  <c r="AP10" i="1" s="1"/>
  <c r="AO314" i="1"/>
  <c r="AP314" i="1" s="1"/>
  <c r="AO158" i="1"/>
  <c r="AP158" i="1" s="1"/>
  <c r="AO115" i="1"/>
  <c r="AP115" i="1" s="1"/>
  <c r="AO71" i="1"/>
  <c r="AP71" i="1" s="1"/>
  <c r="AO207" i="1"/>
  <c r="AP207" i="1" s="1"/>
  <c r="AO157" i="1"/>
  <c r="AP157" i="1" s="1"/>
  <c r="AO179" i="1"/>
  <c r="AP179" i="1" s="1"/>
  <c r="AO40" i="1"/>
  <c r="AP40" i="1" s="1"/>
  <c r="AO163" i="1"/>
  <c r="AP163" i="1" s="1"/>
  <c r="AO52" i="1"/>
  <c r="AP52" i="1" s="1"/>
  <c r="AO256" i="1"/>
  <c r="AP256" i="1" s="1"/>
  <c r="AO35" i="1"/>
  <c r="AP35" i="1" s="1"/>
  <c r="AO91" i="1"/>
  <c r="AP91" i="1" s="1"/>
  <c r="AO164" i="1"/>
  <c r="AP164" i="1" s="1"/>
  <c r="AO47" i="1"/>
  <c r="AP47" i="1" s="1"/>
  <c r="AO99" i="1"/>
  <c r="AP99" i="1" s="1"/>
  <c r="AO204" i="1"/>
  <c r="AP204" i="1" s="1"/>
  <c r="AO127" i="1"/>
  <c r="AP127" i="1" s="1"/>
  <c r="AO148" i="1"/>
  <c r="AP148" i="1" s="1"/>
  <c r="AO114" i="1"/>
  <c r="AP114" i="1" s="1"/>
  <c r="AO392" i="1"/>
  <c r="AP392" i="1" s="1"/>
  <c r="AO312" i="1"/>
  <c r="AP312" i="1" s="1"/>
  <c r="AO88" i="1"/>
  <c r="AP88" i="1" s="1"/>
  <c r="AO84" i="1"/>
  <c r="AP84" i="1" s="1"/>
  <c r="AO310" i="1"/>
  <c r="AP310" i="1" s="1"/>
  <c r="AO25" i="1"/>
  <c r="AP25" i="1" s="1"/>
  <c r="AO246" i="1"/>
  <c r="AP246" i="1" s="1"/>
  <c r="AO170" i="1"/>
  <c r="AP170" i="1" s="1"/>
  <c r="AO15" i="1"/>
  <c r="AP15" i="1" s="1"/>
  <c r="AO23" i="1"/>
  <c r="AP23" i="1" s="1"/>
  <c r="AO273" i="1"/>
  <c r="AP273" i="1" s="1"/>
  <c r="AO98" i="1"/>
  <c r="AP98" i="1" s="1"/>
  <c r="AO136" i="1"/>
  <c r="AP136" i="1" s="1"/>
  <c r="AO58" i="1"/>
  <c r="AP58" i="1" s="1"/>
  <c r="AO83" i="1"/>
  <c r="AP83" i="1" s="1"/>
  <c r="AO236" i="1"/>
  <c r="AP236" i="1" s="1"/>
  <c r="AO250" i="1"/>
  <c r="AP250" i="1" s="1"/>
  <c r="AO138" i="1"/>
  <c r="AP138" i="1" s="1"/>
  <c r="AO155" i="1"/>
  <c r="AP155" i="1" s="1"/>
  <c r="AO363" i="1"/>
  <c r="AP363" i="1" s="1"/>
  <c r="AO295" i="1"/>
  <c r="AP295" i="1" s="1"/>
  <c r="AO244" i="1"/>
  <c r="AP244" i="1" s="1"/>
  <c r="AO361" i="1"/>
  <c r="AP361" i="1" s="1"/>
  <c r="AO396" i="1"/>
  <c r="AP396" i="1" s="1"/>
  <c r="AO320" i="1"/>
  <c r="AP320" i="1" s="1"/>
  <c r="AO38" i="1"/>
  <c r="AP38" i="1" s="1"/>
  <c r="AO68" i="1"/>
  <c r="AP68" i="1" s="1"/>
  <c r="AO369" i="1"/>
  <c r="AP369" i="1" s="1"/>
  <c r="AO206" i="1"/>
  <c r="AP206" i="1" s="1"/>
  <c r="AO125" i="1"/>
  <c r="AP125" i="1" s="1"/>
  <c r="AO178" i="1"/>
  <c r="AP178" i="1" s="1"/>
  <c r="AO137" i="1"/>
  <c r="AP137" i="1" s="1"/>
  <c r="AO243" i="1"/>
  <c r="AP243" i="1" s="1"/>
  <c r="AO272" i="1"/>
  <c r="AP272" i="1" s="1"/>
  <c r="AO50" i="1"/>
  <c r="AP50" i="1" s="1"/>
  <c r="AO53" i="1"/>
  <c r="AP53" i="1" s="1"/>
  <c r="AO20" i="1"/>
  <c r="AP20" i="1" s="1"/>
  <c r="AO231" i="1"/>
  <c r="AP231" i="1" s="1"/>
  <c r="AO54" i="1"/>
  <c r="AP54" i="1" s="1"/>
  <c r="AO139" i="1"/>
  <c r="AP139" i="1" s="1"/>
  <c r="AO16" i="1"/>
  <c r="AP16" i="1" s="1"/>
  <c r="AO123" i="1"/>
  <c r="AP123" i="1" s="1"/>
  <c r="AO247" i="1"/>
  <c r="AP247" i="1" s="1"/>
  <c r="AO57" i="1"/>
  <c r="AP57" i="1" s="1"/>
  <c r="AO221" i="1"/>
  <c r="AP221" i="1" s="1"/>
  <c r="AO232" i="1"/>
  <c r="AP232" i="1" s="1"/>
  <c r="AO222" i="1"/>
  <c r="AP222" i="1" s="1"/>
  <c r="AO55" i="1"/>
  <c r="AP55" i="1" s="1"/>
  <c r="AO311" i="1"/>
  <c r="AP311" i="1" s="1"/>
  <c r="AO28" i="1"/>
  <c r="AP28" i="1" s="1"/>
  <c r="AO215" i="1"/>
  <c r="AP215" i="1" s="1"/>
  <c r="AO75" i="1"/>
  <c r="AP75" i="1" s="1"/>
  <c r="AO109" i="1"/>
  <c r="AP109" i="1" s="1"/>
  <c r="AO151" i="1"/>
  <c r="AP151" i="1" s="1"/>
  <c r="AO135" i="1"/>
  <c r="AP135" i="1" s="1"/>
  <c r="AO321" i="1"/>
  <c r="AP321" i="1" s="1"/>
  <c r="AO85" i="1"/>
  <c r="AP85" i="1" s="1"/>
  <c r="AO330" i="1"/>
  <c r="AP330" i="1" s="1"/>
  <c r="AO100" i="1"/>
  <c r="AP100" i="1" s="1"/>
  <c r="AO67" i="1"/>
  <c r="AP67" i="1" s="1"/>
  <c r="AO214" i="1"/>
  <c r="AP214" i="1" s="1"/>
  <c r="AO89" i="1"/>
  <c r="AP89" i="1" s="1"/>
  <c r="AO149" i="1"/>
  <c r="AP149" i="1" s="1"/>
  <c r="AO121" i="1"/>
  <c r="AP121" i="1" s="1"/>
  <c r="AO101" i="1"/>
  <c r="AP101" i="1" s="1"/>
  <c r="AO201" i="1"/>
  <c r="AP201" i="1" s="1"/>
  <c r="AO24" i="1"/>
  <c r="AP24" i="1" s="1"/>
  <c r="AO126" i="1"/>
  <c r="AP126" i="1" s="1"/>
  <c r="AO150" i="1"/>
  <c r="AP150" i="1" s="1"/>
  <c r="AO347" i="1"/>
  <c r="AP347" i="1" s="1"/>
  <c r="AO72" i="1"/>
  <c r="AP72" i="1" s="1"/>
  <c r="AO36" i="1"/>
  <c r="AP36" i="1" s="1"/>
  <c r="AO353" i="1"/>
  <c r="AP353" i="1" s="1"/>
  <c r="AO90" i="1"/>
  <c r="AP90" i="1" s="1"/>
  <c r="AO76" i="1"/>
  <c r="AP76" i="1" s="1"/>
  <c r="AO169" i="1"/>
  <c r="AP169" i="1" s="1"/>
  <c r="AO278" i="1"/>
  <c r="AP278" i="1" s="1"/>
  <c r="AO77" i="1"/>
  <c r="AP77" i="1" s="1"/>
  <c r="AO165" i="1"/>
  <c r="AP165" i="1" s="1"/>
  <c r="AO279" i="1"/>
  <c r="AP279" i="1" s="1"/>
  <c r="AO237" i="1"/>
  <c r="AP237" i="1" s="1"/>
  <c r="AO86" i="1"/>
  <c r="AP86" i="1" s="1"/>
  <c r="AO113" i="1"/>
  <c r="AP113" i="1" s="1"/>
  <c r="AO397" i="1"/>
  <c r="AP397" i="1" s="1"/>
  <c r="AO78" i="1"/>
  <c r="AP78" i="1" s="1"/>
  <c r="AO331" i="1"/>
  <c r="AP331" i="1" s="1"/>
  <c r="AO266" i="1"/>
  <c r="AP266" i="1" s="1"/>
  <c r="AO29" i="1"/>
  <c r="AP29" i="1" s="1"/>
  <c r="AO30" i="1"/>
  <c r="AP30" i="1" s="1"/>
  <c r="AO18" i="1"/>
  <c r="AP18" i="1" s="1"/>
  <c r="AO79" i="1"/>
  <c r="AP79" i="1" s="1"/>
  <c r="AO180" i="1"/>
  <c r="AP180" i="1" s="1"/>
  <c r="AO238" i="1"/>
  <c r="AP238" i="1" s="1"/>
  <c r="AO73" i="1"/>
  <c r="AP73" i="1" s="1"/>
  <c r="AO404" i="1"/>
  <c r="AP404" i="1" s="1"/>
  <c r="AO313" i="1"/>
  <c r="AP313" i="1" s="1"/>
  <c r="AO362" i="1"/>
  <c r="AP362" i="1" s="1"/>
  <c r="AO292" i="1"/>
  <c r="AP292" i="1" s="1"/>
  <c r="AO267" i="1"/>
  <c r="AP267" i="1" s="1"/>
  <c r="AO198" i="1"/>
  <c r="AP198" i="1" s="1"/>
  <c r="AO268" i="1"/>
  <c r="AP268" i="1" s="1"/>
  <c r="AO293" i="1"/>
  <c r="AP293" i="1" s="1"/>
  <c r="AO239" i="1"/>
  <c r="AP239" i="1" s="1"/>
  <c r="AO166" i="1"/>
  <c r="AP166" i="1" s="1"/>
  <c r="AO31" i="1"/>
  <c r="AP31" i="1" s="1"/>
  <c r="AO354" i="1"/>
  <c r="AP354" i="1" s="1"/>
  <c r="AO378" i="1"/>
  <c r="AP378" i="1" s="1"/>
  <c r="AO395" i="1"/>
  <c r="AP395" i="1" s="1"/>
  <c r="AO325" i="1"/>
  <c r="AP325" i="1" s="1"/>
  <c r="AO391" i="1"/>
  <c r="AP391" i="1" s="1"/>
  <c r="AO305" i="1"/>
  <c r="AP305" i="1" s="1"/>
  <c r="AO337" i="1"/>
  <c r="AP337" i="1" s="1"/>
  <c r="AO240" i="1"/>
  <c r="AP240" i="1" s="1"/>
  <c r="AO383" i="1"/>
  <c r="AP383" i="1" s="1"/>
  <c r="AO394" i="1"/>
  <c r="AP394" i="1" s="1"/>
  <c r="AO382" i="1"/>
  <c r="AP382" i="1" s="1"/>
  <c r="AO322" i="1"/>
  <c r="AP322" i="1" s="1"/>
  <c r="AO336" i="1"/>
  <c r="AP336" i="1" s="1"/>
  <c r="AO289" i="1"/>
  <c r="AP289" i="1" s="1"/>
  <c r="AO102" i="1"/>
  <c r="AP102" i="1" s="1"/>
  <c r="AO202" i="1"/>
  <c r="AP202" i="1" s="1"/>
  <c r="AO257" i="1"/>
  <c r="AP257" i="1" s="1"/>
  <c r="AO124" i="1"/>
  <c r="AP124" i="1" s="1"/>
  <c r="AO205" i="1"/>
  <c r="AP205" i="1" s="1"/>
  <c r="AO338" i="1"/>
  <c r="AP338" i="1" s="1"/>
  <c r="AO294" i="1"/>
  <c r="AP294" i="1" s="1"/>
  <c r="AO39" i="1"/>
  <c r="AP39" i="1" s="1"/>
  <c r="AO283" i="1"/>
  <c r="AP283" i="1" s="1"/>
  <c r="AO356" i="1"/>
  <c r="AP356" i="1" s="1"/>
  <c r="AO192" i="1"/>
  <c r="AP192" i="1" s="1"/>
  <c r="AO171" i="1"/>
  <c r="AP171" i="1" s="1"/>
  <c r="AO258" i="1"/>
  <c r="AP258" i="1" s="1"/>
  <c r="AO156" i="1"/>
  <c r="AP156" i="1" s="1"/>
  <c r="AO245" i="1"/>
  <c r="AP245" i="1" s="1"/>
  <c r="AO211" i="1"/>
  <c r="AP211" i="1" s="1"/>
  <c r="AO290" i="1"/>
  <c r="AP290" i="1" s="1"/>
  <c r="AO181" i="1"/>
  <c r="AP181" i="1" s="1"/>
  <c r="AO64" i="1"/>
  <c r="AP64" i="1" s="1"/>
  <c r="AO61" i="1"/>
  <c r="AP61" i="1" s="1"/>
  <c r="AO6" i="1"/>
  <c r="AP6" i="1" s="1"/>
  <c r="AO104" i="1"/>
  <c r="AP104" i="1" s="1"/>
  <c r="AO19" i="1"/>
  <c r="AP19" i="1" s="1"/>
  <c r="AO132" i="1"/>
  <c r="AP132" i="1" s="1"/>
  <c r="AO5" i="1"/>
  <c r="AP5" i="1" s="1"/>
  <c r="AO11" i="1"/>
  <c r="AP11" i="1" s="1"/>
  <c r="AO7" i="1"/>
  <c r="AP7" i="1" s="1"/>
  <c r="AO9" i="1"/>
  <c r="AP9" i="1" s="1"/>
  <c r="AO51" i="1"/>
  <c r="AP51" i="1" s="1"/>
  <c r="AO62" i="1"/>
  <c r="AP62" i="1" s="1"/>
  <c r="AO195" i="1"/>
  <c r="AP195" i="1" s="1"/>
  <c r="AO140" i="1"/>
  <c r="AP140" i="1" s="1"/>
  <c r="AO105" i="1"/>
  <c r="AP105" i="1" s="1"/>
  <c r="AO65" i="1"/>
  <c r="AP65" i="1" s="1"/>
  <c r="AO282" i="1"/>
  <c r="AP282" i="1" s="1"/>
  <c r="AO92" i="1"/>
  <c r="AP92" i="1" s="1"/>
  <c r="AO196" i="1"/>
  <c r="AP196" i="1" s="1"/>
  <c r="AO43" i="1"/>
  <c r="AP43" i="1" s="1"/>
  <c r="AO69" i="1"/>
  <c r="AP69" i="1" s="1"/>
  <c r="AO48" i="1"/>
  <c r="AP48" i="1" s="1"/>
  <c r="AO110" i="1"/>
  <c r="AP110" i="1" s="1"/>
  <c r="AO233" i="1"/>
  <c r="AP233" i="1" s="1"/>
  <c r="AO97" i="1"/>
  <c r="AP97" i="1" s="1"/>
  <c r="AO116" i="1"/>
  <c r="AP116" i="1" s="1"/>
  <c r="AO172" i="1"/>
  <c r="AP172" i="1" s="1"/>
  <c r="AO34" i="1"/>
  <c r="AP34" i="1" s="1"/>
  <c r="AO280" i="1"/>
  <c r="AP280" i="1" s="1"/>
  <c r="AO27" i="1"/>
  <c r="AP27" i="1" s="1"/>
  <c r="AO199" i="1"/>
  <c r="AP199" i="1" s="1"/>
  <c r="AO66" i="1"/>
  <c r="AP66" i="1" s="1"/>
  <c r="AO162" i="1"/>
  <c r="AP162" i="1" s="1"/>
  <c r="AO49" i="1"/>
  <c r="AP49" i="1" s="1"/>
  <c r="AO141" i="1"/>
  <c r="AP141" i="1" s="1"/>
  <c r="AO120" i="1"/>
  <c r="AP120" i="1" s="1"/>
  <c r="AO33" i="1"/>
  <c r="AP33" i="1" s="1"/>
  <c r="AO128" i="1"/>
  <c r="AP128" i="1" s="1"/>
  <c r="AO259" i="1"/>
  <c r="AP259" i="1" s="1"/>
  <c r="AO388" i="1"/>
  <c r="AP388" i="1" s="1"/>
  <c r="AO37" i="1"/>
  <c r="AP37" i="1" s="1"/>
  <c r="AO146" i="1"/>
  <c r="AP146" i="1" s="1"/>
  <c r="AO108" i="1"/>
  <c r="AP108" i="1" s="1"/>
  <c r="AO8" i="1"/>
  <c r="AP8" i="1" s="1"/>
  <c r="AO173" i="1"/>
  <c r="AP173" i="1" s="1"/>
  <c r="AO142" i="1"/>
  <c r="AP142" i="1" s="1"/>
  <c r="AO291" i="1"/>
  <c r="AP291" i="1" s="1"/>
  <c r="AO307" i="1"/>
  <c r="AP307" i="1" s="1"/>
  <c r="AO343" i="1"/>
  <c r="AP343" i="1" s="1"/>
  <c r="AO241" i="1"/>
  <c r="AP241" i="1" s="1"/>
  <c r="AO251" i="1"/>
  <c r="AP251" i="1" s="1"/>
  <c r="AO42" i="1"/>
  <c r="AP42" i="1" s="1"/>
  <c r="AO348" i="1"/>
  <c r="AP348" i="1" s="1"/>
  <c r="AO296" i="1"/>
  <c r="AP296" i="1" s="1"/>
  <c r="AO398" i="1"/>
  <c r="AP398" i="1" s="1"/>
  <c r="AO229" i="1"/>
  <c r="AP229" i="1" s="1"/>
  <c r="AO371" i="1"/>
  <c r="AP371" i="1" s="1"/>
  <c r="AO297" i="1"/>
  <c r="AP297" i="1" s="1"/>
  <c r="AO372" i="1"/>
  <c r="AP372" i="1" s="1"/>
  <c r="AO298" i="1"/>
  <c r="AP298" i="1" s="1"/>
  <c r="AO349" i="1"/>
  <c r="AP349" i="1" s="1"/>
  <c r="AO111" i="1"/>
  <c r="AP111" i="1" s="1"/>
  <c r="AO41" i="1"/>
  <c r="AP41" i="1" s="1"/>
  <c r="AO191" i="1"/>
  <c r="AP191" i="1" s="1"/>
  <c r="AO281" i="1"/>
  <c r="AP281" i="1" s="1"/>
  <c r="AO93" i="1"/>
  <c r="AP93" i="1" s="1"/>
  <c r="AO167" i="1"/>
  <c r="AP167" i="1" s="1"/>
  <c r="AO350" i="1"/>
  <c r="AP350" i="1" s="1"/>
  <c r="AO326" i="1"/>
  <c r="AP326" i="1" s="1"/>
  <c r="AO284" i="1"/>
  <c r="AP284" i="1" s="1"/>
  <c r="AO274" i="1"/>
  <c r="AP274" i="1" s="1"/>
  <c r="AO255" i="1"/>
  <c r="AP255" i="1" s="1"/>
  <c r="AO182" i="1"/>
  <c r="AP182" i="1" s="1"/>
  <c r="AO106" i="1"/>
  <c r="AP106" i="1" s="1"/>
  <c r="AO315" i="1"/>
  <c r="AP315" i="1" s="1"/>
  <c r="AO14" i="1"/>
  <c r="AP14" i="1" s="1"/>
  <c r="AO275" i="1"/>
  <c r="AP275" i="1" s="1"/>
  <c r="AO197" i="1"/>
  <c r="AP197" i="1" s="1"/>
  <c r="AO318" i="1"/>
  <c r="AP318" i="1" s="1"/>
  <c r="AO94" i="1"/>
  <c r="AP94" i="1" s="1"/>
  <c r="AO339" i="1"/>
  <c r="AP339" i="1" s="1"/>
  <c r="AO373" i="1"/>
  <c r="AP373" i="1" s="1"/>
  <c r="AO277" i="1"/>
  <c r="AP277" i="1" s="1"/>
  <c r="AO358" i="1"/>
  <c r="AP358" i="1" s="1"/>
  <c r="AO299" i="1"/>
  <c r="AP299" i="1" s="1"/>
  <c r="AO95" i="1"/>
  <c r="AP95" i="1" s="1"/>
  <c r="AO344" i="1"/>
  <c r="AP344" i="1" s="1"/>
  <c r="AO183" i="1"/>
  <c r="AP183" i="1" s="1"/>
  <c r="AO44" i="1"/>
  <c r="AP44" i="1" s="1"/>
  <c r="AO384" i="1"/>
  <c r="AP384" i="1" s="1"/>
  <c r="AO80" i="1"/>
  <c r="AP80" i="1" s="1"/>
  <c r="AO143" i="1"/>
  <c r="AP143" i="1" s="1"/>
  <c r="AO374" i="1"/>
  <c r="AP374" i="1" s="1"/>
  <c r="AO235" i="1"/>
  <c r="AP235" i="1" s="1"/>
  <c r="AO87" i="1"/>
  <c r="AP87" i="1" s="1"/>
  <c r="AO144" i="1"/>
  <c r="AP144" i="1" s="1"/>
  <c r="AO184" i="1"/>
  <c r="AP184" i="1" s="1"/>
  <c r="AO193" i="1"/>
  <c r="AP193" i="1" s="1"/>
  <c r="AO59" i="1"/>
  <c r="AP59" i="1" s="1"/>
  <c r="AO185" i="1"/>
  <c r="AP185" i="1" s="1"/>
  <c r="AO218" i="1"/>
  <c r="AP218" i="1" s="1"/>
  <c r="AO242" i="1"/>
  <c r="AP242" i="1" s="1"/>
  <c r="AO186" i="1"/>
  <c r="AP186" i="1" s="1"/>
  <c r="AO187" i="1"/>
  <c r="AP187" i="1" s="1"/>
  <c r="AO381" i="1"/>
  <c r="AP381" i="1" s="1"/>
  <c r="AO60" i="1"/>
  <c r="AP60" i="1" s="1"/>
  <c r="AO32" i="1"/>
  <c r="AP32" i="1" s="1"/>
  <c r="AO26" i="1"/>
  <c r="AP26" i="1" s="1"/>
  <c r="AO333" i="1"/>
  <c r="AP333" i="1" s="1"/>
  <c r="AO208" i="1"/>
  <c r="AP208" i="1" s="1"/>
  <c r="AO188" i="1"/>
  <c r="AP188" i="1" s="1"/>
  <c r="AO287" i="1"/>
  <c r="AP287" i="1" s="1"/>
  <c r="AO375" i="1"/>
  <c r="AP375" i="1" s="1"/>
  <c r="AO248" i="1"/>
  <c r="AP248" i="1" s="1"/>
  <c r="AO153" i="1"/>
  <c r="AP153" i="1" s="1"/>
  <c r="AO269" i="1"/>
  <c r="AP269" i="1" s="1"/>
  <c r="AO328" i="1"/>
  <c r="AP328" i="1" s="1"/>
  <c r="AO174" i="1"/>
  <c r="AP174" i="1" s="1"/>
  <c r="AO332" i="1"/>
  <c r="AP332" i="1" s="1"/>
  <c r="AO306" i="1"/>
  <c r="AP306" i="1" s="1"/>
  <c r="AO300" i="1"/>
  <c r="AP300" i="1" s="1"/>
  <c r="AO189" i="1"/>
  <c r="AP189" i="1" s="1"/>
  <c r="AO145" i="1"/>
  <c r="AP145" i="1" s="1"/>
  <c r="AO301" i="1"/>
  <c r="AP301" i="1" s="1"/>
  <c r="AO212" i="1"/>
  <c r="AP212" i="1" s="1"/>
  <c r="AO357" i="1"/>
  <c r="AP357" i="1" s="1"/>
  <c r="AO147" i="1"/>
  <c r="AP147" i="1" s="1"/>
  <c r="AO364" i="1"/>
  <c r="AP364" i="1" s="1"/>
  <c r="AO288" i="1"/>
  <c r="AP288" i="1" s="1"/>
  <c r="AO230" i="1"/>
  <c r="AP230" i="1" s="1"/>
  <c r="AO168" i="1"/>
  <c r="AP168" i="1" s="1"/>
  <c r="AO223" i="1"/>
  <c r="AP223" i="1" s="1"/>
  <c r="AO22" i="1"/>
  <c r="AP22" i="1" s="1"/>
  <c r="AO133" i="1"/>
  <c r="AP133" i="1" s="1"/>
  <c r="AO112" i="1"/>
  <c r="AP112" i="1" s="1"/>
  <c r="AO400" i="1"/>
  <c r="AP400" i="1" s="1"/>
  <c r="AO367" i="1"/>
  <c r="AP367" i="1" s="1"/>
  <c r="AO285" i="1"/>
  <c r="AP285" i="1" s="1"/>
  <c r="AO175" i="1"/>
  <c r="AP175" i="1" s="1"/>
  <c r="AO177" i="1"/>
  <c r="AP177" i="1" s="1"/>
  <c r="AO234" i="1"/>
  <c r="AP234" i="1" s="1"/>
  <c r="AO340" i="1"/>
  <c r="AP340" i="1" s="1"/>
  <c r="AO213" i="1"/>
  <c r="AP213" i="1" s="1"/>
  <c r="AO129" i="1"/>
  <c r="AP129" i="1" s="1"/>
  <c r="AO308" i="1"/>
  <c r="AP308" i="1" s="1"/>
  <c r="AO260" i="1"/>
  <c r="AP260" i="1" s="1"/>
  <c r="AO216" i="1"/>
  <c r="AP216" i="1" s="1"/>
  <c r="AO334" i="1"/>
  <c r="AP334" i="1" s="1"/>
  <c r="AO390" i="1"/>
  <c r="AP390" i="1" s="1"/>
  <c r="AO96" i="1"/>
  <c r="AP96" i="1" s="1"/>
  <c r="AO122" i="1"/>
  <c r="AP122" i="1" s="1"/>
  <c r="AO389" i="1"/>
  <c r="AP389" i="1" s="1"/>
  <c r="AO403" i="1"/>
  <c r="AP403" i="1" s="1"/>
  <c r="AO341" i="1"/>
  <c r="AP341" i="1" s="1"/>
  <c r="AO370" i="1"/>
  <c r="AP370" i="1" s="1"/>
  <c r="AO365" i="1"/>
  <c r="AP365" i="1" s="1"/>
  <c r="AO401" i="1"/>
  <c r="AP401" i="1" s="1"/>
  <c r="AO399" i="1"/>
  <c r="AP399" i="1" s="1"/>
  <c r="AO219" i="1"/>
  <c r="AP219" i="1" s="1"/>
  <c r="AO200" i="1"/>
  <c r="AP200" i="1" s="1"/>
  <c r="AO224" i="1"/>
  <c r="AP224" i="1" s="1"/>
  <c r="AO276" i="1"/>
  <c r="AP276" i="1" s="1"/>
  <c r="AO265" i="1"/>
  <c r="AP265" i="1" s="1"/>
  <c r="AO261" i="1"/>
  <c r="AP261" i="1" s="1"/>
  <c r="AO152" i="1"/>
  <c r="AP152" i="1" s="1"/>
  <c r="AO225" i="1"/>
  <c r="AP225" i="1" s="1"/>
  <c r="AO81" i="1"/>
  <c r="AP81" i="1" s="1"/>
  <c r="AO56" i="1"/>
  <c r="AP56" i="1" s="1"/>
  <c r="AO368" i="1"/>
  <c r="AP368" i="1" s="1"/>
  <c r="AO159" i="1"/>
  <c r="AP159" i="1" s="1"/>
  <c r="AO160" i="1"/>
  <c r="AP160" i="1" s="1"/>
  <c r="AO161" i="1"/>
  <c r="AP161" i="1" s="1"/>
  <c r="AO323" i="1"/>
  <c r="AP323" i="1" s="1"/>
  <c r="AO351" i="1"/>
  <c r="AP351" i="1" s="1"/>
  <c r="AO134" i="1"/>
  <c r="AP134" i="1" s="1"/>
  <c r="AO74" i="1"/>
  <c r="AP74" i="1" s="1"/>
  <c r="AO286" i="1"/>
  <c r="AP286" i="1" s="1"/>
  <c r="AO342" i="1"/>
  <c r="AP342" i="1" s="1"/>
  <c r="AO226" i="1"/>
  <c r="AP226" i="1" s="1"/>
  <c r="AO176" i="1"/>
  <c r="AP176" i="1" s="1"/>
  <c r="AO376" i="1"/>
  <c r="AP376" i="1" s="1"/>
  <c r="AO302" i="1"/>
  <c r="AP302" i="1" s="1"/>
  <c r="AO217" i="1"/>
  <c r="AP217" i="1" s="1"/>
  <c r="AO252" i="1"/>
  <c r="AP252" i="1" s="1"/>
  <c r="AO270" i="1"/>
  <c r="AP270" i="1" s="1"/>
  <c r="AO154" i="1"/>
  <c r="AP154" i="1" s="1"/>
  <c r="AO253" i="1"/>
  <c r="AP253" i="1" s="1"/>
  <c r="AO262" i="1"/>
  <c r="AP262" i="1" s="1"/>
  <c r="AO254" i="1"/>
  <c r="AP254" i="1" s="1"/>
  <c r="AO103" i="1"/>
  <c r="AP103" i="1" s="1"/>
  <c r="AO220" i="1"/>
  <c r="AP220" i="1" s="1"/>
  <c r="AO210" i="1"/>
  <c r="AP210" i="1" s="1"/>
  <c r="AO227" i="1"/>
  <c r="AP227" i="1" s="1"/>
  <c r="AO107" i="1"/>
  <c r="AP107" i="1" s="1"/>
  <c r="AO228" i="1"/>
  <c r="AP228" i="1" s="1"/>
  <c r="AO380" i="1"/>
  <c r="AP380" i="1" s="1"/>
  <c r="AO117" i="1"/>
  <c r="AP117" i="1" s="1"/>
  <c r="AO329" i="1"/>
  <c r="AP329" i="1" s="1"/>
  <c r="AO352" i="1"/>
  <c r="AP352" i="1" s="1"/>
  <c r="AO355" i="1"/>
  <c r="AP355" i="1" s="1"/>
  <c r="AO249" i="1"/>
  <c r="AP249" i="1" s="1"/>
  <c r="AO359" i="1"/>
  <c r="AP359" i="1" s="1"/>
  <c r="AO335" i="1"/>
  <c r="AP335" i="1" s="1"/>
  <c r="AO385" i="1"/>
  <c r="AP385" i="1" s="1"/>
  <c r="AO386" i="1"/>
  <c r="AP386" i="1" s="1"/>
  <c r="AO324" i="1"/>
  <c r="AP324" i="1" s="1"/>
  <c r="AO379" i="1"/>
  <c r="AP379" i="1" s="1"/>
  <c r="AO303" i="1"/>
  <c r="AP303" i="1" s="1"/>
  <c r="AO316" i="1"/>
  <c r="AP316" i="1" s="1"/>
  <c r="AO345" i="1"/>
  <c r="AP345" i="1" s="1"/>
  <c r="AO402" i="1"/>
  <c r="AP402" i="1" s="1"/>
  <c r="AO405" i="1"/>
  <c r="AP405" i="1" s="1"/>
  <c r="AO190" i="1"/>
  <c r="AP190" i="1" s="1"/>
  <c r="AO304" i="1"/>
  <c r="AP304" i="1" s="1"/>
  <c r="AO360" i="1"/>
  <c r="AP360" i="1" s="1"/>
  <c r="AO309" i="1"/>
  <c r="AP309" i="1" s="1"/>
  <c r="AO194" i="1"/>
  <c r="AP194" i="1" s="1"/>
  <c r="AO45" i="1"/>
  <c r="AP45" i="1" s="1"/>
  <c r="AO271" i="1"/>
  <c r="AP271" i="1" s="1"/>
  <c r="AO327" i="1"/>
  <c r="AP327" i="1" s="1"/>
  <c r="AO393" i="1"/>
  <c r="AP393" i="1" s="1"/>
  <c r="AO118" i="1"/>
  <c r="AP118" i="1" s="1"/>
  <c r="AO317" i="1"/>
  <c r="AP317" i="1" s="1"/>
  <c r="AO119" i="1"/>
  <c r="AP119" i="1" s="1"/>
  <c r="AO263" i="1"/>
  <c r="AP263" i="1" s="1"/>
  <c r="AO209" i="1"/>
  <c r="AP209" i="1" s="1"/>
  <c r="AO387" i="1"/>
  <c r="AP387" i="1" s="1"/>
  <c r="AO346" i="1"/>
  <c r="AP346" i="1" s="1"/>
  <c r="AO377" i="1"/>
  <c r="AP377" i="1" s="1"/>
  <c r="AO264" i="1"/>
  <c r="AP264" i="1" s="1"/>
  <c r="AO130" i="1"/>
  <c r="AP130" i="1" s="1"/>
  <c r="L13" i="1"/>
  <c r="L203" i="1"/>
  <c r="L158" i="1"/>
  <c r="L157" i="1"/>
  <c r="L256" i="1"/>
  <c r="L204" i="1"/>
  <c r="L127" i="1"/>
  <c r="L312" i="1"/>
  <c r="L25" i="1"/>
  <c r="L246" i="1"/>
  <c r="L170" i="1"/>
  <c r="L58" i="1"/>
  <c r="L83" i="1"/>
  <c r="L295" i="1"/>
  <c r="L361" i="1"/>
  <c r="L206" i="1"/>
  <c r="L50" i="1"/>
  <c r="L231" i="1"/>
  <c r="L139" i="1"/>
  <c r="L16" i="1"/>
  <c r="L247" i="1"/>
  <c r="L311" i="1"/>
  <c r="L215" i="1"/>
  <c r="L135" i="1"/>
  <c r="L85" i="1"/>
  <c r="L214" i="1"/>
  <c r="L126" i="1"/>
  <c r="L347" i="1"/>
  <c r="L362" i="1"/>
  <c r="L293" i="1"/>
  <c r="L325" i="1"/>
  <c r="L391" i="1"/>
  <c r="L337" i="1"/>
  <c r="L336" i="1"/>
  <c r="L102" i="1"/>
  <c r="L202" i="1"/>
  <c r="L257" i="1"/>
  <c r="L124" i="1"/>
  <c r="L205" i="1"/>
  <c r="L338" i="1"/>
  <c r="L294" i="1"/>
  <c r="L283" i="1"/>
  <c r="L356" i="1"/>
  <c r="L192" i="1"/>
  <c r="L171" i="1"/>
  <c r="L258" i="1"/>
  <c r="L104" i="1"/>
  <c r="L9" i="1"/>
  <c r="L51" i="1"/>
  <c r="L140" i="1"/>
  <c r="L105" i="1"/>
  <c r="L43" i="1"/>
  <c r="L69" i="1"/>
  <c r="L48" i="1"/>
  <c r="L116" i="1"/>
  <c r="L172" i="1"/>
  <c r="L34" i="1"/>
  <c r="L66" i="1"/>
  <c r="L141" i="1"/>
  <c r="L33" i="1"/>
  <c r="L128" i="1"/>
  <c r="L259" i="1"/>
  <c r="L173" i="1"/>
  <c r="L142" i="1"/>
  <c r="L42" i="1"/>
  <c r="L348" i="1"/>
  <c r="L296" i="1"/>
  <c r="L371" i="1"/>
  <c r="L297" i="1"/>
  <c r="L372" i="1"/>
  <c r="L298" i="1"/>
  <c r="L349" i="1"/>
  <c r="L41" i="1"/>
  <c r="L350" i="1"/>
  <c r="L326" i="1"/>
  <c r="L284" i="1"/>
  <c r="L106" i="1"/>
  <c r="L315" i="1"/>
  <c r="L14" i="1"/>
  <c r="L94" i="1"/>
  <c r="L299" i="1"/>
  <c r="L44" i="1"/>
  <c r="L143" i="1"/>
  <c r="L87" i="1"/>
  <c r="L144" i="1"/>
  <c r="L193" i="1"/>
  <c r="L59" i="1"/>
  <c r="L60" i="1"/>
  <c r="L32" i="1"/>
  <c r="L26" i="1"/>
  <c r="L208" i="1"/>
  <c r="L375" i="1"/>
  <c r="L248" i="1"/>
  <c r="L174" i="1"/>
  <c r="L306" i="1"/>
  <c r="L300" i="1"/>
  <c r="L145" i="1"/>
  <c r="L301" i="1"/>
  <c r="L364" i="1"/>
  <c r="L112" i="1"/>
  <c r="L285" i="1"/>
  <c r="L175" i="1"/>
  <c r="L234" i="1"/>
  <c r="L129" i="1"/>
  <c r="L216" i="1"/>
  <c r="L96" i="1"/>
  <c r="L122" i="1"/>
  <c r="L389" i="1"/>
  <c r="L341" i="1"/>
  <c r="L365" i="1"/>
  <c r="L276" i="1"/>
  <c r="L261" i="1"/>
  <c r="L159" i="1"/>
  <c r="L160" i="1"/>
  <c r="L161" i="1"/>
  <c r="L351" i="1"/>
  <c r="L74" i="1"/>
  <c r="L376" i="1"/>
  <c r="L217" i="1"/>
  <c r="L262" i="1"/>
  <c r="L103" i="1"/>
  <c r="L107" i="1"/>
  <c r="L117" i="1"/>
  <c r="L249" i="1"/>
  <c r="L303" i="1"/>
  <c r="L316" i="1"/>
  <c r="L190" i="1"/>
  <c r="L304" i="1"/>
  <c r="L194" i="1"/>
  <c r="L45" i="1"/>
  <c r="L118" i="1"/>
  <c r="L317" i="1"/>
  <c r="L119" i="1"/>
  <c r="L263" i="1"/>
  <c r="L209" i="1"/>
  <c r="L264" i="1"/>
  <c r="AE17" i="1" l="1"/>
  <c r="AE46" i="1"/>
  <c r="AE12" i="1"/>
  <c r="AE21" i="1"/>
  <c r="AE366" i="1"/>
  <c r="AE82" i="1"/>
  <c r="AE13" i="1"/>
  <c r="AE70" i="1"/>
  <c r="AE203" i="1"/>
  <c r="AE131" i="1"/>
  <c r="AE319" i="1"/>
  <c r="AE314" i="1"/>
  <c r="AE115" i="1"/>
  <c r="AE71" i="1"/>
  <c r="AE207" i="1"/>
  <c r="AE157" i="1"/>
  <c r="AE163" i="1"/>
  <c r="AE52" i="1"/>
  <c r="AE256" i="1"/>
  <c r="AE35" i="1"/>
  <c r="AE164" i="1"/>
  <c r="AE47" i="1"/>
  <c r="AE204" i="1"/>
  <c r="AE127" i="1"/>
  <c r="AE148" i="1"/>
  <c r="AE312" i="1"/>
  <c r="AE310" i="1"/>
  <c r="AE15" i="1"/>
  <c r="AE23" i="1"/>
  <c r="AE273" i="1"/>
  <c r="AE58" i="1"/>
  <c r="AE236" i="1"/>
  <c r="AE250" i="1"/>
  <c r="AE155" i="1"/>
  <c r="AE363" i="1"/>
  <c r="AE295" i="1"/>
  <c r="AE361" i="1"/>
  <c r="AE396" i="1"/>
  <c r="AE320" i="1"/>
  <c r="AE38" i="1"/>
  <c r="AE206" i="1"/>
  <c r="AE178" i="1"/>
  <c r="AE243" i="1"/>
  <c r="AE272" i="1"/>
  <c r="AE50" i="1"/>
  <c r="AE20" i="1"/>
  <c r="AE231" i="1"/>
  <c r="AE139" i="1"/>
  <c r="AE123" i="1"/>
  <c r="AE247" i="1"/>
  <c r="AE57" i="1"/>
  <c r="AE55" i="1"/>
  <c r="AE28" i="1"/>
  <c r="AE75" i="1"/>
  <c r="AE109" i="1"/>
  <c r="AE151" i="1"/>
  <c r="AE135" i="1"/>
  <c r="AE321" i="1"/>
  <c r="AE67" i="1"/>
  <c r="AE121" i="1"/>
  <c r="AE24" i="1"/>
  <c r="AE150" i="1"/>
  <c r="AE347" i="1"/>
  <c r="AE72" i="1"/>
  <c r="AE36" i="1"/>
  <c r="AE353" i="1"/>
  <c r="AE90" i="1"/>
  <c r="AE278" i="1"/>
  <c r="AE165" i="1"/>
  <c r="AE237" i="1"/>
  <c r="AE86" i="1"/>
  <c r="AE113" i="1"/>
  <c r="AE266" i="1"/>
  <c r="AE18" i="1"/>
  <c r="AE180" i="1"/>
  <c r="AE73" i="1"/>
  <c r="AE404" i="1"/>
  <c r="AE313" i="1"/>
  <c r="AE362" i="1"/>
  <c r="AE292" i="1"/>
  <c r="AE267" i="1"/>
  <c r="AE198" i="1"/>
  <c r="AE268" i="1"/>
  <c r="AE293" i="1"/>
  <c r="AE378" i="1"/>
  <c r="AE395" i="1"/>
  <c r="AE325" i="1"/>
  <c r="AE240" i="1"/>
  <c r="AE394" i="1"/>
  <c r="AE382" i="1"/>
  <c r="AE336" i="1"/>
  <c r="AE289" i="1"/>
  <c r="AE102" i="1"/>
  <c r="AE202" i="1"/>
  <c r="AE257" i="1"/>
  <c r="AE124" i="1"/>
  <c r="AE205" i="1"/>
  <c r="AE338" i="1"/>
  <c r="AE294" i="1"/>
  <c r="AE39" i="1"/>
  <c r="AE283" i="1"/>
  <c r="AE356" i="1"/>
  <c r="AE192" i="1"/>
  <c r="AE171" i="1"/>
  <c r="AE258" i="1"/>
  <c r="AE156" i="1"/>
  <c r="AE211" i="1"/>
  <c r="AE181" i="1"/>
  <c r="AE64" i="1"/>
  <c r="AE61" i="1"/>
  <c r="AE6" i="1"/>
  <c r="AE104" i="1"/>
  <c r="AE19" i="1"/>
  <c r="AE132" i="1"/>
  <c r="AE5" i="1"/>
  <c r="AE11" i="1"/>
  <c r="AE7" i="1"/>
  <c r="AE51" i="1"/>
  <c r="AE62" i="1"/>
  <c r="AE195" i="1"/>
  <c r="AE140" i="1"/>
  <c r="AE282" i="1"/>
  <c r="AE92" i="1"/>
  <c r="AE69" i="1"/>
  <c r="AE110" i="1"/>
  <c r="AE116" i="1"/>
  <c r="AE280" i="1"/>
  <c r="AE27" i="1"/>
  <c r="AE199" i="1"/>
  <c r="AE66" i="1"/>
  <c r="AE162" i="1"/>
  <c r="AE49" i="1"/>
  <c r="AE33" i="1"/>
  <c r="AE128" i="1"/>
  <c r="AE259" i="1"/>
  <c r="AE388" i="1"/>
  <c r="AE37" i="1"/>
  <c r="AE108" i="1"/>
  <c r="AE8" i="1"/>
  <c r="AE173" i="1"/>
  <c r="AE291" i="1"/>
  <c r="AE307" i="1"/>
  <c r="AE251" i="1"/>
  <c r="AE398" i="1"/>
  <c r="AE229" i="1"/>
  <c r="AE41" i="1"/>
  <c r="AE167" i="1"/>
  <c r="AE326" i="1"/>
  <c r="AE284" i="1"/>
  <c r="AE274" i="1"/>
  <c r="AE255" i="1"/>
  <c r="AE182" i="1"/>
  <c r="AE315" i="1"/>
  <c r="AE197" i="1"/>
  <c r="AE318" i="1"/>
  <c r="AE94" i="1"/>
  <c r="AE339" i="1"/>
  <c r="AE277" i="1"/>
  <c r="AE299" i="1"/>
  <c r="AE95" i="1"/>
  <c r="AE44" i="1"/>
  <c r="AE80" i="1"/>
  <c r="AE235" i="1"/>
  <c r="AE87" i="1"/>
  <c r="AE218" i="1"/>
  <c r="AE242" i="1"/>
  <c r="AE186" i="1"/>
  <c r="AE381" i="1"/>
  <c r="AE60" i="1"/>
  <c r="AE333" i="1"/>
  <c r="AE188" i="1"/>
  <c r="AE287" i="1"/>
  <c r="AE248" i="1"/>
  <c r="AE153" i="1"/>
  <c r="AE269" i="1"/>
  <c r="AE328" i="1"/>
  <c r="AE174" i="1"/>
  <c r="AE332" i="1"/>
  <c r="AE306" i="1"/>
  <c r="AE189" i="1"/>
  <c r="AE145" i="1"/>
  <c r="AE301" i="1"/>
  <c r="AE357" i="1"/>
  <c r="AE147" i="1"/>
  <c r="AE288" i="1"/>
  <c r="AE22" i="1"/>
  <c r="AE112" i="1"/>
  <c r="AE400" i="1"/>
  <c r="AE367" i="1"/>
  <c r="AE285" i="1"/>
  <c r="AE177" i="1"/>
  <c r="AE234" i="1"/>
  <c r="AE129" i="1"/>
  <c r="AE308" i="1"/>
  <c r="AE260" i="1"/>
  <c r="AE334" i="1"/>
  <c r="AE390" i="1"/>
  <c r="AE122" i="1"/>
  <c r="AE389" i="1"/>
  <c r="AE403" i="1"/>
  <c r="AE341" i="1"/>
  <c r="AE370" i="1"/>
  <c r="AE365" i="1"/>
  <c r="AE219" i="1"/>
  <c r="AE200" i="1"/>
  <c r="AE81" i="1"/>
  <c r="AE56" i="1"/>
  <c r="AE159" i="1"/>
  <c r="AE323" i="1"/>
  <c r="AE351" i="1"/>
  <c r="AE74" i="1"/>
  <c r="AE342" i="1"/>
  <c r="AE226" i="1"/>
  <c r="AE376" i="1"/>
  <c r="AE217" i="1"/>
  <c r="AE253" i="1"/>
  <c r="AE262" i="1"/>
  <c r="AE254" i="1"/>
  <c r="AE103" i="1"/>
  <c r="AE380" i="1"/>
  <c r="AE352" i="1"/>
  <c r="AE249" i="1"/>
  <c r="AE402" i="1"/>
  <c r="AE405" i="1"/>
  <c r="AE304" i="1"/>
  <c r="AE263" i="1"/>
  <c r="AK104" i="1"/>
  <c r="AK19" i="1"/>
  <c r="AK132" i="1"/>
  <c r="AK5" i="1"/>
  <c r="AK11" i="1"/>
  <c r="AK7" i="1"/>
  <c r="AK9" i="1"/>
  <c r="AK51" i="1"/>
  <c r="AK62" i="1"/>
  <c r="AK195" i="1"/>
  <c r="AK140" i="1"/>
  <c r="AK105" i="1"/>
  <c r="AK65" i="1"/>
  <c r="AK282" i="1"/>
  <c r="AK92" i="1"/>
  <c r="AK196" i="1"/>
  <c r="AK43" i="1"/>
  <c r="AK69" i="1"/>
  <c r="AK48" i="1"/>
  <c r="AK110" i="1"/>
  <c r="AK233" i="1"/>
  <c r="AK97" i="1"/>
  <c r="AK116" i="1"/>
  <c r="AK172" i="1"/>
  <c r="AK34" i="1"/>
  <c r="AK280" i="1"/>
  <c r="AK27" i="1"/>
  <c r="AK199" i="1"/>
  <c r="AK66" i="1"/>
  <c r="AK162" i="1"/>
  <c r="AK49" i="1"/>
  <c r="AK141" i="1"/>
  <c r="AK120" i="1"/>
  <c r="AK33" i="1"/>
  <c r="AK128" i="1"/>
  <c r="AK259" i="1"/>
  <c r="AK388" i="1"/>
  <c r="AK37" i="1"/>
  <c r="AK146" i="1"/>
  <c r="AK108" i="1"/>
  <c r="AK8" i="1"/>
  <c r="AK173" i="1"/>
  <c r="AK142" i="1"/>
  <c r="AK291" i="1"/>
  <c r="AK307" i="1"/>
  <c r="AK343" i="1"/>
  <c r="AK241" i="1"/>
  <c r="AK251" i="1"/>
  <c r="AK42" i="1"/>
  <c r="AK348" i="1"/>
  <c r="AK296" i="1"/>
  <c r="AK398" i="1"/>
  <c r="AK229" i="1"/>
  <c r="AK371" i="1"/>
  <c r="AK297" i="1"/>
  <c r="AK372" i="1"/>
  <c r="AK298" i="1"/>
  <c r="AK349" i="1"/>
  <c r="AK111" i="1"/>
  <c r="AK41" i="1"/>
  <c r="AK191" i="1"/>
  <c r="AK281" i="1"/>
  <c r="AK93" i="1"/>
  <c r="AK167" i="1"/>
  <c r="AK350" i="1"/>
  <c r="AK326" i="1"/>
  <c r="AK284" i="1"/>
  <c r="AK274" i="1"/>
  <c r="AK255" i="1"/>
  <c r="AK182" i="1"/>
  <c r="AK106" i="1"/>
  <c r="AK315" i="1"/>
  <c r="AK14" i="1"/>
  <c r="AK275" i="1"/>
  <c r="AK197" i="1"/>
  <c r="AK318" i="1"/>
  <c r="AK94" i="1"/>
  <c r="AK339" i="1"/>
  <c r="AK373" i="1"/>
  <c r="AK277" i="1"/>
  <c r="AK358" i="1"/>
  <c r="AK299" i="1"/>
  <c r="AK95" i="1"/>
  <c r="AK344" i="1"/>
  <c r="AK183" i="1"/>
  <c r="AK44" i="1"/>
  <c r="AK384" i="1"/>
  <c r="AK80" i="1"/>
  <c r="AK143" i="1"/>
  <c r="AK374" i="1"/>
  <c r="AK235" i="1"/>
  <c r="AK87" i="1"/>
  <c r="AK144" i="1"/>
  <c r="AK184" i="1"/>
  <c r="AK193" i="1"/>
  <c r="AK59" i="1"/>
  <c r="AK185" i="1"/>
  <c r="AK218" i="1"/>
  <c r="AK242" i="1"/>
  <c r="AK186" i="1"/>
  <c r="AK187" i="1"/>
  <c r="AK381" i="1"/>
  <c r="AK60" i="1"/>
  <c r="AK32" i="1"/>
  <c r="AK26" i="1"/>
  <c r="AK333" i="1"/>
  <c r="AK208" i="1"/>
  <c r="AK188" i="1"/>
  <c r="AK287" i="1"/>
  <c r="AK375" i="1"/>
  <c r="AK248" i="1"/>
  <c r="AK153" i="1"/>
  <c r="AK269" i="1"/>
  <c r="AK328" i="1"/>
  <c r="AK174" i="1"/>
  <c r="AK332" i="1"/>
  <c r="AK306" i="1"/>
  <c r="AK300" i="1"/>
  <c r="AK189" i="1"/>
  <c r="AK145" i="1"/>
  <c r="AK301" i="1"/>
  <c r="AK212" i="1"/>
  <c r="AK357" i="1"/>
  <c r="AK147" i="1"/>
  <c r="AK364" i="1"/>
  <c r="AK288" i="1"/>
  <c r="AK230" i="1"/>
  <c r="AK168" i="1"/>
  <c r="AK223" i="1"/>
  <c r="AK22" i="1"/>
  <c r="AK133" i="1"/>
  <c r="AK112" i="1"/>
  <c r="AK400" i="1"/>
  <c r="AK367" i="1"/>
  <c r="AK285" i="1"/>
  <c r="AK175" i="1"/>
  <c r="AK177" i="1"/>
  <c r="AK234" i="1"/>
  <c r="AK340" i="1"/>
  <c r="AK213" i="1"/>
  <c r="AK129" i="1"/>
  <c r="AK308" i="1"/>
  <c r="AK260" i="1"/>
  <c r="AK216" i="1"/>
  <c r="AK334" i="1"/>
  <c r="AK390" i="1"/>
  <c r="AK96" i="1"/>
  <c r="AK122" i="1"/>
  <c r="AK389" i="1"/>
  <c r="AK403" i="1"/>
  <c r="AK341" i="1"/>
  <c r="AK370" i="1"/>
  <c r="AK365" i="1"/>
  <c r="AK401" i="1"/>
  <c r="AK399" i="1"/>
  <c r="AK219" i="1"/>
  <c r="AK200" i="1"/>
  <c r="AK224" i="1"/>
  <c r="AK276" i="1"/>
  <c r="AK265" i="1"/>
  <c r="AK261" i="1"/>
  <c r="AK152" i="1"/>
  <c r="AK225" i="1"/>
  <c r="AK81" i="1"/>
  <c r="AK56" i="1"/>
  <c r="AK368" i="1"/>
  <c r="AK159" i="1"/>
  <c r="AK160" i="1"/>
  <c r="AK161" i="1"/>
  <c r="AK323" i="1"/>
  <c r="AK351" i="1"/>
  <c r="AK134" i="1"/>
  <c r="AK74" i="1"/>
  <c r="AK286" i="1"/>
  <c r="AK342" i="1"/>
  <c r="AK226" i="1"/>
  <c r="AK176" i="1"/>
  <c r="AK376" i="1"/>
  <c r="AK302" i="1"/>
  <c r="AK217" i="1"/>
  <c r="AK252" i="1"/>
  <c r="AK270" i="1"/>
  <c r="AK154" i="1"/>
  <c r="AK253" i="1"/>
  <c r="AK262" i="1"/>
  <c r="AK254" i="1"/>
  <c r="AK103" i="1"/>
  <c r="AK220" i="1"/>
  <c r="AK210" i="1"/>
  <c r="AK227" i="1"/>
  <c r="AK107" i="1"/>
  <c r="AK228" i="1"/>
  <c r="AK380" i="1"/>
  <c r="AK117" i="1"/>
  <c r="AK329" i="1"/>
  <c r="AK352" i="1"/>
  <c r="AK355" i="1"/>
  <c r="AK249" i="1"/>
  <c r="AK359" i="1"/>
  <c r="AK335" i="1"/>
  <c r="AK385" i="1"/>
  <c r="AK386" i="1"/>
  <c r="AK324" i="1"/>
  <c r="AK379" i="1"/>
  <c r="AK303" i="1"/>
  <c r="AK316" i="1"/>
  <c r="AK345" i="1"/>
  <c r="AK402" i="1"/>
  <c r="AK405" i="1"/>
  <c r="AK190" i="1"/>
  <c r="AK304" i="1"/>
  <c r="AK360" i="1"/>
  <c r="AK309" i="1"/>
  <c r="AK194" i="1"/>
  <c r="AK45" i="1"/>
  <c r="AK271" i="1"/>
  <c r="AK327" i="1"/>
  <c r="AK393" i="1"/>
  <c r="AK118" i="1"/>
  <c r="AK317" i="1"/>
  <c r="AK119" i="1"/>
  <c r="AK263" i="1"/>
  <c r="AK209" i="1"/>
  <c r="AK387" i="1"/>
  <c r="AK346" i="1"/>
  <c r="AK377" i="1"/>
  <c r="AK264" i="1"/>
  <c r="AK181" i="1"/>
  <c r="AK64" i="1"/>
  <c r="AK61" i="1"/>
  <c r="AK6" i="1"/>
  <c r="AI61" i="1"/>
  <c r="AI6" i="1"/>
  <c r="AI104" i="1"/>
  <c r="AI19" i="1"/>
  <c r="AI132" i="1"/>
  <c r="AI5" i="1"/>
  <c r="AI11" i="1"/>
  <c r="AI7" i="1"/>
  <c r="AI51" i="1"/>
  <c r="AI195" i="1"/>
  <c r="AI282" i="1"/>
  <c r="AI92" i="1"/>
  <c r="AI69" i="1"/>
  <c r="AI110" i="1"/>
  <c r="AI27" i="1"/>
  <c r="AI66" i="1"/>
  <c r="AI162" i="1"/>
  <c r="AI49" i="1"/>
  <c r="AI33" i="1"/>
  <c r="AI388" i="1"/>
  <c r="AI37" i="1"/>
  <c r="AI108" i="1"/>
  <c r="AI8" i="1"/>
  <c r="AI291" i="1"/>
  <c r="AI307" i="1"/>
  <c r="AI284" i="1"/>
  <c r="AI14" i="1"/>
  <c r="AI94" i="1"/>
  <c r="AI339" i="1"/>
  <c r="AI44" i="1"/>
  <c r="AI218" i="1"/>
  <c r="AI188" i="1"/>
  <c r="AI332" i="1"/>
  <c r="AI306" i="1"/>
  <c r="AI357" i="1"/>
  <c r="AI147" i="1"/>
  <c r="AI230" i="1"/>
  <c r="AI22" i="1"/>
  <c r="AI400" i="1"/>
  <c r="AI285" i="1"/>
  <c r="AI177" i="1"/>
  <c r="AI390" i="1"/>
  <c r="AI122" i="1"/>
  <c r="AI389" i="1"/>
  <c r="AI341" i="1"/>
  <c r="AI370" i="1"/>
  <c r="AI219" i="1"/>
  <c r="AI81" i="1"/>
  <c r="AI56" i="1"/>
  <c r="AI159" i="1"/>
  <c r="AI323" i="1"/>
  <c r="AI254" i="1"/>
  <c r="AI103" i="1"/>
  <c r="AG17" i="1"/>
  <c r="AG46" i="1"/>
  <c r="AG12" i="1"/>
  <c r="AG21" i="1"/>
  <c r="AG366" i="1"/>
  <c r="AG63" i="1"/>
  <c r="AG82" i="1"/>
  <c r="AG13" i="1"/>
  <c r="AG70" i="1"/>
  <c r="AG203" i="1"/>
  <c r="AG131" i="1"/>
  <c r="AG319" i="1"/>
  <c r="AG10" i="1"/>
  <c r="AG314" i="1"/>
  <c r="AG158" i="1"/>
  <c r="AG115" i="1"/>
  <c r="AG71" i="1"/>
  <c r="AG207" i="1"/>
  <c r="AG157" i="1"/>
  <c r="AG179" i="1"/>
  <c r="AG40" i="1"/>
  <c r="AG163" i="1"/>
  <c r="AG52" i="1"/>
  <c r="AG256" i="1"/>
  <c r="AG35" i="1"/>
  <c r="AG91" i="1"/>
  <c r="AG164" i="1"/>
  <c r="AG47" i="1"/>
  <c r="AG99" i="1"/>
  <c r="AG204" i="1"/>
  <c r="AG127" i="1"/>
  <c r="AG148" i="1"/>
  <c r="AG114" i="1"/>
  <c r="AG392" i="1"/>
  <c r="AG312" i="1"/>
  <c r="AG88" i="1"/>
  <c r="AG84" i="1"/>
  <c r="AG310" i="1"/>
  <c r="AG25" i="1"/>
  <c r="AG246" i="1"/>
  <c r="AG170" i="1"/>
  <c r="AG15" i="1"/>
  <c r="AG23" i="1"/>
  <c r="AG273" i="1"/>
  <c r="AG98" i="1"/>
  <c r="AG136" i="1"/>
  <c r="AG58" i="1"/>
  <c r="AG83" i="1"/>
  <c r="AG236" i="1"/>
  <c r="AG250" i="1"/>
  <c r="AG138" i="1"/>
  <c r="AG155" i="1"/>
  <c r="AG363" i="1"/>
  <c r="AG295" i="1"/>
  <c r="AG244" i="1"/>
  <c r="AG361" i="1"/>
  <c r="AG396" i="1"/>
  <c r="AG320" i="1"/>
  <c r="AG38" i="1"/>
  <c r="AG68" i="1"/>
  <c r="AG369" i="1"/>
  <c r="AG206" i="1"/>
  <c r="AG125" i="1"/>
  <c r="AG178" i="1"/>
  <c r="AG137" i="1"/>
  <c r="AG243" i="1"/>
  <c r="AG272" i="1"/>
  <c r="AG50" i="1"/>
  <c r="AG53" i="1"/>
  <c r="AG20" i="1"/>
  <c r="AG231" i="1"/>
  <c r="AG54" i="1"/>
  <c r="AG139" i="1"/>
  <c r="AG16" i="1"/>
  <c r="AG123" i="1"/>
  <c r="AG247" i="1"/>
  <c r="AG57" i="1"/>
  <c r="AG221" i="1"/>
  <c r="AG232" i="1"/>
  <c r="AG222" i="1"/>
  <c r="AG55" i="1"/>
  <c r="AG311" i="1"/>
  <c r="AG28" i="1"/>
  <c r="AG215" i="1"/>
  <c r="AG75" i="1"/>
  <c r="AG109" i="1"/>
  <c r="AG151" i="1"/>
  <c r="AG135" i="1"/>
  <c r="AG321" i="1"/>
  <c r="AG85" i="1"/>
  <c r="AG330" i="1"/>
  <c r="AG100" i="1"/>
  <c r="AG67" i="1"/>
  <c r="AG214" i="1"/>
  <c r="AG89" i="1"/>
  <c r="AG149" i="1"/>
  <c r="AG121" i="1"/>
  <c r="AG101" i="1"/>
  <c r="AG201" i="1"/>
  <c r="AG24" i="1"/>
  <c r="AG126" i="1"/>
  <c r="AG150" i="1"/>
  <c r="AG347" i="1"/>
  <c r="AG72" i="1"/>
  <c r="AG36" i="1"/>
  <c r="AG353" i="1"/>
  <c r="AG90" i="1"/>
  <c r="AG76" i="1"/>
  <c r="AG169" i="1"/>
  <c r="AG278" i="1"/>
  <c r="AG77" i="1"/>
  <c r="AG165" i="1"/>
  <c r="AG279" i="1"/>
  <c r="AG237" i="1"/>
  <c r="AG86" i="1"/>
  <c r="AG113" i="1"/>
  <c r="AG397" i="1"/>
  <c r="AG78" i="1"/>
  <c r="AG331" i="1"/>
  <c r="AG266" i="1"/>
  <c r="AG29" i="1"/>
  <c r="AG30" i="1"/>
  <c r="AG18" i="1"/>
  <c r="AG79" i="1"/>
  <c r="AG180" i="1"/>
  <c r="AG238" i="1"/>
  <c r="AG73" i="1"/>
  <c r="AG404" i="1"/>
  <c r="AG313" i="1"/>
  <c r="AG362" i="1"/>
  <c r="AG292" i="1"/>
  <c r="AG267" i="1"/>
  <c r="AG198" i="1"/>
  <c r="AG268" i="1"/>
  <c r="AG293" i="1"/>
  <c r="AG239" i="1"/>
  <c r="AG166" i="1"/>
  <c r="AG31" i="1"/>
  <c r="AG354" i="1"/>
  <c r="AG378" i="1"/>
  <c r="AG395" i="1"/>
  <c r="AG325" i="1"/>
  <c r="AG391" i="1"/>
  <c r="AG305" i="1"/>
  <c r="AG337" i="1"/>
  <c r="AG240" i="1"/>
  <c r="AG383" i="1"/>
  <c r="AG394" i="1"/>
  <c r="AG382" i="1"/>
  <c r="AG322" i="1"/>
  <c r="AG336" i="1"/>
  <c r="AG289" i="1"/>
  <c r="AG102" i="1"/>
  <c r="AG202" i="1"/>
  <c r="AG257" i="1"/>
  <c r="AG124" i="1"/>
  <c r="AG205" i="1"/>
  <c r="AG338" i="1"/>
  <c r="AG294" i="1"/>
  <c r="AG39" i="1"/>
  <c r="AG283" i="1"/>
  <c r="AG356" i="1"/>
  <c r="AG192" i="1"/>
  <c r="AG171" i="1"/>
  <c r="AG258" i="1"/>
  <c r="AG156" i="1"/>
  <c r="AG245" i="1"/>
  <c r="AG211" i="1"/>
  <c r="AG290" i="1"/>
  <c r="AG181" i="1"/>
  <c r="AG64" i="1"/>
  <c r="AG61" i="1"/>
  <c r="AG6" i="1"/>
  <c r="AG104" i="1"/>
  <c r="AG19" i="1"/>
  <c r="AG132" i="1"/>
  <c r="AG5" i="1"/>
  <c r="AG11" i="1"/>
  <c r="AG7" i="1"/>
  <c r="AG9" i="1"/>
  <c r="AG51" i="1"/>
  <c r="AG62" i="1"/>
  <c r="AG195" i="1"/>
  <c r="AG140" i="1"/>
  <c r="AG105" i="1"/>
  <c r="AG65" i="1"/>
  <c r="AG282" i="1"/>
  <c r="AG92" i="1"/>
  <c r="AG196" i="1"/>
  <c r="AG43" i="1"/>
  <c r="AG69" i="1"/>
  <c r="AG48" i="1"/>
  <c r="AG110" i="1"/>
  <c r="AG233" i="1"/>
  <c r="AG97" i="1"/>
  <c r="AG116" i="1"/>
  <c r="AG172" i="1"/>
  <c r="AG34" i="1"/>
  <c r="AG280" i="1"/>
  <c r="AG27" i="1"/>
  <c r="AG199" i="1"/>
  <c r="AG66" i="1"/>
  <c r="AG162" i="1"/>
  <c r="AG49" i="1"/>
  <c r="AG141" i="1"/>
  <c r="AG120" i="1"/>
  <c r="AG33" i="1"/>
  <c r="AG128" i="1"/>
  <c r="AG259" i="1"/>
  <c r="AG388" i="1"/>
  <c r="AG37" i="1"/>
  <c r="AG146" i="1"/>
  <c r="AG108" i="1"/>
  <c r="AG8" i="1"/>
  <c r="AG173" i="1"/>
  <c r="AG142" i="1"/>
  <c r="AG291" i="1"/>
  <c r="AG307" i="1"/>
  <c r="AG343" i="1"/>
  <c r="AG241" i="1"/>
  <c r="AG251" i="1"/>
  <c r="AG42" i="1"/>
  <c r="AG348" i="1"/>
  <c r="AG296" i="1"/>
  <c r="AG398" i="1"/>
  <c r="AG229" i="1"/>
  <c r="AG371" i="1"/>
  <c r="AG297" i="1"/>
  <c r="AG372" i="1"/>
  <c r="AG298" i="1"/>
  <c r="AG349" i="1"/>
  <c r="AG111" i="1"/>
  <c r="AG41" i="1"/>
  <c r="AG191" i="1"/>
  <c r="AG281" i="1"/>
  <c r="AG93" i="1"/>
  <c r="AG167" i="1"/>
  <c r="AG350" i="1"/>
  <c r="AG326" i="1"/>
  <c r="AG284" i="1"/>
  <c r="AG274" i="1"/>
  <c r="AG255" i="1"/>
  <c r="AG182" i="1"/>
  <c r="AG106" i="1"/>
  <c r="AG315" i="1"/>
  <c r="AG14" i="1"/>
  <c r="AG275" i="1"/>
  <c r="AG197" i="1"/>
  <c r="AG318" i="1"/>
  <c r="AG94" i="1"/>
  <c r="AG339" i="1"/>
  <c r="AG373" i="1"/>
  <c r="AG277" i="1"/>
  <c r="AG358" i="1"/>
  <c r="AG299" i="1"/>
  <c r="AG95" i="1"/>
  <c r="AG344" i="1"/>
  <c r="AG183" i="1"/>
  <c r="AG44" i="1"/>
  <c r="AG384" i="1"/>
  <c r="AG80" i="1"/>
  <c r="AG143" i="1"/>
  <c r="AG374" i="1"/>
  <c r="AG235" i="1"/>
  <c r="AG87" i="1"/>
  <c r="AG144" i="1"/>
  <c r="AG184" i="1"/>
  <c r="AG193" i="1"/>
  <c r="AG59" i="1"/>
  <c r="AG185" i="1"/>
  <c r="AG218" i="1"/>
  <c r="AG242" i="1"/>
  <c r="AG186" i="1"/>
  <c r="AG187" i="1"/>
  <c r="AG381" i="1"/>
  <c r="AG60" i="1"/>
  <c r="AG32" i="1"/>
  <c r="AG26" i="1"/>
  <c r="AG333" i="1"/>
  <c r="AG208" i="1"/>
  <c r="AG188" i="1"/>
  <c r="AG287" i="1"/>
  <c r="AG375" i="1"/>
  <c r="AG248" i="1"/>
  <c r="AG153" i="1"/>
  <c r="AG269" i="1"/>
  <c r="AG328" i="1"/>
  <c r="AG174" i="1"/>
  <c r="AG332" i="1"/>
  <c r="AG306" i="1"/>
  <c r="AG300" i="1"/>
  <c r="AG189" i="1"/>
  <c r="AG145" i="1"/>
  <c r="AG301" i="1"/>
  <c r="AG212" i="1"/>
  <c r="AG357" i="1"/>
  <c r="AG147" i="1"/>
  <c r="AG364" i="1"/>
  <c r="AG288" i="1"/>
  <c r="AG230" i="1"/>
  <c r="AG168" i="1"/>
  <c r="AG223" i="1"/>
  <c r="AG22" i="1"/>
  <c r="AG133" i="1"/>
  <c r="AG112" i="1"/>
  <c r="AG400" i="1"/>
  <c r="AG367" i="1"/>
  <c r="AG285" i="1"/>
  <c r="AG175" i="1"/>
  <c r="AG177" i="1"/>
  <c r="AG234" i="1"/>
  <c r="AG340" i="1"/>
  <c r="AG213" i="1"/>
  <c r="AG129" i="1"/>
  <c r="AG308" i="1"/>
  <c r="AG260" i="1"/>
  <c r="AG216" i="1"/>
  <c r="AG334" i="1"/>
  <c r="AG390" i="1"/>
  <c r="AG96" i="1"/>
  <c r="AG122" i="1"/>
  <c r="AG389" i="1"/>
  <c r="AG403" i="1"/>
  <c r="AG341" i="1"/>
  <c r="AG370" i="1"/>
  <c r="AG365" i="1"/>
  <c r="AG401" i="1"/>
  <c r="AG399" i="1"/>
  <c r="AG219" i="1"/>
  <c r="AG200" i="1"/>
  <c r="AG224" i="1"/>
  <c r="AG276" i="1"/>
  <c r="AG265" i="1"/>
  <c r="AG261" i="1"/>
  <c r="AG152" i="1"/>
  <c r="AG225" i="1"/>
  <c r="AG81" i="1"/>
  <c r="AG56" i="1"/>
  <c r="AG368" i="1"/>
  <c r="AG159" i="1"/>
  <c r="AG160" i="1"/>
  <c r="AG161" i="1"/>
  <c r="AG323" i="1"/>
  <c r="AG351" i="1"/>
  <c r="AG134" i="1"/>
  <c r="AG74" i="1"/>
  <c r="AG286" i="1"/>
  <c r="AG342" i="1"/>
  <c r="AG226" i="1"/>
  <c r="AG176" i="1"/>
  <c r="AG376" i="1"/>
  <c r="AG302" i="1"/>
  <c r="AG217" i="1"/>
  <c r="AG252" i="1"/>
  <c r="AG270" i="1"/>
  <c r="AG154" i="1"/>
  <c r="AG253" i="1"/>
  <c r="AG262" i="1"/>
  <c r="AG254" i="1"/>
  <c r="AG103" i="1"/>
  <c r="AG220" i="1"/>
  <c r="AG210" i="1"/>
  <c r="AG227" i="1"/>
  <c r="AG107" i="1"/>
  <c r="AG228" i="1"/>
  <c r="AG380" i="1"/>
  <c r="AG117" i="1"/>
  <c r="AG329" i="1"/>
  <c r="AG352" i="1"/>
  <c r="AG355" i="1"/>
  <c r="AG249" i="1"/>
  <c r="AG359" i="1"/>
  <c r="AG335" i="1"/>
  <c r="AG385" i="1"/>
  <c r="AG386" i="1"/>
  <c r="AG324" i="1"/>
  <c r="AG379" i="1"/>
  <c r="AG303" i="1"/>
  <c r="AG316" i="1"/>
  <c r="AG345" i="1"/>
  <c r="AG402" i="1"/>
  <c r="AG405" i="1"/>
  <c r="AG190" i="1"/>
  <c r="AG304" i="1"/>
  <c r="AG360" i="1"/>
  <c r="AG309" i="1"/>
  <c r="AG194" i="1"/>
  <c r="AG45" i="1"/>
  <c r="AG271" i="1"/>
  <c r="AG327" i="1"/>
  <c r="AG393" i="1"/>
  <c r="AG118" i="1"/>
  <c r="AG317" i="1"/>
  <c r="AG119" i="1"/>
  <c r="AG263" i="1"/>
  <c r="AG209" i="1"/>
  <c r="AG387" i="1"/>
  <c r="AG346" i="1"/>
  <c r="AG377" i="1"/>
  <c r="AG264" i="1"/>
  <c r="AG130" i="1"/>
  <c r="AC181" i="1"/>
  <c r="AC64" i="1"/>
  <c r="AC61" i="1"/>
  <c r="AC6" i="1"/>
  <c r="AC104" i="1"/>
  <c r="AC19" i="1"/>
  <c r="AC132" i="1"/>
  <c r="AC5" i="1"/>
  <c r="AC11" i="1"/>
  <c r="AC7" i="1"/>
  <c r="AC51" i="1"/>
  <c r="AC62" i="1"/>
  <c r="AC195" i="1"/>
  <c r="AC140" i="1"/>
  <c r="AC282" i="1"/>
  <c r="AC92" i="1"/>
  <c r="AC69" i="1"/>
  <c r="AC110" i="1"/>
  <c r="AC116" i="1"/>
  <c r="AC280" i="1"/>
  <c r="AC27" i="1"/>
  <c r="AC199" i="1"/>
  <c r="AC66" i="1"/>
  <c r="AC162" i="1"/>
  <c r="AC49" i="1"/>
  <c r="AC128" i="1"/>
  <c r="AC259" i="1"/>
  <c r="AC388" i="1"/>
  <c r="AC37" i="1"/>
  <c r="AC8" i="1"/>
  <c r="AC173" i="1"/>
  <c r="AC291" i="1"/>
  <c r="AC307" i="1"/>
  <c r="AC398" i="1"/>
  <c r="AC229" i="1"/>
  <c r="AC41" i="1"/>
  <c r="AC167" i="1"/>
  <c r="AC350" i="1"/>
  <c r="AC284" i="1"/>
  <c r="AC274" i="1"/>
  <c r="AC255" i="1"/>
  <c r="AC318" i="1"/>
  <c r="AC339" i="1"/>
  <c r="AC299" i="1"/>
  <c r="AC95" i="1"/>
  <c r="AC44" i="1"/>
  <c r="AC80" i="1"/>
  <c r="AC235" i="1"/>
  <c r="AC87" i="1"/>
  <c r="AC218" i="1"/>
  <c r="AC242" i="1"/>
  <c r="AC186" i="1"/>
  <c r="AC60" i="1"/>
  <c r="AC333" i="1"/>
  <c r="AC287" i="1"/>
  <c r="AC153" i="1"/>
  <c r="AC328" i="1"/>
  <c r="AC174" i="1"/>
  <c r="AC332" i="1"/>
  <c r="AC306" i="1"/>
  <c r="AC189" i="1"/>
  <c r="AC145" i="1"/>
  <c r="AC22" i="1"/>
  <c r="AC112" i="1"/>
  <c r="AC285" i="1"/>
  <c r="AC177" i="1"/>
  <c r="AC129" i="1"/>
  <c r="AC308" i="1"/>
  <c r="AC390" i="1"/>
  <c r="AC122" i="1"/>
  <c r="AC403" i="1"/>
  <c r="AC370" i="1"/>
  <c r="AC365" i="1"/>
  <c r="AC219" i="1"/>
  <c r="AC200" i="1"/>
  <c r="AC81" i="1"/>
  <c r="AC56" i="1"/>
  <c r="AC159" i="1"/>
  <c r="AC323" i="1"/>
  <c r="AC351" i="1"/>
  <c r="AC74" i="1"/>
  <c r="AC342" i="1"/>
  <c r="AC226" i="1"/>
  <c r="AC376" i="1"/>
  <c r="AC253" i="1"/>
  <c r="AC254" i="1"/>
  <c r="AC103" i="1"/>
  <c r="AC380" i="1"/>
  <c r="AC329" i="1"/>
  <c r="AC352" i="1"/>
  <c r="AC249" i="1"/>
  <c r="AC402" i="1"/>
  <c r="AC405" i="1"/>
  <c r="AC304" i="1"/>
  <c r="AC263" i="1"/>
  <c r="AA181" i="1"/>
  <c r="AA64" i="1"/>
  <c r="AA61" i="1"/>
  <c r="AA6" i="1"/>
  <c r="AA104" i="1"/>
  <c r="AA19" i="1"/>
  <c r="AA132" i="1"/>
  <c r="AA5" i="1"/>
  <c r="AA11" i="1"/>
  <c r="AA7" i="1"/>
  <c r="AA9" i="1"/>
  <c r="AA51" i="1"/>
  <c r="AA62" i="1"/>
  <c r="AA195" i="1"/>
  <c r="AA140" i="1"/>
  <c r="AA105" i="1"/>
  <c r="AA65" i="1"/>
  <c r="AA282" i="1"/>
  <c r="AA92" i="1"/>
  <c r="AA196" i="1"/>
  <c r="AA43" i="1"/>
  <c r="AA69" i="1"/>
  <c r="AA48" i="1"/>
  <c r="AA110" i="1"/>
  <c r="AA233" i="1"/>
  <c r="AA97" i="1"/>
  <c r="AA116" i="1"/>
  <c r="AA172" i="1"/>
  <c r="AA34" i="1"/>
  <c r="AA280" i="1"/>
  <c r="AA27" i="1"/>
  <c r="AA199" i="1"/>
  <c r="AA66" i="1"/>
  <c r="AA162" i="1"/>
  <c r="AA49" i="1"/>
  <c r="AA141" i="1"/>
  <c r="AA120" i="1"/>
  <c r="AA33" i="1"/>
  <c r="AA128" i="1"/>
  <c r="AA259" i="1"/>
  <c r="AA388" i="1"/>
  <c r="AA37" i="1"/>
  <c r="AA146" i="1"/>
  <c r="AA108" i="1"/>
  <c r="AA8" i="1"/>
  <c r="AA173" i="1"/>
  <c r="AA142" i="1"/>
  <c r="AA291" i="1"/>
  <c r="AA307" i="1"/>
  <c r="AA343" i="1"/>
  <c r="AA241" i="1"/>
  <c r="AA251" i="1"/>
  <c r="AA42" i="1"/>
  <c r="AA348" i="1"/>
  <c r="AA296" i="1"/>
  <c r="AA398" i="1"/>
  <c r="AA229" i="1"/>
  <c r="AA371" i="1"/>
  <c r="AA297" i="1"/>
  <c r="AA372" i="1"/>
  <c r="AA298" i="1"/>
  <c r="AA349" i="1"/>
  <c r="AA111" i="1"/>
  <c r="AA41" i="1"/>
  <c r="AA191" i="1"/>
  <c r="AA281" i="1"/>
  <c r="AA93" i="1"/>
  <c r="AA167" i="1"/>
  <c r="AA350" i="1"/>
  <c r="AA326" i="1"/>
  <c r="AA284" i="1"/>
  <c r="AA274" i="1"/>
  <c r="AA255" i="1"/>
  <c r="AA182" i="1"/>
  <c r="AA106" i="1"/>
  <c r="AA315" i="1"/>
  <c r="AA14" i="1"/>
  <c r="AA275" i="1"/>
  <c r="AA197" i="1"/>
  <c r="AA318" i="1"/>
  <c r="AA94" i="1"/>
  <c r="AA339" i="1"/>
  <c r="AA373" i="1"/>
  <c r="AA277" i="1"/>
  <c r="AA358" i="1"/>
  <c r="AA299" i="1"/>
  <c r="AA95" i="1"/>
  <c r="AA344" i="1"/>
  <c r="AA183" i="1"/>
  <c r="AA44" i="1"/>
  <c r="AA384" i="1"/>
  <c r="AA80" i="1"/>
  <c r="AA143" i="1"/>
  <c r="AA374" i="1"/>
  <c r="AA235" i="1"/>
  <c r="AA87" i="1"/>
  <c r="AA144" i="1"/>
  <c r="AA184" i="1"/>
  <c r="AA193" i="1"/>
  <c r="AA59" i="1"/>
  <c r="AA185" i="1"/>
  <c r="AA218" i="1"/>
  <c r="AA242" i="1"/>
  <c r="AA186" i="1"/>
  <c r="AA187" i="1"/>
  <c r="AA381" i="1"/>
  <c r="AA60" i="1"/>
  <c r="AA32" i="1"/>
  <c r="AA26" i="1"/>
  <c r="AA333" i="1"/>
  <c r="AA208" i="1"/>
  <c r="AA188" i="1"/>
  <c r="AA287" i="1"/>
  <c r="AA375" i="1"/>
  <c r="AA248" i="1"/>
  <c r="AA153" i="1"/>
  <c r="AA269" i="1"/>
  <c r="AA328" i="1"/>
  <c r="AA174" i="1"/>
  <c r="AA332" i="1"/>
  <c r="AA306" i="1"/>
  <c r="AA300" i="1"/>
  <c r="AA189" i="1"/>
  <c r="AA145" i="1"/>
  <c r="AA301" i="1"/>
  <c r="AA212" i="1"/>
  <c r="AA357" i="1"/>
  <c r="AA147" i="1"/>
  <c r="AA364" i="1"/>
  <c r="AA288" i="1"/>
  <c r="AA230" i="1"/>
  <c r="AA168" i="1"/>
  <c r="AA223" i="1"/>
  <c r="AA22" i="1"/>
  <c r="AA133" i="1"/>
  <c r="AA112" i="1"/>
  <c r="AA400" i="1"/>
  <c r="AA367" i="1"/>
  <c r="AA285" i="1"/>
  <c r="AA175" i="1"/>
  <c r="AA177" i="1"/>
  <c r="AA234" i="1"/>
  <c r="AA340" i="1"/>
  <c r="AA213" i="1"/>
  <c r="AA129" i="1"/>
  <c r="AA308" i="1"/>
  <c r="AA260" i="1"/>
  <c r="AA216" i="1"/>
  <c r="AA334" i="1"/>
  <c r="AA390" i="1"/>
  <c r="AA96" i="1"/>
  <c r="AA122" i="1"/>
  <c r="AA389" i="1"/>
  <c r="AA403" i="1"/>
  <c r="AA341" i="1"/>
  <c r="AA370" i="1"/>
  <c r="AA365" i="1"/>
  <c r="AA401" i="1"/>
  <c r="AA399" i="1"/>
  <c r="AA219" i="1"/>
  <c r="AA200" i="1"/>
  <c r="AA224" i="1"/>
  <c r="AA276" i="1"/>
  <c r="AA265" i="1"/>
  <c r="AA261" i="1"/>
  <c r="AA152" i="1"/>
  <c r="AA225" i="1"/>
  <c r="AA81" i="1"/>
  <c r="AA56" i="1"/>
  <c r="AA368" i="1"/>
  <c r="AA159" i="1"/>
  <c r="AA160" i="1"/>
  <c r="AA161" i="1"/>
  <c r="AA323" i="1"/>
  <c r="AA351" i="1"/>
  <c r="AA134" i="1"/>
  <c r="AA74" i="1"/>
  <c r="AA286" i="1"/>
  <c r="AA342" i="1"/>
  <c r="AA226" i="1"/>
  <c r="AA176" i="1"/>
  <c r="AA376" i="1"/>
  <c r="AA302" i="1"/>
  <c r="AA217" i="1"/>
  <c r="AA252" i="1"/>
  <c r="AA270" i="1"/>
  <c r="AA154" i="1"/>
  <c r="AA253" i="1"/>
  <c r="AA262" i="1"/>
  <c r="AA254" i="1"/>
  <c r="AA103" i="1"/>
  <c r="AA220" i="1"/>
  <c r="AA210" i="1"/>
  <c r="AA227" i="1"/>
  <c r="AA107" i="1"/>
  <c r="AA228" i="1"/>
  <c r="AA380" i="1"/>
  <c r="AA117" i="1"/>
  <c r="AA329" i="1"/>
  <c r="AA352" i="1"/>
  <c r="AA355" i="1"/>
  <c r="AA249" i="1"/>
  <c r="AA359" i="1"/>
  <c r="AA335" i="1"/>
  <c r="AA385" i="1"/>
  <c r="AA386" i="1"/>
  <c r="AA324" i="1"/>
  <c r="AA379" i="1"/>
  <c r="AA303" i="1"/>
  <c r="AA316" i="1"/>
  <c r="AA345" i="1"/>
  <c r="AA402" i="1"/>
  <c r="AA405" i="1"/>
  <c r="AA190" i="1"/>
  <c r="AA304" i="1"/>
  <c r="AA360" i="1"/>
  <c r="AA309" i="1"/>
  <c r="AA194" i="1"/>
  <c r="AA45" i="1"/>
  <c r="AA271" i="1"/>
  <c r="AA327" i="1"/>
  <c r="AA393" i="1"/>
  <c r="AA118" i="1"/>
  <c r="AA317" i="1"/>
  <c r="AA119" i="1"/>
  <c r="AA263" i="1"/>
  <c r="AA209" i="1"/>
  <c r="AA387" i="1"/>
  <c r="AA346" i="1"/>
  <c r="AA377" i="1"/>
  <c r="AA264" i="1"/>
  <c r="S181" i="1"/>
  <c r="S64" i="1"/>
  <c r="S61" i="1"/>
  <c r="S6" i="1"/>
  <c r="S104" i="1"/>
  <c r="S19" i="1"/>
  <c r="S132" i="1"/>
  <c r="S5" i="1"/>
  <c r="S11" i="1"/>
  <c r="S7" i="1"/>
  <c r="S9" i="1"/>
  <c r="S51" i="1"/>
  <c r="S62" i="1"/>
  <c r="S195" i="1"/>
  <c r="S140" i="1"/>
  <c r="S105" i="1"/>
  <c r="S65" i="1"/>
  <c r="S282" i="1"/>
  <c r="S92" i="1"/>
  <c r="S196" i="1"/>
  <c r="S43" i="1"/>
  <c r="S69" i="1"/>
  <c r="S48" i="1"/>
  <c r="S110" i="1"/>
  <c r="S233" i="1"/>
  <c r="S97" i="1"/>
  <c r="S116" i="1"/>
  <c r="S172" i="1"/>
  <c r="S34" i="1"/>
  <c r="S280" i="1"/>
  <c r="S27" i="1"/>
  <c r="S199" i="1"/>
  <c r="S66" i="1"/>
  <c r="S162" i="1"/>
  <c r="S49" i="1"/>
  <c r="S141" i="1"/>
  <c r="S120" i="1"/>
  <c r="S33" i="1"/>
  <c r="S128" i="1"/>
  <c r="S259" i="1"/>
  <c r="S388" i="1"/>
  <c r="S37" i="1"/>
  <c r="S146" i="1"/>
  <c r="S108" i="1"/>
  <c r="S8" i="1"/>
  <c r="S173" i="1"/>
  <c r="S142" i="1"/>
  <c r="S291" i="1"/>
  <c r="S307" i="1"/>
  <c r="S343" i="1"/>
  <c r="S241" i="1"/>
  <c r="S251" i="1"/>
  <c r="S42" i="1"/>
  <c r="S348" i="1"/>
  <c r="S296" i="1"/>
  <c r="S398" i="1"/>
  <c r="S229" i="1"/>
  <c r="S371" i="1"/>
  <c r="S297" i="1"/>
  <c r="S372" i="1"/>
  <c r="S298" i="1"/>
  <c r="S349" i="1"/>
  <c r="S111" i="1"/>
  <c r="S41" i="1"/>
  <c r="S191" i="1"/>
  <c r="S281" i="1"/>
  <c r="S93" i="1"/>
  <c r="S167" i="1"/>
  <c r="S350" i="1"/>
  <c r="S326" i="1"/>
  <c r="S284" i="1"/>
  <c r="S274" i="1"/>
  <c r="S255" i="1"/>
  <c r="S182" i="1"/>
  <c r="S106" i="1"/>
  <c r="S315" i="1"/>
  <c r="S14" i="1"/>
  <c r="S275" i="1"/>
  <c r="S197" i="1"/>
  <c r="S318" i="1"/>
  <c r="S94" i="1"/>
  <c r="S339" i="1"/>
  <c r="S373" i="1"/>
  <c r="S277" i="1"/>
  <c r="S358" i="1"/>
  <c r="S299" i="1"/>
  <c r="S95" i="1"/>
  <c r="S344" i="1"/>
  <c r="S183" i="1"/>
  <c r="S44" i="1"/>
  <c r="S384" i="1"/>
  <c r="S80" i="1"/>
  <c r="S143" i="1"/>
  <c r="S374" i="1"/>
  <c r="S235" i="1"/>
  <c r="S87" i="1"/>
  <c r="S144" i="1"/>
  <c r="S184" i="1"/>
  <c r="S193" i="1"/>
  <c r="S59" i="1"/>
  <c r="S185" i="1"/>
  <c r="S218" i="1"/>
  <c r="S242" i="1"/>
  <c r="S186" i="1"/>
  <c r="S187" i="1"/>
  <c r="S381" i="1"/>
  <c r="S60" i="1"/>
  <c r="S32" i="1"/>
  <c r="S26" i="1"/>
  <c r="S333" i="1"/>
  <c r="S208" i="1"/>
  <c r="S188" i="1"/>
  <c r="S287" i="1"/>
  <c r="S375" i="1"/>
  <c r="S248" i="1"/>
  <c r="S153" i="1"/>
  <c r="S269" i="1"/>
  <c r="S328" i="1"/>
  <c r="S174" i="1"/>
  <c r="S332" i="1"/>
  <c r="S306" i="1"/>
  <c r="S300" i="1"/>
  <c r="S189" i="1"/>
  <c r="S145" i="1"/>
  <c r="S301" i="1"/>
  <c r="S212" i="1"/>
  <c r="S357" i="1"/>
  <c r="S147" i="1"/>
  <c r="S364" i="1"/>
  <c r="S288" i="1"/>
  <c r="S230" i="1"/>
  <c r="S168" i="1"/>
  <c r="S223" i="1"/>
  <c r="S22" i="1"/>
  <c r="S133" i="1"/>
  <c r="S112" i="1"/>
  <c r="S400" i="1"/>
  <c r="S367" i="1"/>
  <c r="S285" i="1"/>
  <c r="S175" i="1"/>
  <c r="S177" i="1"/>
  <c r="S234" i="1"/>
  <c r="S340" i="1"/>
  <c r="S213" i="1"/>
  <c r="S129" i="1"/>
  <c r="S308" i="1"/>
  <c r="S260" i="1"/>
  <c r="S216" i="1"/>
  <c r="S334" i="1"/>
  <c r="S390" i="1"/>
  <c r="S96" i="1"/>
  <c r="S122" i="1"/>
  <c r="S389" i="1"/>
  <c r="S403" i="1"/>
  <c r="S341" i="1"/>
  <c r="S370" i="1"/>
  <c r="S365" i="1"/>
  <c r="S401" i="1"/>
  <c r="S399" i="1"/>
  <c r="S219" i="1"/>
  <c r="S200" i="1"/>
  <c r="S224" i="1"/>
  <c r="S276" i="1"/>
  <c r="S265" i="1"/>
  <c r="S261" i="1"/>
  <c r="S152" i="1"/>
  <c r="S225" i="1"/>
  <c r="S81" i="1"/>
  <c r="S56" i="1"/>
  <c r="S368" i="1"/>
  <c r="S159" i="1"/>
  <c r="S160" i="1"/>
  <c r="S161" i="1"/>
  <c r="S323" i="1"/>
  <c r="S351" i="1"/>
  <c r="S134" i="1"/>
  <c r="S74" i="1"/>
  <c r="S286" i="1"/>
  <c r="S342" i="1"/>
  <c r="S226" i="1"/>
  <c r="S176" i="1"/>
  <c r="S376" i="1"/>
  <c r="S302" i="1"/>
  <c r="S217" i="1"/>
  <c r="S252" i="1"/>
  <c r="S270" i="1"/>
  <c r="S154" i="1"/>
  <c r="S253" i="1"/>
  <c r="S262" i="1"/>
  <c r="S254" i="1"/>
  <c r="S103" i="1"/>
  <c r="S220" i="1"/>
  <c r="S210" i="1"/>
  <c r="S227" i="1"/>
  <c r="S107" i="1"/>
  <c r="S228" i="1"/>
  <c r="S380" i="1"/>
  <c r="S117" i="1"/>
  <c r="S329" i="1"/>
  <c r="S352" i="1"/>
  <c r="S355" i="1"/>
  <c r="S249" i="1"/>
  <c r="S359" i="1"/>
  <c r="S335" i="1"/>
  <c r="S385" i="1"/>
  <c r="S386" i="1"/>
  <c r="S324" i="1"/>
  <c r="S379" i="1"/>
  <c r="S303" i="1"/>
  <c r="S316" i="1"/>
  <c r="S345" i="1"/>
  <c r="S402" i="1"/>
  <c r="S405" i="1"/>
  <c r="S190" i="1"/>
  <c r="S304" i="1"/>
  <c r="S360" i="1"/>
  <c r="S309" i="1"/>
  <c r="S194" i="1"/>
  <c r="S45" i="1"/>
  <c r="S271" i="1"/>
  <c r="S327" i="1"/>
  <c r="S393" i="1"/>
  <c r="S118" i="1"/>
  <c r="S317" i="1"/>
  <c r="S119" i="1"/>
  <c r="S263" i="1"/>
  <c r="S209" i="1"/>
  <c r="S387" i="1"/>
  <c r="S346" i="1"/>
  <c r="S377" i="1"/>
  <c r="S264" i="1"/>
  <c r="P181" i="1"/>
  <c r="P64" i="1"/>
  <c r="P61" i="1"/>
  <c r="P6" i="1"/>
  <c r="P104" i="1"/>
  <c r="P19" i="1"/>
  <c r="P132" i="1"/>
  <c r="P5" i="1"/>
  <c r="P11" i="1"/>
  <c r="P7" i="1"/>
  <c r="P9" i="1"/>
  <c r="P51" i="1"/>
  <c r="P62" i="1"/>
  <c r="P195" i="1"/>
  <c r="P140" i="1"/>
  <c r="P105" i="1"/>
  <c r="P65" i="1"/>
  <c r="P282" i="1"/>
  <c r="P92" i="1"/>
  <c r="P196" i="1"/>
  <c r="P43" i="1"/>
  <c r="P69" i="1"/>
  <c r="P48" i="1"/>
  <c r="P110" i="1"/>
  <c r="P233" i="1"/>
  <c r="P97" i="1"/>
  <c r="P116" i="1"/>
  <c r="P172" i="1"/>
  <c r="P34" i="1"/>
  <c r="P280" i="1"/>
  <c r="P27" i="1"/>
  <c r="P199" i="1"/>
  <c r="P66" i="1"/>
  <c r="P162" i="1"/>
  <c r="P49" i="1"/>
  <c r="P141" i="1"/>
  <c r="P120" i="1"/>
  <c r="P33" i="1"/>
  <c r="P128" i="1"/>
  <c r="P259" i="1"/>
  <c r="P388" i="1"/>
  <c r="P37" i="1"/>
  <c r="P146" i="1"/>
  <c r="P108" i="1"/>
  <c r="P8" i="1"/>
  <c r="P173" i="1"/>
  <c r="P142" i="1"/>
  <c r="P291" i="1"/>
  <c r="P307" i="1"/>
  <c r="P343" i="1"/>
  <c r="P241" i="1"/>
  <c r="P251" i="1"/>
  <c r="P42" i="1"/>
  <c r="P348" i="1"/>
  <c r="P296" i="1"/>
  <c r="P398" i="1"/>
  <c r="P229" i="1"/>
  <c r="P371" i="1"/>
  <c r="P297" i="1"/>
  <c r="P372" i="1"/>
  <c r="P298" i="1"/>
  <c r="P349" i="1"/>
  <c r="P111" i="1"/>
  <c r="P41" i="1"/>
  <c r="P191" i="1"/>
  <c r="P281" i="1"/>
  <c r="P93" i="1"/>
  <c r="P167" i="1"/>
  <c r="P350" i="1"/>
  <c r="P326" i="1"/>
  <c r="P284" i="1"/>
  <c r="P274" i="1"/>
  <c r="P255" i="1"/>
  <c r="P182" i="1"/>
  <c r="P106" i="1"/>
  <c r="P315" i="1"/>
  <c r="P14" i="1"/>
  <c r="P275" i="1"/>
  <c r="P197" i="1"/>
  <c r="P318" i="1"/>
  <c r="P94" i="1"/>
  <c r="P339" i="1"/>
  <c r="P373" i="1"/>
  <c r="P277" i="1"/>
  <c r="P358" i="1"/>
  <c r="P299" i="1"/>
  <c r="P95" i="1"/>
  <c r="P344" i="1"/>
  <c r="P183" i="1"/>
  <c r="P44" i="1"/>
  <c r="P384" i="1"/>
  <c r="P80" i="1"/>
  <c r="P143" i="1"/>
  <c r="P374" i="1"/>
  <c r="P235" i="1"/>
  <c r="P87" i="1"/>
  <c r="P144" i="1"/>
  <c r="P184" i="1"/>
  <c r="P193" i="1"/>
  <c r="P59" i="1"/>
  <c r="P185" i="1"/>
  <c r="P218" i="1"/>
  <c r="P242" i="1"/>
  <c r="P186" i="1"/>
  <c r="P187" i="1"/>
  <c r="P381" i="1"/>
  <c r="P60" i="1"/>
  <c r="P32" i="1"/>
  <c r="P26" i="1"/>
  <c r="P333" i="1"/>
  <c r="P208" i="1"/>
  <c r="P188" i="1"/>
  <c r="P287" i="1"/>
  <c r="P375" i="1"/>
  <c r="P248" i="1"/>
  <c r="P153" i="1"/>
  <c r="P269" i="1"/>
  <c r="P328" i="1"/>
  <c r="P174" i="1"/>
  <c r="P332" i="1"/>
  <c r="P306" i="1"/>
  <c r="P300" i="1"/>
  <c r="P189" i="1"/>
  <c r="P145" i="1"/>
  <c r="P301" i="1"/>
  <c r="P212" i="1"/>
  <c r="P357" i="1"/>
  <c r="P147" i="1"/>
  <c r="P364" i="1"/>
  <c r="P288" i="1"/>
  <c r="P230" i="1"/>
  <c r="P168" i="1"/>
  <c r="P223" i="1"/>
  <c r="P22" i="1"/>
  <c r="P133" i="1"/>
  <c r="P112" i="1"/>
  <c r="P400" i="1"/>
  <c r="P367" i="1"/>
  <c r="P285" i="1"/>
  <c r="P175" i="1"/>
  <c r="P177" i="1"/>
  <c r="P234" i="1"/>
  <c r="P340" i="1"/>
  <c r="P213" i="1"/>
  <c r="P129" i="1"/>
  <c r="P308" i="1"/>
  <c r="P260" i="1"/>
  <c r="P216" i="1"/>
  <c r="P334" i="1"/>
  <c r="P390" i="1"/>
  <c r="P96" i="1"/>
  <c r="P122" i="1"/>
  <c r="P389" i="1"/>
  <c r="P403" i="1"/>
  <c r="P341" i="1"/>
  <c r="P370" i="1"/>
  <c r="P365" i="1"/>
  <c r="P401" i="1"/>
  <c r="P399" i="1"/>
  <c r="P219" i="1"/>
  <c r="P200" i="1"/>
  <c r="P224" i="1"/>
  <c r="P276" i="1"/>
  <c r="P265" i="1"/>
  <c r="P261" i="1"/>
  <c r="P152" i="1"/>
  <c r="P225" i="1"/>
  <c r="P81" i="1"/>
  <c r="P56" i="1"/>
  <c r="P368" i="1"/>
  <c r="P159" i="1"/>
  <c r="P160" i="1"/>
  <c r="P161" i="1"/>
  <c r="P323" i="1"/>
  <c r="P351" i="1"/>
  <c r="P134" i="1"/>
  <c r="P74" i="1"/>
  <c r="P286" i="1"/>
  <c r="P342" i="1"/>
  <c r="P226" i="1"/>
  <c r="P176" i="1"/>
  <c r="P376" i="1"/>
  <c r="P302" i="1"/>
  <c r="P217" i="1"/>
  <c r="P252" i="1"/>
  <c r="P270" i="1"/>
  <c r="P154" i="1"/>
  <c r="P253" i="1"/>
  <c r="P262" i="1"/>
  <c r="P254" i="1"/>
  <c r="P103" i="1"/>
  <c r="P220" i="1"/>
  <c r="P210" i="1"/>
  <c r="P227" i="1"/>
  <c r="P107" i="1"/>
  <c r="P228" i="1"/>
  <c r="P380" i="1"/>
  <c r="P117" i="1"/>
  <c r="P329" i="1"/>
  <c r="P352" i="1"/>
  <c r="P355" i="1"/>
  <c r="P249" i="1"/>
  <c r="P359" i="1"/>
  <c r="P335" i="1"/>
  <c r="P385" i="1"/>
  <c r="P386" i="1"/>
  <c r="P324" i="1"/>
  <c r="P379" i="1"/>
  <c r="P303" i="1"/>
  <c r="P316" i="1"/>
  <c r="P345" i="1"/>
  <c r="P402" i="1"/>
  <c r="P405" i="1"/>
  <c r="P190" i="1"/>
  <c r="P304" i="1"/>
  <c r="P360" i="1"/>
  <c r="P309" i="1"/>
  <c r="P194" i="1"/>
  <c r="P45" i="1"/>
  <c r="P271" i="1"/>
  <c r="P327" i="1"/>
  <c r="P393" i="1"/>
  <c r="P118" i="1"/>
  <c r="P317" i="1"/>
  <c r="P119" i="1"/>
  <c r="P263" i="1"/>
  <c r="P209" i="1"/>
  <c r="P387" i="1"/>
  <c r="P346" i="1"/>
  <c r="P377" i="1"/>
  <c r="P264" i="1"/>
  <c r="K181" i="1"/>
  <c r="K64" i="1"/>
  <c r="K61" i="1"/>
  <c r="K6" i="1"/>
  <c r="K104" i="1"/>
  <c r="K19" i="1"/>
  <c r="K132" i="1"/>
  <c r="K5" i="1"/>
  <c r="K11" i="1"/>
  <c r="K7" i="1"/>
  <c r="K9" i="1"/>
  <c r="K51" i="1"/>
  <c r="K62" i="1"/>
  <c r="K195" i="1"/>
  <c r="K140" i="1"/>
  <c r="K105" i="1"/>
  <c r="K65" i="1"/>
  <c r="K282" i="1"/>
  <c r="K92" i="1"/>
  <c r="K196" i="1"/>
  <c r="K43" i="1"/>
  <c r="K69" i="1"/>
  <c r="K48" i="1"/>
  <c r="K110" i="1"/>
  <c r="K233" i="1"/>
  <c r="K97" i="1"/>
  <c r="K116" i="1"/>
  <c r="K172" i="1"/>
  <c r="K34" i="1"/>
  <c r="K280" i="1"/>
  <c r="K27" i="1"/>
  <c r="K199" i="1"/>
  <c r="K66" i="1"/>
  <c r="K162" i="1"/>
  <c r="K49" i="1"/>
  <c r="K141" i="1"/>
  <c r="K120" i="1"/>
  <c r="K33" i="1"/>
  <c r="K128" i="1"/>
  <c r="K259" i="1"/>
  <c r="K388" i="1"/>
  <c r="K37" i="1"/>
  <c r="K146" i="1"/>
  <c r="K108" i="1"/>
  <c r="K8" i="1"/>
  <c r="K173" i="1"/>
  <c r="K142" i="1"/>
  <c r="K291" i="1"/>
  <c r="K307" i="1"/>
  <c r="K343" i="1"/>
  <c r="K241" i="1"/>
  <c r="K251" i="1"/>
  <c r="K42" i="1"/>
  <c r="K348" i="1"/>
  <c r="K296" i="1"/>
  <c r="K398" i="1"/>
  <c r="K229" i="1"/>
  <c r="K371" i="1"/>
  <c r="K297" i="1"/>
  <c r="K372" i="1"/>
  <c r="K298" i="1"/>
  <c r="K349" i="1"/>
  <c r="K111" i="1"/>
  <c r="K41" i="1"/>
  <c r="K191" i="1"/>
  <c r="K281" i="1"/>
  <c r="K93" i="1"/>
  <c r="K167" i="1"/>
  <c r="K350" i="1"/>
  <c r="K326" i="1"/>
  <c r="K284" i="1"/>
  <c r="K274" i="1"/>
  <c r="K255" i="1"/>
  <c r="K182" i="1"/>
  <c r="K106" i="1"/>
  <c r="K315" i="1"/>
  <c r="K14" i="1"/>
  <c r="K275" i="1"/>
  <c r="K197" i="1"/>
  <c r="K318" i="1"/>
  <c r="K94" i="1"/>
  <c r="K339" i="1"/>
  <c r="K373" i="1"/>
  <c r="K277" i="1"/>
  <c r="K358" i="1"/>
  <c r="K299" i="1"/>
  <c r="K95" i="1"/>
  <c r="K344" i="1"/>
  <c r="K183" i="1"/>
  <c r="K44" i="1"/>
  <c r="K384" i="1"/>
  <c r="K80" i="1"/>
  <c r="K143" i="1"/>
  <c r="K374" i="1"/>
  <c r="K235" i="1"/>
  <c r="K87" i="1"/>
  <c r="K144" i="1"/>
  <c r="K184" i="1"/>
  <c r="K193" i="1"/>
  <c r="K59" i="1"/>
  <c r="K185" i="1"/>
  <c r="K218" i="1"/>
  <c r="K242" i="1"/>
  <c r="K186" i="1"/>
  <c r="K187" i="1"/>
  <c r="K381" i="1"/>
  <c r="K60" i="1"/>
  <c r="K32" i="1"/>
  <c r="K26" i="1"/>
  <c r="K333" i="1"/>
  <c r="K208" i="1"/>
  <c r="K188" i="1"/>
  <c r="K287" i="1"/>
  <c r="K375" i="1"/>
  <c r="K248" i="1"/>
  <c r="K153" i="1"/>
  <c r="K269" i="1"/>
  <c r="K328" i="1"/>
  <c r="K174" i="1"/>
  <c r="K332" i="1"/>
  <c r="K306" i="1"/>
  <c r="K300" i="1"/>
  <c r="K189" i="1"/>
  <c r="K145" i="1"/>
  <c r="K301" i="1"/>
  <c r="K212" i="1"/>
  <c r="K357" i="1"/>
  <c r="K147" i="1"/>
  <c r="K364" i="1"/>
  <c r="K288" i="1"/>
  <c r="K230" i="1"/>
  <c r="K168" i="1"/>
  <c r="K223" i="1"/>
  <c r="K22" i="1"/>
  <c r="K133" i="1"/>
  <c r="K112" i="1"/>
  <c r="K400" i="1"/>
  <c r="K367" i="1"/>
  <c r="K285" i="1"/>
  <c r="K175" i="1"/>
  <c r="K177" i="1"/>
  <c r="K234" i="1"/>
  <c r="K340" i="1"/>
  <c r="K213" i="1"/>
  <c r="K129" i="1"/>
  <c r="K308" i="1"/>
  <c r="K260" i="1"/>
  <c r="K216" i="1"/>
  <c r="K334" i="1"/>
  <c r="K390" i="1"/>
  <c r="K96" i="1"/>
  <c r="K122" i="1"/>
  <c r="K389" i="1"/>
  <c r="K403" i="1"/>
  <c r="K341" i="1"/>
  <c r="K370" i="1"/>
  <c r="K365" i="1"/>
  <c r="K401" i="1"/>
  <c r="K399" i="1"/>
  <c r="K219" i="1"/>
  <c r="K200" i="1"/>
  <c r="K224" i="1"/>
  <c r="K276" i="1"/>
  <c r="K265" i="1"/>
  <c r="K261" i="1"/>
  <c r="K152" i="1"/>
  <c r="K225" i="1"/>
  <c r="K81" i="1"/>
  <c r="K56" i="1"/>
  <c r="K368" i="1"/>
  <c r="K159" i="1"/>
  <c r="K160" i="1"/>
  <c r="K161" i="1"/>
  <c r="K323" i="1"/>
  <c r="K351" i="1"/>
  <c r="K134" i="1"/>
  <c r="K74" i="1"/>
  <c r="K286" i="1"/>
  <c r="K342" i="1"/>
  <c r="K226" i="1"/>
  <c r="K176" i="1"/>
  <c r="K376" i="1"/>
  <c r="K302" i="1"/>
  <c r="K217" i="1"/>
  <c r="K252" i="1"/>
  <c r="K270" i="1"/>
  <c r="K154" i="1"/>
  <c r="K253" i="1"/>
  <c r="K262" i="1"/>
  <c r="K254" i="1"/>
  <c r="K103" i="1"/>
  <c r="K220" i="1"/>
  <c r="K210" i="1"/>
  <c r="K227" i="1"/>
  <c r="K107" i="1"/>
  <c r="K228" i="1"/>
  <c r="K380" i="1"/>
  <c r="K117" i="1"/>
  <c r="K329" i="1"/>
  <c r="K352" i="1"/>
  <c r="K355" i="1"/>
  <c r="K249" i="1"/>
  <c r="K359" i="1"/>
  <c r="K335" i="1"/>
  <c r="K385" i="1"/>
  <c r="K386" i="1"/>
  <c r="K324" i="1"/>
  <c r="K379" i="1"/>
  <c r="K303" i="1"/>
  <c r="K316" i="1"/>
  <c r="K345" i="1"/>
  <c r="K402" i="1"/>
  <c r="K405" i="1"/>
  <c r="K190" i="1"/>
  <c r="K304" i="1"/>
  <c r="K360" i="1"/>
  <c r="K309" i="1"/>
  <c r="K194" i="1"/>
  <c r="K45" i="1"/>
  <c r="K271" i="1"/>
  <c r="K327" i="1"/>
  <c r="K393" i="1"/>
  <c r="K118" i="1"/>
  <c r="K317" i="1"/>
  <c r="K119" i="1"/>
  <c r="K263" i="1"/>
  <c r="K209" i="1"/>
  <c r="K387" i="1"/>
  <c r="K346" i="1"/>
  <c r="K377" i="1"/>
  <c r="K264" i="1"/>
  <c r="J6" i="1"/>
  <c r="J104" i="1"/>
  <c r="J19" i="1"/>
  <c r="J132" i="1"/>
  <c r="J5" i="1"/>
  <c r="J11" i="1"/>
  <c r="J7" i="1"/>
  <c r="J9" i="1"/>
  <c r="J51" i="1"/>
  <c r="J62" i="1"/>
  <c r="J195" i="1"/>
  <c r="J140" i="1"/>
  <c r="J105" i="1"/>
  <c r="J65" i="1"/>
  <c r="J282" i="1"/>
  <c r="J92" i="1"/>
  <c r="J196" i="1"/>
  <c r="J43" i="1"/>
  <c r="J69" i="1"/>
  <c r="J48" i="1"/>
  <c r="J110" i="1"/>
  <c r="J233" i="1"/>
  <c r="J97" i="1"/>
  <c r="J116" i="1"/>
  <c r="J172" i="1"/>
  <c r="J34" i="1"/>
  <c r="J280" i="1"/>
  <c r="J27" i="1"/>
  <c r="J199" i="1"/>
  <c r="J66" i="1"/>
  <c r="J162" i="1"/>
  <c r="J49" i="1"/>
  <c r="J141" i="1"/>
  <c r="J120" i="1"/>
  <c r="J33" i="1"/>
  <c r="J128" i="1"/>
  <c r="J259" i="1"/>
  <c r="J388" i="1"/>
  <c r="J37" i="1"/>
  <c r="J146" i="1"/>
  <c r="J108" i="1"/>
  <c r="J8" i="1"/>
  <c r="J173" i="1"/>
  <c r="J142" i="1"/>
  <c r="J291" i="1"/>
  <c r="J307" i="1"/>
  <c r="J343" i="1"/>
  <c r="J251" i="1"/>
  <c r="J42" i="1"/>
  <c r="J348" i="1"/>
  <c r="J296" i="1"/>
  <c r="J398" i="1"/>
  <c r="J229" i="1"/>
  <c r="J371" i="1"/>
  <c r="J297" i="1"/>
  <c r="J372" i="1"/>
  <c r="J298" i="1"/>
  <c r="J349" i="1"/>
  <c r="J111" i="1"/>
  <c r="J41" i="1"/>
  <c r="J191" i="1"/>
  <c r="J281" i="1"/>
  <c r="J93" i="1"/>
  <c r="J167" i="1"/>
  <c r="J350" i="1"/>
  <c r="J326" i="1"/>
  <c r="J284" i="1"/>
  <c r="J274" i="1"/>
  <c r="J255" i="1"/>
  <c r="J182" i="1"/>
  <c r="J106" i="1"/>
  <c r="J315" i="1"/>
  <c r="J14" i="1"/>
  <c r="J275" i="1"/>
  <c r="J197" i="1"/>
  <c r="J318" i="1"/>
  <c r="J94" i="1"/>
  <c r="J373" i="1"/>
  <c r="J277" i="1"/>
  <c r="J358" i="1"/>
  <c r="J299" i="1"/>
  <c r="J95" i="1"/>
  <c r="J344" i="1"/>
  <c r="J183" i="1"/>
  <c r="J44" i="1"/>
  <c r="J384" i="1"/>
  <c r="J80" i="1"/>
  <c r="J143" i="1"/>
  <c r="J374" i="1"/>
  <c r="J235" i="1"/>
  <c r="J87" i="1"/>
  <c r="J144" i="1"/>
  <c r="J184" i="1"/>
  <c r="J193" i="1"/>
  <c r="J59" i="1"/>
  <c r="J185" i="1"/>
  <c r="J218" i="1"/>
  <c r="J242" i="1"/>
  <c r="J186" i="1"/>
  <c r="J187" i="1"/>
  <c r="J381" i="1"/>
  <c r="J60" i="1"/>
  <c r="J32" i="1"/>
  <c r="J26" i="1"/>
  <c r="J333" i="1"/>
  <c r="J208" i="1"/>
  <c r="J188" i="1"/>
  <c r="J287" i="1"/>
  <c r="J375" i="1"/>
  <c r="J248" i="1"/>
  <c r="J153" i="1"/>
  <c r="J269" i="1"/>
  <c r="J328" i="1"/>
  <c r="J174" i="1"/>
  <c r="J332" i="1"/>
  <c r="J306" i="1"/>
  <c r="J300" i="1"/>
  <c r="J189" i="1"/>
  <c r="J145" i="1"/>
  <c r="J301" i="1"/>
  <c r="J212" i="1"/>
  <c r="J357" i="1"/>
  <c r="J147" i="1"/>
  <c r="J364" i="1"/>
  <c r="J288" i="1"/>
  <c r="J230" i="1"/>
  <c r="J168" i="1"/>
  <c r="J223" i="1"/>
  <c r="J133" i="1"/>
  <c r="J112" i="1"/>
  <c r="J400" i="1"/>
  <c r="J285" i="1"/>
  <c r="J175" i="1"/>
  <c r="J177" i="1"/>
  <c r="J234" i="1"/>
  <c r="J340" i="1"/>
  <c r="J213" i="1"/>
  <c r="J129" i="1"/>
  <c r="J308" i="1"/>
  <c r="J260" i="1"/>
  <c r="J216" i="1"/>
  <c r="J334" i="1"/>
  <c r="J390" i="1"/>
  <c r="J96" i="1"/>
  <c r="J122" i="1"/>
  <c r="J389" i="1"/>
  <c r="J403" i="1"/>
  <c r="J341" i="1"/>
  <c r="J370" i="1"/>
  <c r="J365" i="1"/>
  <c r="J401" i="1"/>
  <c r="J399" i="1"/>
  <c r="J219" i="1"/>
  <c r="J200" i="1"/>
  <c r="J224" i="1"/>
  <c r="J276" i="1"/>
  <c r="J265" i="1"/>
  <c r="J261" i="1"/>
  <c r="J225" i="1"/>
  <c r="J81" i="1"/>
  <c r="J368" i="1"/>
  <c r="J159" i="1"/>
  <c r="J160" i="1"/>
  <c r="J161" i="1"/>
  <c r="J323" i="1"/>
  <c r="J351" i="1"/>
  <c r="J134" i="1"/>
  <c r="J74" i="1"/>
  <c r="J286" i="1"/>
  <c r="J226" i="1"/>
  <c r="J176" i="1"/>
  <c r="J376" i="1"/>
  <c r="J302" i="1"/>
  <c r="J217" i="1"/>
  <c r="J252" i="1"/>
  <c r="J270" i="1"/>
  <c r="J154" i="1"/>
  <c r="J253" i="1"/>
  <c r="J262" i="1"/>
  <c r="J254" i="1"/>
  <c r="J103" i="1"/>
  <c r="J220" i="1"/>
  <c r="J210" i="1"/>
  <c r="J227" i="1"/>
  <c r="J107" i="1"/>
  <c r="J228" i="1"/>
  <c r="J380" i="1"/>
  <c r="J117" i="1"/>
  <c r="J329" i="1"/>
  <c r="J352" i="1"/>
  <c r="J355" i="1"/>
  <c r="J249" i="1"/>
  <c r="J359" i="1"/>
  <c r="J335" i="1"/>
  <c r="J385" i="1"/>
  <c r="J386" i="1"/>
  <c r="J324" i="1"/>
  <c r="J303" i="1"/>
  <c r="J316" i="1"/>
  <c r="J345" i="1"/>
  <c r="J402" i="1"/>
  <c r="J405" i="1"/>
  <c r="J190" i="1"/>
  <c r="J304" i="1"/>
  <c r="J360" i="1"/>
  <c r="J309" i="1"/>
  <c r="J194" i="1"/>
  <c r="J45" i="1"/>
  <c r="J271" i="1"/>
  <c r="J327" i="1"/>
  <c r="J393" i="1"/>
  <c r="J118" i="1"/>
  <c r="J317" i="1"/>
  <c r="J119" i="1"/>
  <c r="J263" i="1"/>
  <c r="J209" i="1"/>
  <c r="J387" i="1"/>
  <c r="J346" i="1"/>
  <c r="J377" i="1"/>
  <c r="J264" i="1"/>
  <c r="J181" i="1"/>
  <c r="J64" i="1"/>
  <c r="J61" i="1"/>
  <c r="O264" i="1"/>
  <c r="O377" i="1"/>
  <c r="O346" i="1"/>
  <c r="O387" i="1"/>
  <c r="O209" i="1"/>
  <c r="O263" i="1"/>
  <c r="O119" i="1"/>
  <c r="O317" i="1"/>
  <c r="O118" i="1"/>
  <c r="O393" i="1"/>
  <c r="O327" i="1"/>
  <c r="O271" i="1"/>
  <c r="O45" i="1"/>
  <c r="O194" i="1"/>
  <c r="O309" i="1"/>
  <c r="O360" i="1"/>
  <c r="O304" i="1"/>
  <c r="O190" i="1"/>
  <c r="O405" i="1"/>
  <c r="O402" i="1"/>
  <c r="O345" i="1"/>
  <c r="O316" i="1"/>
  <c r="O303" i="1"/>
  <c r="O379" i="1"/>
  <c r="O324" i="1"/>
  <c r="O386" i="1"/>
  <c r="O385" i="1"/>
  <c r="O335" i="1"/>
  <c r="O359" i="1"/>
  <c r="O249" i="1"/>
  <c r="O355" i="1"/>
  <c r="O352" i="1"/>
  <c r="O329" i="1"/>
  <c r="O117" i="1"/>
  <c r="O380" i="1"/>
  <c r="O228" i="1"/>
  <c r="O107" i="1"/>
  <c r="O227" i="1"/>
  <c r="O210" i="1"/>
  <c r="O220" i="1"/>
  <c r="O103" i="1"/>
  <c r="O254" i="1"/>
  <c r="O262" i="1"/>
  <c r="O253" i="1"/>
  <c r="O154" i="1"/>
  <c r="O270" i="1"/>
  <c r="O252" i="1"/>
  <c r="O217" i="1"/>
  <c r="O302" i="1"/>
  <c r="O376" i="1"/>
  <c r="O176" i="1"/>
  <c r="O226" i="1"/>
  <c r="O342" i="1"/>
  <c r="O286" i="1"/>
  <c r="O74" i="1"/>
  <c r="O134" i="1"/>
  <c r="O351" i="1"/>
  <c r="O323" i="1"/>
  <c r="O161" i="1"/>
  <c r="O160" i="1"/>
  <c r="O159" i="1"/>
  <c r="O368" i="1"/>
  <c r="O56" i="1"/>
  <c r="O81" i="1"/>
  <c r="O225" i="1"/>
  <c r="O152" i="1"/>
  <c r="O261" i="1"/>
  <c r="O265" i="1"/>
  <c r="O276" i="1"/>
  <c r="O224" i="1"/>
  <c r="O200" i="1"/>
  <c r="O219" i="1"/>
  <c r="O399" i="1"/>
  <c r="O401" i="1"/>
  <c r="O365" i="1"/>
  <c r="O370" i="1"/>
  <c r="O341" i="1"/>
  <c r="O403" i="1"/>
  <c r="O389" i="1"/>
  <c r="O122" i="1"/>
  <c r="O96" i="1"/>
  <c r="O390" i="1"/>
  <c r="O334" i="1"/>
  <c r="O216" i="1"/>
  <c r="O260" i="1"/>
  <c r="O308" i="1"/>
  <c r="O129" i="1"/>
  <c r="O213" i="1"/>
  <c r="O340" i="1"/>
  <c r="O234" i="1"/>
  <c r="O177" i="1"/>
  <c r="O175" i="1"/>
  <c r="O285" i="1"/>
  <c r="O367" i="1"/>
  <c r="O112" i="1"/>
  <c r="O133" i="1"/>
  <c r="O22" i="1"/>
  <c r="O223" i="1"/>
  <c r="O168" i="1"/>
  <c r="O230" i="1"/>
  <c r="O288" i="1"/>
  <c r="O364" i="1"/>
  <c r="O147" i="1"/>
  <c r="O357" i="1"/>
  <c r="O212" i="1"/>
  <c r="O301" i="1"/>
  <c r="O145" i="1"/>
  <c r="O189" i="1"/>
  <c r="O300" i="1"/>
  <c r="O306" i="1"/>
  <c r="O332" i="1"/>
  <c r="O174" i="1"/>
  <c r="O328" i="1"/>
  <c r="O269" i="1"/>
  <c r="O153" i="1"/>
  <c r="O248" i="1"/>
  <c r="O375" i="1"/>
  <c r="O287" i="1"/>
  <c r="O188" i="1"/>
  <c r="O208" i="1"/>
  <c r="O333" i="1"/>
  <c r="O26" i="1"/>
  <c r="O32" i="1"/>
  <c r="O60" i="1"/>
  <c r="O381" i="1"/>
  <c r="O187" i="1"/>
  <c r="O186" i="1"/>
  <c r="O242" i="1"/>
  <c r="O218" i="1"/>
  <c r="O185" i="1"/>
  <c r="O59" i="1"/>
  <c r="O193" i="1"/>
  <c r="O184" i="1"/>
  <c r="O144" i="1"/>
  <c r="O87" i="1"/>
  <c r="O235" i="1"/>
  <c r="O374" i="1"/>
  <c r="O143" i="1"/>
  <c r="O80" i="1"/>
  <c r="O384" i="1"/>
  <c r="O44" i="1"/>
  <c r="O183" i="1"/>
  <c r="O344" i="1"/>
  <c r="O95" i="1"/>
  <c r="O299" i="1"/>
  <c r="O358" i="1"/>
  <c r="O277" i="1"/>
  <c r="O373" i="1"/>
  <c r="O339" i="1"/>
  <c r="O94" i="1"/>
  <c r="O318" i="1"/>
  <c r="O197" i="1"/>
  <c r="O275" i="1"/>
  <c r="O14" i="1"/>
  <c r="O315" i="1"/>
  <c r="O106" i="1"/>
  <c r="O182" i="1"/>
  <c r="O255" i="1"/>
  <c r="O274" i="1"/>
  <c r="O284" i="1"/>
  <c r="O326" i="1"/>
  <c r="O350" i="1"/>
  <c r="O167" i="1"/>
  <c r="O93" i="1"/>
  <c r="O281" i="1"/>
  <c r="O191" i="1"/>
  <c r="O41" i="1"/>
  <c r="O111" i="1"/>
  <c r="O349" i="1"/>
  <c r="O372" i="1"/>
  <c r="O297" i="1"/>
  <c r="O371" i="1"/>
  <c r="O229" i="1"/>
  <c r="O398" i="1"/>
  <c r="O296" i="1"/>
  <c r="O348" i="1"/>
  <c r="O42" i="1"/>
  <c r="O251" i="1"/>
  <c r="O241" i="1"/>
  <c r="O343" i="1"/>
  <c r="O307" i="1"/>
  <c r="O291" i="1"/>
  <c r="O142" i="1"/>
  <c r="O173" i="1"/>
  <c r="O8" i="1"/>
  <c r="O108" i="1"/>
  <c r="O146" i="1"/>
  <c r="O37" i="1"/>
  <c r="O388" i="1"/>
  <c r="O259" i="1"/>
  <c r="O128" i="1"/>
  <c r="O33" i="1"/>
  <c r="O120" i="1"/>
  <c r="O141" i="1"/>
  <c r="O49" i="1"/>
  <c r="O162" i="1"/>
  <c r="O66" i="1"/>
  <c r="O199" i="1"/>
  <c r="O27" i="1"/>
  <c r="O280" i="1"/>
  <c r="O34" i="1"/>
  <c r="O172" i="1"/>
  <c r="O116" i="1"/>
  <c r="O97" i="1"/>
  <c r="O233" i="1"/>
  <c r="O110" i="1"/>
  <c r="O48" i="1"/>
  <c r="O69" i="1"/>
  <c r="O43" i="1"/>
  <c r="O196" i="1"/>
  <c r="O92" i="1"/>
  <c r="O282" i="1"/>
  <c r="O65" i="1"/>
  <c r="O105" i="1"/>
  <c r="O140" i="1"/>
  <c r="O195" i="1"/>
  <c r="O62" i="1"/>
  <c r="O51" i="1"/>
  <c r="O9" i="1"/>
  <c r="O7" i="1"/>
  <c r="O11" i="1"/>
  <c r="O5" i="1"/>
  <c r="O132" i="1"/>
  <c r="O19" i="1"/>
  <c r="O104" i="1"/>
  <c r="O6" i="1"/>
  <c r="O61" i="1"/>
  <c r="O64" i="1"/>
  <c r="O181" i="1"/>
  <c r="L61" i="1"/>
  <c r="L6" i="1"/>
  <c r="L19" i="1"/>
  <c r="L132" i="1"/>
  <c r="L5" i="1"/>
  <c r="L11" i="1"/>
  <c r="L7" i="1"/>
  <c r="AB9" i="1"/>
  <c r="AC9" i="1" s="1"/>
  <c r="L195" i="1"/>
  <c r="AH140" i="1"/>
  <c r="AI140" i="1" s="1"/>
  <c r="AB105" i="1"/>
  <c r="AC105" i="1" s="1"/>
  <c r="L282" i="1"/>
  <c r="L92" i="1"/>
  <c r="AB43" i="1"/>
  <c r="AC43" i="1" s="1"/>
  <c r="AB48" i="1"/>
  <c r="AC48" i="1" s="1"/>
  <c r="L110" i="1"/>
  <c r="AH116" i="1"/>
  <c r="AI116" i="1" s="1"/>
  <c r="AB172" i="1"/>
  <c r="AC172" i="1" s="1"/>
  <c r="AB34" i="1"/>
  <c r="AC34" i="1" s="1"/>
  <c r="L27" i="1"/>
  <c r="L162" i="1"/>
  <c r="L49" i="1"/>
  <c r="AB141" i="1"/>
  <c r="AC141" i="1" s="1"/>
  <c r="AC33" i="1"/>
  <c r="AH128" i="1"/>
  <c r="AI128" i="1" s="1"/>
  <c r="AH259" i="1"/>
  <c r="AI259" i="1" s="1"/>
  <c r="L388" i="1"/>
  <c r="L37" i="1"/>
  <c r="L8" i="1"/>
  <c r="AH173" i="1"/>
  <c r="AI173" i="1" s="1"/>
  <c r="AB142" i="1"/>
  <c r="AC142" i="1" s="1"/>
  <c r="L291" i="1"/>
  <c r="L307" i="1"/>
  <c r="AB42" i="1"/>
  <c r="AC42" i="1" s="1"/>
  <c r="AB348" i="1"/>
  <c r="AC348" i="1" s="1"/>
  <c r="AB296" i="1"/>
  <c r="AC296" i="1" s="1"/>
  <c r="AB371" i="1"/>
  <c r="AC371" i="1" s="1"/>
  <c r="AB297" i="1"/>
  <c r="AC297" i="1" s="1"/>
  <c r="AB372" i="1"/>
  <c r="AC372" i="1" s="1"/>
  <c r="AB298" i="1"/>
  <c r="AC298" i="1" s="1"/>
  <c r="AB349" i="1"/>
  <c r="AC349" i="1" s="1"/>
  <c r="AH41" i="1"/>
  <c r="AI41" i="1" s="1"/>
  <c r="AD350" i="1"/>
  <c r="AB326" i="1"/>
  <c r="AC326" i="1" s="1"/>
  <c r="AB106" i="1"/>
  <c r="AC106" i="1" s="1"/>
  <c r="AB315" i="1"/>
  <c r="AC315" i="1" s="1"/>
  <c r="AB14" i="1"/>
  <c r="AC14" i="1" s="1"/>
  <c r="AB94" i="1"/>
  <c r="AC94" i="1" s="1"/>
  <c r="L339" i="1"/>
  <c r="AH299" i="1"/>
  <c r="AI299" i="1" s="1"/>
  <c r="AB143" i="1"/>
  <c r="AC143" i="1" s="1"/>
  <c r="AH87" i="1"/>
  <c r="AI87" i="1" s="1"/>
  <c r="AB144" i="1"/>
  <c r="AC144" i="1" s="1"/>
  <c r="AB193" i="1"/>
  <c r="AC193" i="1" s="1"/>
  <c r="AB59" i="1"/>
  <c r="AC59" i="1" s="1"/>
  <c r="L218" i="1"/>
  <c r="AH60" i="1"/>
  <c r="AI60" i="1" s="1"/>
  <c r="AB32" i="1"/>
  <c r="AC32" i="1" s="1"/>
  <c r="AB26" i="1"/>
  <c r="AC26" i="1" s="1"/>
  <c r="AB208" i="1"/>
  <c r="AC208" i="1" s="1"/>
  <c r="AB375" i="1"/>
  <c r="AC375" i="1" s="1"/>
  <c r="AB248" i="1"/>
  <c r="AC248" i="1" s="1"/>
  <c r="AH174" i="1"/>
  <c r="AI174" i="1" s="1"/>
  <c r="L332" i="1"/>
  <c r="AB300" i="1"/>
  <c r="AC300" i="1" s="1"/>
  <c r="AH145" i="1"/>
  <c r="AI145" i="1" s="1"/>
  <c r="AB301" i="1"/>
  <c r="AC301" i="1" s="1"/>
  <c r="AB364" i="1"/>
  <c r="AC364" i="1" s="1"/>
  <c r="L22" i="1"/>
  <c r="AH112" i="1"/>
  <c r="AI112" i="1" s="1"/>
  <c r="AB175" i="1"/>
  <c r="AC175" i="1" s="1"/>
  <c r="L177" i="1"/>
  <c r="AB234" i="1"/>
  <c r="AC234" i="1" s="1"/>
  <c r="AH129" i="1"/>
  <c r="AI129" i="1" s="1"/>
  <c r="AB216" i="1"/>
  <c r="AC216" i="1" s="1"/>
  <c r="L390" i="1"/>
  <c r="AB96" i="1"/>
  <c r="AC96" i="1" s="1"/>
  <c r="AB389" i="1"/>
  <c r="AC389" i="1" s="1"/>
  <c r="AB341" i="1"/>
  <c r="AC341" i="1" s="1"/>
  <c r="L370" i="1"/>
  <c r="AH365" i="1"/>
  <c r="AI365" i="1" s="1"/>
  <c r="L219" i="1"/>
  <c r="AB276" i="1"/>
  <c r="AC276" i="1" s="1"/>
  <c r="AB261" i="1"/>
  <c r="AC261" i="1" s="1"/>
  <c r="L81" i="1"/>
  <c r="L56" i="1"/>
  <c r="AB160" i="1"/>
  <c r="AC160" i="1" s="1"/>
  <c r="AB161" i="1"/>
  <c r="AC161" i="1" s="1"/>
  <c r="L323" i="1"/>
  <c r="AH351" i="1"/>
  <c r="AI351" i="1" s="1"/>
  <c r="AH74" i="1"/>
  <c r="AI74" i="1" s="1"/>
  <c r="AH376" i="1"/>
  <c r="AI376" i="1" s="1"/>
  <c r="AB217" i="1"/>
  <c r="AC217" i="1" s="1"/>
  <c r="AB262" i="1"/>
  <c r="AC262" i="1" s="1"/>
  <c r="L254" i="1"/>
  <c r="AB107" i="1"/>
  <c r="AC107" i="1" s="1"/>
  <c r="AB117" i="1"/>
  <c r="AC117" i="1" s="1"/>
  <c r="AH249" i="1"/>
  <c r="AI249" i="1" s="1"/>
  <c r="AB303" i="1"/>
  <c r="AC303" i="1" s="1"/>
  <c r="AB316" i="1"/>
  <c r="AC316" i="1" s="1"/>
  <c r="AB190" i="1"/>
  <c r="AC190" i="1" s="1"/>
  <c r="AH304" i="1"/>
  <c r="AI304" i="1" s="1"/>
  <c r="AB194" i="1"/>
  <c r="AC194" i="1" s="1"/>
  <c r="AB45" i="1"/>
  <c r="AC45" i="1" s="1"/>
  <c r="AB118" i="1"/>
  <c r="AC118" i="1" s="1"/>
  <c r="AB317" i="1"/>
  <c r="AC317" i="1" s="1"/>
  <c r="AB119" i="1"/>
  <c r="AC119" i="1" s="1"/>
  <c r="AH263" i="1"/>
  <c r="AI263" i="1" s="1"/>
  <c r="AB209" i="1"/>
  <c r="AC209" i="1" s="1"/>
  <c r="AB264" i="1"/>
  <c r="AC264" i="1" s="1"/>
  <c r="AK17" i="1"/>
  <c r="AK46" i="1"/>
  <c r="AK12" i="1"/>
  <c r="AK21" i="1"/>
  <c r="AK366" i="1"/>
  <c r="AK63" i="1"/>
  <c r="AK82" i="1"/>
  <c r="AK13" i="1"/>
  <c r="AK70" i="1"/>
  <c r="AK203" i="1"/>
  <c r="AK131" i="1"/>
  <c r="AK319" i="1"/>
  <c r="AK10" i="1"/>
  <c r="AK314" i="1"/>
  <c r="AK158" i="1"/>
  <c r="AK115" i="1"/>
  <c r="AK71" i="1"/>
  <c r="AK207" i="1"/>
  <c r="AK157" i="1"/>
  <c r="AK179" i="1"/>
  <c r="AK40" i="1"/>
  <c r="AK163" i="1"/>
  <c r="AK52" i="1"/>
  <c r="AK256" i="1"/>
  <c r="AK35" i="1"/>
  <c r="AK91" i="1"/>
  <c r="AK164" i="1"/>
  <c r="AK47" i="1"/>
  <c r="AK99" i="1"/>
  <c r="AK204" i="1"/>
  <c r="AK127" i="1"/>
  <c r="AK148" i="1"/>
  <c r="AK114" i="1"/>
  <c r="AK392" i="1"/>
  <c r="AK312" i="1"/>
  <c r="AK88" i="1"/>
  <c r="AK84" i="1"/>
  <c r="AK310" i="1"/>
  <c r="AK25" i="1"/>
  <c r="AK246" i="1"/>
  <c r="AK170" i="1"/>
  <c r="AK15" i="1"/>
  <c r="AK23" i="1"/>
  <c r="AK273" i="1"/>
  <c r="AK98" i="1"/>
  <c r="AK136" i="1"/>
  <c r="AK58" i="1"/>
  <c r="AK83" i="1"/>
  <c r="AK236" i="1"/>
  <c r="AK250" i="1"/>
  <c r="AK138" i="1"/>
  <c r="AK155" i="1"/>
  <c r="AK363" i="1"/>
  <c r="AK295" i="1"/>
  <c r="AK244" i="1"/>
  <c r="AK361" i="1"/>
  <c r="AK396" i="1"/>
  <c r="AK320" i="1"/>
  <c r="AK38" i="1"/>
  <c r="AK68" i="1"/>
  <c r="AK369" i="1"/>
  <c r="AK206" i="1"/>
  <c r="AK125" i="1"/>
  <c r="AK178" i="1"/>
  <c r="AK137" i="1"/>
  <c r="AK243" i="1"/>
  <c r="AK272" i="1"/>
  <c r="AK50" i="1"/>
  <c r="AK53" i="1"/>
  <c r="AK20" i="1"/>
  <c r="AK231" i="1"/>
  <c r="AK54" i="1"/>
  <c r="AK139" i="1"/>
  <c r="AK16" i="1"/>
  <c r="AK123" i="1"/>
  <c r="AK247" i="1"/>
  <c r="AK57" i="1"/>
  <c r="AK221" i="1"/>
  <c r="AK232" i="1"/>
  <c r="AK222" i="1"/>
  <c r="AK55" i="1"/>
  <c r="AK311" i="1"/>
  <c r="AK28" i="1"/>
  <c r="AK215" i="1"/>
  <c r="AK75" i="1"/>
  <c r="AK109" i="1"/>
  <c r="AK151" i="1"/>
  <c r="AK135" i="1"/>
  <c r="AK321" i="1"/>
  <c r="AK85" i="1"/>
  <c r="AK330" i="1"/>
  <c r="AK100" i="1"/>
  <c r="AK67" i="1"/>
  <c r="AK214" i="1"/>
  <c r="AK89" i="1"/>
  <c r="AK149" i="1"/>
  <c r="AK121" i="1"/>
  <c r="AK101" i="1"/>
  <c r="AK201" i="1"/>
  <c r="AK24" i="1"/>
  <c r="AK126" i="1"/>
  <c r="AK150" i="1"/>
  <c r="AK347" i="1"/>
  <c r="AK72" i="1"/>
  <c r="AK36" i="1"/>
  <c r="AK353" i="1"/>
  <c r="AK90" i="1"/>
  <c r="AK76" i="1"/>
  <c r="AK169" i="1"/>
  <c r="AK278" i="1"/>
  <c r="AK77" i="1"/>
  <c r="AK165" i="1"/>
  <c r="AK279" i="1"/>
  <c r="AK237" i="1"/>
  <c r="AK86" i="1"/>
  <c r="AK113" i="1"/>
  <c r="AK397" i="1"/>
  <c r="AK78" i="1"/>
  <c r="AK331" i="1"/>
  <c r="AK266" i="1"/>
  <c r="AK29" i="1"/>
  <c r="AK30" i="1"/>
  <c r="AK18" i="1"/>
  <c r="AK79" i="1"/>
  <c r="AK180" i="1"/>
  <c r="AK238" i="1"/>
  <c r="AK73" i="1"/>
  <c r="AK404" i="1"/>
  <c r="AK313" i="1"/>
  <c r="AK362" i="1"/>
  <c r="AK292" i="1"/>
  <c r="AK267" i="1"/>
  <c r="AK198" i="1"/>
  <c r="AK268" i="1"/>
  <c r="AK293" i="1"/>
  <c r="AK239" i="1"/>
  <c r="AK166" i="1"/>
  <c r="AK31" i="1"/>
  <c r="AK354" i="1"/>
  <c r="AK378" i="1"/>
  <c r="AK395" i="1"/>
  <c r="AK325" i="1"/>
  <c r="AK391" i="1"/>
  <c r="AK305" i="1"/>
  <c r="AK337" i="1"/>
  <c r="AK240" i="1"/>
  <c r="AK383" i="1"/>
  <c r="AK394" i="1"/>
  <c r="AK382" i="1"/>
  <c r="AK322" i="1"/>
  <c r="AK336" i="1"/>
  <c r="AK289" i="1"/>
  <c r="AK102" i="1"/>
  <c r="AK202" i="1"/>
  <c r="AK257" i="1"/>
  <c r="AK124" i="1"/>
  <c r="AK205" i="1"/>
  <c r="AK338" i="1"/>
  <c r="AK294" i="1"/>
  <c r="AK39" i="1"/>
  <c r="AK283" i="1"/>
  <c r="AK356" i="1"/>
  <c r="AK192" i="1"/>
  <c r="AK171" i="1"/>
  <c r="AK258" i="1"/>
  <c r="AK156" i="1"/>
  <c r="AK245" i="1"/>
  <c r="AK211" i="1"/>
  <c r="AK290" i="1"/>
  <c r="AV5" i="1" l="1"/>
  <c r="AV284" i="1"/>
  <c r="AV103" i="1"/>
  <c r="AV291" i="1"/>
  <c r="AV110" i="1"/>
  <c r="AV33" i="1"/>
  <c r="AV69" i="1"/>
  <c r="AV44" i="1"/>
  <c r="AV259" i="1"/>
  <c r="AV370" i="1"/>
  <c r="AV94" i="1"/>
  <c r="AV351" i="1"/>
  <c r="AV365" i="1"/>
  <c r="AV177" i="1"/>
  <c r="AV60" i="1"/>
  <c r="AV307" i="1"/>
  <c r="AV388" i="1"/>
  <c r="AV66" i="1"/>
  <c r="AV11" i="1"/>
  <c r="AV323" i="1"/>
  <c r="AV304" i="1"/>
  <c r="AV254" i="1"/>
  <c r="AV376" i="1"/>
  <c r="AV341" i="1"/>
  <c r="AV285" i="1"/>
  <c r="AV306" i="1"/>
  <c r="AV41" i="1"/>
  <c r="AV128" i="1"/>
  <c r="AV27" i="1"/>
  <c r="AV140" i="1"/>
  <c r="AV132" i="1"/>
  <c r="AV332" i="1"/>
  <c r="AV87" i="1"/>
  <c r="AV173" i="1"/>
  <c r="AV195" i="1"/>
  <c r="AV19" i="1"/>
  <c r="AV339" i="1"/>
  <c r="AV159" i="1"/>
  <c r="AV389" i="1"/>
  <c r="AV129" i="1"/>
  <c r="AV112" i="1"/>
  <c r="AV174" i="1"/>
  <c r="AV8" i="1"/>
  <c r="AV104" i="1"/>
  <c r="AV56" i="1"/>
  <c r="AV219" i="1"/>
  <c r="AV122" i="1"/>
  <c r="AV218" i="1"/>
  <c r="AV299" i="1"/>
  <c r="AV51" i="1"/>
  <c r="AV6" i="1"/>
  <c r="AV249" i="1"/>
  <c r="AV74" i="1"/>
  <c r="AV81" i="1"/>
  <c r="AV49" i="1"/>
  <c r="AV116" i="1"/>
  <c r="AV92" i="1"/>
  <c r="AV61" i="1"/>
  <c r="AV263" i="1"/>
  <c r="AV390" i="1"/>
  <c r="AV145" i="1"/>
  <c r="AV37" i="1"/>
  <c r="AV162" i="1"/>
  <c r="AV282" i="1"/>
  <c r="AV7" i="1"/>
  <c r="AV22" i="1"/>
  <c r="AE350" i="1"/>
  <c r="AR350" i="1"/>
  <c r="AB270" i="1"/>
  <c r="AC270" i="1" s="1"/>
  <c r="L270" i="1"/>
  <c r="AB288" i="1"/>
  <c r="AC288" i="1" s="1"/>
  <c r="L288" i="1"/>
  <c r="AB281" i="1"/>
  <c r="AC281" i="1" s="1"/>
  <c r="L281" i="1"/>
  <c r="AB387" i="1"/>
  <c r="AC387" i="1" s="1"/>
  <c r="L387" i="1"/>
  <c r="AB271" i="1"/>
  <c r="AC271" i="1" s="1"/>
  <c r="L271" i="1"/>
  <c r="AH402" i="1"/>
  <c r="AI402" i="1" s="1"/>
  <c r="L402" i="1"/>
  <c r="AB335" i="1"/>
  <c r="AC335" i="1" s="1"/>
  <c r="L335" i="1"/>
  <c r="AB228" i="1"/>
  <c r="AC228" i="1" s="1"/>
  <c r="L228" i="1"/>
  <c r="AH253" i="1"/>
  <c r="AI253" i="1" s="1"/>
  <c r="L253" i="1"/>
  <c r="AH226" i="1"/>
  <c r="AI226" i="1" s="1"/>
  <c r="L226" i="1"/>
  <c r="AB265" i="1"/>
  <c r="AC265" i="1" s="1"/>
  <c r="L265" i="1"/>
  <c r="AB168" i="1"/>
  <c r="AC168" i="1" s="1"/>
  <c r="L168" i="1"/>
  <c r="AH153" i="1"/>
  <c r="AI153" i="1" s="1"/>
  <c r="L153" i="1"/>
  <c r="AB345" i="1"/>
  <c r="AC345" i="1" s="1"/>
  <c r="L345" i="1"/>
  <c r="AB359" i="1"/>
  <c r="AC359" i="1" s="1"/>
  <c r="L359" i="1"/>
  <c r="AB154" i="1"/>
  <c r="AC154" i="1" s="1"/>
  <c r="L154" i="1"/>
  <c r="AH342" i="1"/>
  <c r="AI342" i="1" s="1"/>
  <c r="L342" i="1"/>
  <c r="AB260" i="1"/>
  <c r="AC260" i="1" s="1"/>
  <c r="L260" i="1"/>
  <c r="AB230" i="1"/>
  <c r="AC230" i="1" s="1"/>
  <c r="L230" i="1"/>
  <c r="AH189" i="1"/>
  <c r="AI189" i="1" s="1"/>
  <c r="L189" i="1"/>
  <c r="AB384" i="1"/>
  <c r="AC384" i="1" s="1"/>
  <c r="L384" i="1"/>
  <c r="AB373" i="1"/>
  <c r="AC373" i="1" s="1"/>
  <c r="L373" i="1"/>
  <c r="AB93" i="1"/>
  <c r="AC93" i="1" s="1"/>
  <c r="L93" i="1"/>
  <c r="AB241" i="1"/>
  <c r="AC241" i="1" s="1"/>
  <c r="L241" i="1"/>
  <c r="AB146" i="1"/>
  <c r="AC146" i="1" s="1"/>
  <c r="L146" i="1"/>
  <c r="AB196" i="1"/>
  <c r="AC196" i="1" s="1"/>
  <c r="L196" i="1"/>
  <c r="AB368" i="1"/>
  <c r="AC368" i="1" s="1"/>
  <c r="L368" i="1"/>
  <c r="AB367" i="1"/>
  <c r="AC367" i="1" s="1"/>
  <c r="L367" i="1"/>
  <c r="AB343" i="1"/>
  <c r="AC343" i="1" s="1"/>
  <c r="L343" i="1"/>
  <c r="AB210" i="1"/>
  <c r="AC210" i="1" s="1"/>
  <c r="L210" i="1"/>
  <c r="AB187" i="1"/>
  <c r="AC187" i="1" s="1"/>
  <c r="L187" i="1"/>
  <c r="AH64" i="1"/>
  <c r="AI64" i="1" s="1"/>
  <c r="L64" i="1"/>
  <c r="AB227" i="1"/>
  <c r="AC227" i="1" s="1"/>
  <c r="L227" i="1"/>
  <c r="AB224" i="1"/>
  <c r="AC224" i="1" s="1"/>
  <c r="L224" i="1"/>
  <c r="AB381" i="1"/>
  <c r="AC381" i="1" s="1"/>
  <c r="L381" i="1"/>
  <c r="AB182" i="1"/>
  <c r="AC182" i="1" s="1"/>
  <c r="L182" i="1"/>
  <c r="AB309" i="1"/>
  <c r="AC309" i="1" s="1"/>
  <c r="L309" i="1"/>
  <c r="AB355" i="1"/>
  <c r="AC355" i="1" s="1"/>
  <c r="L355" i="1"/>
  <c r="AB252" i="1"/>
  <c r="AC252" i="1" s="1"/>
  <c r="L252" i="1"/>
  <c r="AH200" i="1"/>
  <c r="AI200" i="1" s="1"/>
  <c r="L200" i="1"/>
  <c r="AB400" i="1"/>
  <c r="AC400" i="1" s="1"/>
  <c r="L400" i="1"/>
  <c r="AB360" i="1"/>
  <c r="AC360" i="1" s="1"/>
  <c r="L360" i="1"/>
  <c r="AB379" i="1"/>
  <c r="AC379" i="1" s="1"/>
  <c r="L379" i="1"/>
  <c r="AH352" i="1"/>
  <c r="AI352" i="1" s="1"/>
  <c r="L352" i="1"/>
  <c r="AB220" i="1"/>
  <c r="AC220" i="1" s="1"/>
  <c r="L220" i="1"/>
  <c r="AB134" i="1"/>
  <c r="AC134" i="1" s="1"/>
  <c r="L134" i="1"/>
  <c r="AB213" i="1"/>
  <c r="AC213" i="1" s="1"/>
  <c r="L213" i="1"/>
  <c r="AB147" i="1"/>
  <c r="AC147" i="1" s="1"/>
  <c r="L147" i="1"/>
  <c r="AB188" i="1"/>
  <c r="AC188" i="1" s="1"/>
  <c r="L188" i="1"/>
  <c r="AH186" i="1"/>
  <c r="AI186" i="1" s="1"/>
  <c r="L186" i="1"/>
  <c r="AB344" i="1"/>
  <c r="AC344" i="1" s="1"/>
  <c r="L344" i="1"/>
  <c r="AH318" i="1"/>
  <c r="AI318" i="1" s="1"/>
  <c r="L318" i="1"/>
  <c r="AH274" i="1"/>
  <c r="AI274" i="1" s="1"/>
  <c r="L274" i="1"/>
  <c r="AH398" i="1"/>
  <c r="AI398" i="1" s="1"/>
  <c r="L398" i="1"/>
  <c r="AH199" i="1"/>
  <c r="AI199" i="1" s="1"/>
  <c r="L199" i="1"/>
  <c r="AB233" i="1"/>
  <c r="AC233" i="1" s="1"/>
  <c r="L233" i="1"/>
  <c r="AB65" i="1"/>
  <c r="AC65" i="1" s="1"/>
  <c r="L65" i="1"/>
  <c r="AH181" i="1"/>
  <c r="AI181" i="1" s="1"/>
  <c r="L181" i="1"/>
  <c r="AH403" i="1"/>
  <c r="AI403" i="1" s="1"/>
  <c r="L403" i="1"/>
  <c r="AB184" i="1"/>
  <c r="AC184" i="1" s="1"/>
  <c r="L184" i="1"/>
  <c r="AI255" i="1"/>
  <c r="L255" i="1"/>
  <c r="AB324" i="1"/>
  <c r="AC324" i="1" s="1"/>
  <c r="L324" i="1"/>
  <c r="AD329" i="1"/>
  <c r="L329" i="1"/>
  <c r="AB302" i="1"/>
  <c r="AC302" i="1" s="1"/>
  <c r="L302" i="1"/>
  <c r="AB225" i="1"/>
  <c r="AC225" i="1" s="1"/>
  <c r="L225" i="1"/>
  <c r="AB399" i="1"/>
  <c r="AC399" i="1" s="1"/>
  <c r="L399" i="1"/>
  <c r="AB340" i="1"/>
  <c r="AC340" i="1" s="1"/>
  <c r="L340" i="1"/>
  <c r="AB133" i="1"/>
  <c r="AC133" i="1" s="1"/>
  <c r="L133" i="1"/>
  <c r="AB357" i="1"/>
  <c r="AC357" i="1" s="1"/>
  <c r="L357" i="1"/>
  <c r="AH242" i="1"/>
  <c r="AI242" i="1" s="1"/>
  <c r="L242" i="1"/>
  <c r="AH235" i="1"/>
  <c r="AI235" i="1" s="1"/>
  <c r="L235" i="1"/>
  <c r="AH95" i="1"/>
  <c r="AI95" i="1" s="1"/>
  <c r="L95" i="1"/>
  <c r="AB197" i="1"/>
  <c r="AC197" i="1" s="1"/>
  <c r="L197" i="1"/>
  <c r="AB111" i="1"/>
  <c r="AC111" i="1" s="1"/>
  <c r="L111" i="1"/>
  <c r="AB97" i="1"/>
  <c r="AC97" i="1" s="1"/>
  <c r="L97" i="1"/>
  <c r="AB183" i="1"/>
  <c r="AC183" i="1" s="1"/>
  <c r="L183" i="1"/>
  <c r="AB191" i="1"/>
  <c r="AC191" i="1" s="1"/>
  <c r="L191" i="1"/>
  <c r="AB377" i="1"/>
  <c r="AC377" i="1" s="1"/>
  <c r="L377" i="1"/>
  <c r="AB393" i="1"/>
  <c r="AC393" i="1" s="1"/>
  <c r="L393" i="1"/>
  <c r="AB386" i="1"/>
  <c r="AC386" i="1" s="1"/>
  <c r="L386" i="1"/>
  <c r="AB152" i="1"/>
  <c r="AC152" i="1" s="1"/>
  <c r="L152" i="1"/>
  <c r="AB401" i="1"/>
  <c r="AC401" i="1" s="1"/>
  <c r="L401" i="1"/>
  <c r="AB212" i="1"/>
  <c r="AC212" i="1" s="1"/>
  <c r="L212" i="1"/>
  <c r="AH328" i="1"/>
  <c r="AI328" i="1" s="1"/>
  <c r="L328" i="1"/>
  <c r="AH333" i="1"/>
  <c r="AI333" i="1" s="1"/>
  <c r="L333" i="1"/>
  <c r="AB374" i="1"/>
  <c r="AC374" i="1" s="1"/>
  <c r="L374" i="1"/>
  <c r="AB275" i="1"/>
  <c r="AC275" i="1" s="1"/>
  <c r="L275" i="1"/>
  <c r="AH280" i="1"/>
  <c r="AI280" i="1" s="1"/>
  <c r="L280" i="1"/>
  <c r="AI287" i="1"/>
  <c r="L287" i="1"/>
  <c r="AH229" i="1"/>
  <c r="AI229" i="1" s="1"/>
  <c r="L229" i="1"/>
  <c r="AB346" i="1"/>
  <c r="AC346" i="1" s="1"/>
  <c r="L346" i="1"/>
  <c r="AB327" i="1"/>
  <c r="AC327" i="1" s="1"/>
  <c r="L327" i="1"/>
  <c r="AH405" i="1"/>
  <c r="AI405" i="1" s="1"/>
  <c r="L405" i="1"/>
  <c r="AB385" i="1"/>
  <c r="AC385" i="1" s="1"/>
  <c r="L385" i="1"/>
  <c r="AH380" i="1"/>
  <c r="AI380" i="1" s="1"/>
  <c r="L380" i="1"/>
  <c r="AB176" i="1"/>
  <c r="AC176" i="1" s="1"/>
  <c r="L176" i="1"/>
  <c r="AB334" i="1"/>
  <c r="AC334" i="1" s="1"/>
  <c r="L334" i="1"/>
  <c r="AB223" i="1"/>
  <c r="AC223" i="1" s="1"/>
  <c r="L223" i="1"/>
  <c r="AB269" i="1"/>
  <c r="AC269" i="1" s="1"/>
  <c r="L269" i="1"/>
  <c r="AB185" i="1"/>
  <c r="AC185" i="1" s="1"/>
  <c r="L185" i="1"/>
  <c r="AB358" i="1"/>
  <c r="AC358" i="1" s="1"/>
  <c r="L358" i="1"/>
  <c r="AB120" i="1"/>
  <c r="AC120" i="1" s="1"/>
  <c r="L120" i="1"/>
  <c r="AB286" i="1"/>
  <c r="AC286" i="1" s="1"/>
  <c r="L286" i="1"/>
  <c r="AH308" i="1"/>
  <c r="AI308" i="1" s="1"/>
  <c r="L308" i="1"/>
  <c r="AH80" i="1"/>
  <c r="AI80" i="1" s="1"/>
  <c r="L80" i="1"/>
  <c r="AB277" i="1"/>
  <c r="AC277" i="1" s="1"/>
  <c r="L277" i="1"/>
  <c r="AH167" i="1"/>
  <c r="AI167" i="1" s="1"/>
  <c r="L167" i="1"/>
  <c r="AB251" i="1"/>
  <c r="AC251" i="1" s="1"/>
  <c r="L251" i="1"/>
  <c r="AB108" i="1"/>
  <c r="AC108" i="1" s="1"/>
  <c r="L108" i="1"/>
  <c r="AH62" i="1"/>
  <c r="AI62" i="1" s="1"/>
  <c r="L62" i="1"/>
  <c r="AH152" i="1"/>
  <c r="AI152" i="1" s="1"/>
  <c r="AH298" i="1"/>
  <c r="AI298" i="1" s="1"/>
  <c r="AH350" i="1"/>
  <c r="AI350" i="1" s="1"/>
  <c r="AH183" i="1"/>
  <c r="AI183" i="1" s="1"/>
  <c r="AH228" i="1"/>
  <c r="AI228" i="1" s="1"/>
  <c r="AH144" i="1"/>
  <c r="AI144" i="1" s="1"/>
  <c r="AH359" i="1"/>
  <c r="AI359" i="1" s="1"/>
  <c r="AH381" i="1"/>
  <c r="AI381" i="1" s="1"/>
  <c r="AH194" i="1"/>
  <c r="AI194" i="1" s="1"/>
  <c r="AH97" i="1"/>
  <c r="AI97" i="1" s="1"/>
  <c r="AH223" i="1"/>
  <c r="AI223" i="1" s="1"/>
  <c r="AH119" i="1"/>
  <c r="AI119" i="1" s="1"/>
  <c r="AH42" i="1"/>
  <c r="AI42" i="1" s="1"/>
  <c r="AH286" i="1"/>
  <c r="AI286" i="1" s="1"/>
  <c r="AH348" i="1"/>
  <c r="AI348" i="1" s="1"/>
  <c r="AH349" i="1"/>
  <c r="AI349" i="1" s="1"/>
  <c r="AH326" i="1"/>
  <c r="AI326" i="1" s="1"/>
  <c r="AV326" i="1" s="1"/>
  <c r="AH384" i="1"/>
  <c r="AI384" i="1" s="1"/>
  <c r="AH184" i="1"/>
  <c r="AI184" i="1" s="1"/>
  <c r="AH133" i="1"/>
  <c r="AI133" i="1" s="1"/>
  <c r="AH401" i="1"/>
  <c r="AI401" i="1" s="1"/>
  <c r="AH225" i="1"/>
  <c r="AI225" i="1" s="1"/>
  <c r="AH154" i="1"/>
  <c r="AI154" i="1" s="1"/>
  <c r="AH335" i="1"/>
  <c r="AI335" i="1" s="1"/>
  <c r="AH345" i="1"/>
  <c r="AI345" i="1" s="1"/>
  <c r="AH45" i="1"/>
  <c r="AI45" i="1" s="1"/>
  <c r="AH197" i="1"/>
  <c r="AI197" i="1" s="1"/>
  <c r="AH248" i="1"/>
  <c r="AI248" i="1" s="1"/>
  <c r="AV248" i="1" s="1"/>
  <c r="AH270" i="1"/>
  <c r="AI270" i="1" s="1"/>
  <c r="AH105" i="1"/>
  <c r="AI105" i="1" s="1"/>
  <c r="AH172" i="1"/>
  <c r="AI172" i="1" s="1"/>
  <c r="AH146" i="1"/>
  <c r="AI146" i="1" s="1"/>
  <c r="AH296" i="1"/>
  <c r="AI296" i="1" s="1"/>
  <c r="AH111" i="1"/>
  <c r="AI111" i="1" s="1"/>
  <c r="AH373" i="1"/>
  <c r="AI373" i="1" s="1"/>
  <c r="AH193" i="1"/>
  <c r="AI193" i="1" s="1"/>
  <c r="AH32" i="1"/>
  <c r="AI32" i="1" s="1"/>
  <c r="AH260" i="1"/>
  <c r="AI260" i="1" s="1"/>
  <c r="AH399" i="1"/>
  <c r="AI399" i="1" s="1"/>
  <c r="AH368" i="1"/>
  <c r="AI368" i="1" s="1"/>
  <c r="AH117" i="1"/>
  <c r="AI117" i="1" s="1"/>
  <c r="AH385" i="1"/>
  <c r="AI385" i="1" s="1"/>
  <c r="AH271" i="1"/>
  <c r="AI271" i="1" s="1"/>
  <c r="AH65" i="1"/>
  <c r="AI65" i="1" s="1"/>
  <c r="AH34" i="1"/>
  <c r="AI34" i="1" s="1"/>
  <c r="AI277" i="1"/>
  <c r="AH143" i="1"/>
  <c r="AI143" i="1" s="1"/>
  <c r="AH59" i="1"/>
  <c r="AI59" i="1" s="1"/>
  <c r="AH26" i="1"/>
  <c r="AI26" i="1" s="1"/>
  <c r="AH301" i="1"/>
  <c r="AI301" i="1" s="1"/>
  <c r="AV301" i="1" s="1"/>
  <c r="AH367" i="1"/>
  <c r="AI367" i="1" s="1"/>
  <c r="AH216" i="1"/>
  <c r="AI216" i="1" s="1"/>
  <c r="AH160" i="1"/>
  <c r="AI160" i="1" s="1"/>
  <c r="AH176" i="1"/>
  <c r="AI176" i="1" s="1"/>
  <c r="AH262" i="1"/>
  <c r="AI262" i="1" s="1"/>
  <c r="AV262" i="1" s="1"/>
  <c r="AH329" i="1"/>
  <c r="AI329" i="1" s="1"/>
  <c r="AH386" i="1"/>
  <c r="AI386" i="1" s="1"/>
  <c r="AH327" i="1"/>
  <c r="AI327" i="1" s="1"/>
  <c r="AH209" i="1"/>
  <c r="AI209" i="1" s="1"/>
  <c r="AH196" i="1"/>
  <c r="AI196" i="1" s="1"/>
  <c r="AH142" i="1"/>
  <c r="AI142" i="1" s="1"/>
  <c r="AH191" i="1"/>
  <c r="AI191" i="1" s="1"/>
  <c r="AH182" i="1"/>
  <c r="AI182" i="1" s="1"/>
  <c r="AH358" i="1"/>
  <c r="AI358" i="1" s="1"/>
  <c r="AH374" i="1"/>
  <c r="AI374" i="1" s="1"/>
  <c r="AH185" i="1"/>
  <c r="AI185" i="1" s="1"/>
  <c r="AH269" i="1"/>
  <c r="AI269" i="1" s="1"/>
  <c r="AH212" i="1"/>
  <c r="AI212" i="1" s="1"/>
  <c r="AH175" i="1"/>
  <c r="AI175" i="1" s="1"/>
  <c r="AH334" i="1"/>
  <c r="AI334" i="1" s="1"/>
  <c r="AH224" i="1"/>
  <c r="AI224" i="1" s="1"/>
  <c r="AH161" i="1"/>
  <c r="AI161" i="1" s="1"/>
  <c r="AH220" i="1"/>
  <c r="AI220" i="1" s="1"/>
  <c r="AH324" i="1"/>
  <c r="AI324" i="1" s="1"/>
  <c r="AH190" i="1"/>
  <c r="AI190" i="1" s="1"/>
  <c r="AH393" i="1"/>
  <c r="AI393" i="1" s="1"/>
  <c r="AH387" i="1"/>
  <c r="AI387" i="1" s="1"/>
  <c r="AH43" i="1"/>
  <c r="AI43" i="1" s="1"/>
  <c r="AH343" i="1"/>
  <c r="AI343" i="1" s="1"/>
  <c r="AH371" i="1"/>
  <c r="AI371" i="1" s="1"/>
  <c r="AH281" i="1"/>
  <c r="AI281" i="1" s="1"/>
  <c r="AH106" i="1"/>
  <c r="AI106" i="1" s="1"/>
  <c r="AH208" i="1"/>
  <c r="AI208" i="1" s="1"/>
  <c r="AH364" i="1"/>
  <c r="AI364" i="1" s="1"/>
  <c r="AH234" i="1"/>
  <c r="AI234" i="1" s="1"/>
  <c r="AV234" i="1" s="1"/>
  <c r="AH96" i="1"/>
  <c r="AI96" i="1" s="1"/>
  <c r="AH276" i="1"/>
  <c r="AI276" i="1" s="1"/>
  <c r="AH302" i="1"/>
  <c r="AI302" i="1" s="1"/>
  <c r="AH210" i="1"/>
  <c r="AI210" i="1" s="1"/>
  <c r="AH379" i="1"/>
  <c r="AI379" i="1" s="1"/>
  <c r="AH118" i="1"/>
  <c r="AI118" i="1" s="1"/>
  <c r="AH346" i="1"/>
  <c r="AI346" i="1" s="1"/>
  <c r="AH48" i="1"/>
  <c r="AI48" i="1" s="1"/>
  <c r="AH141" i="1"/>
  <c r="AI141" i="1" s="1"/>
  <c r="AH241" i="1"/>
  <c r="AI241" i="1" s="1"/>
  <c r="AH297" i="1"/>
  <c r="AI297" i="1" s="1"/>
  <c r="AH93" i="1"/>
  <c r="AI93" i="1" s="1"/>
  <c r="AH315" i="1"/>
  <c r="AI315" i="1" s="1"/>
  <c r="AV315" i="1" s="1"/>
  <c r="AH288" i="1"/>
  <c r="AI288" i="1" s="1"/>
  <c r="AH340" i="1"/>
  <c r="AI340" i="1" s="1"/>
  <c r="AH265" i="1"/>
  <c r="AI265" i="1" s="1"/>
  <c r="AH134" i="1"/>
  <c r="AI134" i="1" s="1"/>
  <c r="AH217" i="1"/>
  <c r="AI217" i="1" s="1"/>
  <c r="AV217" i="1" s="1"/>
  <c r="AH227" i="1"/>
  <c r="AI227" i="1" s="1"/>
  <c r="AH355" i="1"/>
  <c r="AI355" i="1" s="1"/>
  <c r="AH303" i="1"/>
  <c r="AI303" i="1" s="1"/>
  <c r="AH360" i="1"/>
  <c r="AI360" i="1" s="1"/>
  <c r="AH317" i="1"/>
  <c r="AI317" i="1" s="1"/>
  <c r="AH377" i="1"/>
  <c r="AI377" i="1" s="1"/>
  <c r="AH9" i="1"/>
  <c r="AI9" i="1" s="1"/>
  <c r="AH233" i="1"/>
  <c r="AI233" i="1" s="1"/>
  <c r="AH120" i="1"/>
  <c r="AI120" i="1" s="1"/>
  <c r="AH251" i="1"/>
  <c r="AI251" i="1" s="1"/>
  <c r="AH372" i="1"/>
  <c r="AI372" i="1" s="1"/>
  <c r="AH275" i="1"/>
  <c r="AI275" i="1" s="1"/>
  <c r="AH344" i="1"/>
  <c r="AI344" i="1" s="1"/>
  <c r="AH187" i="1"/>
  <c r="AI187" i="1" s="1"/>
  <c r="AH375" i="1"/>
  <c r="AI375" i="1" s="1"/>
  <c r="AH300" i="1"/>
  <c r="AI300" i="1" s="1"/>
  <c r="AH168" i="1"/>
  <c r="AI168" i="1" s="1"/>
  <c r="AH213" i="1"/>
  <c r="AI213" i="1" s="1"/>
  <c r="AH261" i="1"/>
  <c r="AI261" i="1" s="1"/>
  <c r="AH252" i="1"/>
  <c r="AI252" i="1" s="1"/>
  <c r="AH107" i="1"/>
  <c r="AI107" i="1" s="1"/>
  <c r="AH316" i="1"/>
  <c r="AI316" i="1" s="1"/>
  <c r="AH309" i="1"/>
  <c r="AI309" i="1" s="1"/>
  <c r="AH264" i="1"/>
  <c r="AI264" i="1" s="1"/>
  <c r="AD191" i="1"/>
  <c r="AD185" i="1"/>
  <c r="AD224" i="1"/>
  <c r="AD225" i="1"/>
  <c r="AD161" i="1"/>
  <c r="AD105" i="1"/>
  <c r="AD252" i="1"/>
  <c r="AD43" i="1"/>
  <c r="AD355" i="1"/>
  <c r="AD348" i="1"/>
  <c r="AD209" i="1"/>
  <c r="AD358" i="1"/>
  <c r="AD375" i="1"/>
  <c r="AD117" i="1"/>
  <c r="AD324" i="1"/>
  <c r="AD309" i="1"/>
  <c r="AD65" i="1"/>
  <c r="AD141" i="1"/>
  <c r="AD296" i="1"/>
  <c r="AD281" i="1"/>
  <c r="AD344" i="1"/>
  <c r="AD193" i="1"/>
  <c r="AD223" i="1"/>
  <c r="AD401" i="1"/>
  <c r="AD368" i="1"/>
  <c r="AD270" i="1"/>
  <c r="AD379" i="1"/>
  <c r="AD194" i="1"/>
  <c r="AD119" i="1"/>
  <c r="AD34" i="1"/>
  <c r="AD184" i="1"/>
  <c r="AD168" i="1"/>
  <c r="AD196" i="1"/>
  <c r="AD120" i="1"/>
  <c r="AD371" i="1"/>
  <c r="AD93" i="1"/>
  <c r="AD183" i="1"/>
  <c r="AD59" i="1"/>
  <c r="AD133" i="1"/>
  <c r="AD399" i="1"/>
  <c r="AD160" i="1"/>
  <c r="AD154" i="1"/>
  <c r="AD303" i="1"/>
  <c r="AD45" i="1"/>
  <c r="AD146" i="1"/>
  <c r="AD297" i="1"/>
  <c r="AD384" i="1"/>
  <c r="AD300" i="1"/>
  <c r="AD175" i="1"/>
  <c r="AD220" i="1"/>
  <c r="AD316" i="1"/>
  <c r="AD271" i="1"/>
  <c r="AD48" i="1"/>
  <c r="AD142" i="1"/>
  <c r="AD372" i="1"/>
  <c r="AD106" i="1"/>
  <c r="AD143" i="1"/>
  <c r="AD187" i="1"/>
  <c r="AD340" i="1"/>
  <c r="AD276" i="1"/>
  <c r="AD134" i="1"/>
  <c r="AD210" i="1"/>
  <c r="AD359" i="1"/>
  <c r="AD327" i="1"/>
  <c r="AD387" i="1"/>
  <c r="AD233" i="1"/>
  <c r="AD343" i="1"/>
  <c r="AD298" i="1"/>
  <c r="AD374" i="1"/>
  <c r="AD32" i="1"/>
  <c r="AD212" i="1"/>
  <c r="AD213" i="1"/>
  <c r="AD265" i="1"/>
  <c r="AD286" i="1"/>
  <c r="AD227" i="1"/>
  <c r="AD335" i="1"/>
  <c r="AD345" i="1"/>
  <c r="AD393" i="1"/>
  <c r="AD346" i="1"/>
  <c r="AD97" i="1"/>
  <c r="AD241" i="1"/>
  <c r="AD349" i="1"/>
  <c r="AD275" i="1"/>
  <c r="AD26" i="1"/>
  <c r="AD364" i="1"/>
  <c r="AD216" i="1"/>
  <c r="AD261" i="1"/>
  <c r="AD176" i="1"/>
  <c r="AD107" i="1"/>
  <c r="AD385" i="1"/>
  <c r="AD190" i="1"/>
  <c r="AD118" i="1"/>
  <c r="AD377" i="1"/>
  <c r="AD9" i="1"/>
  <c r="AD172" i="1"/>
  <c r="AD42" i="1"/>
  <c r="AD111" i="1"/>
  <c r="AD373" i="1"/>
  <c r="AD144" i="1"/>
  <c r="AD208" i="1"/>
  <c r="AD230" i="1"/>
  <c r="AD96" i="1"/>
  <c r="AD152" i="1"/>
  <c r="AD302" i="1"/>
  <c r="AD228" i="1"/>
  <c r="AD386" i="1"/>
  <c r="AD360" i="1"/>
  <c r="AD317" i="1"/>
  <c r="AD264" i="1"/>
  <c r="AV108" i="1" l="1"/>
  <c r="AV80" i="1"/>
  <c r="AV405" i="1"/>
  <c r="AV287" i="1"/>
  <c r="AV333" i="1"/>
  <c r="AV357" i="1"/>
  <c r="AV255" i="1"/>
  <c r="AV274" i="1"/>
  <c r="AV188" i="1"/>
  <c r="AV400" i="1"/>
  <c r="AV342" i="1"/>
  <c r="AV153" i="1"/>
  <c r="AV62" i="1"/>
  <c r="AV229" i="1"/>
  <c r="AV242" i="1"/>
  <c r="AV181" i="1"/>
  <c r="AV398" i="1"/>
  <c r="AV186" i="1"/>
  <c r="AV226" i="1"/>
  <c r="AV402" i="1"/>
  <c r="AV253" i="1"/>
  <c r="AV200" i="1"/>
  <c r="AV167" i="1"/>
  <c r="AV380" i="1"/>
  <c r="AV235" i="1"/>
  <c r="AV403" i="1"/>
  <c r="AV199" i="1"/>
  <c r="AV381" i="1"/>
  <c r="AV269" i="1"/>
  <c r="AV277" i="1"/>
  <c r="AV260" i="1"/>
  <c r="AV288" i="1"/>
  <c r="AV350" i="1"/>
  <c r="AV334" i="1"/>
  <c r="AV197" i="1"/>
  <c r="AV251" i="1"/>
  <c r="AV308" i="1"/>
  <c r="AV280" i="1"/>
  <c r="AV328" i="1"/>
  <c r="AV95" i="1"/>
  <c r="AV318" i="1"/>
  <c r="AV147" i="1"/>
  <c r="AV352" i="1"/>
  <c r="AV182" i="1"/>
  <c r="AV64" i="1"/>
  <c r="AV367" i="1"/>
  <c r="AV189" i="1"/>
  <c r="AE111" i="1"/>
  <c r="AR111" i="1"/>
  <c r="AE270" i="1"/>
  <c r="AR270" i="1"/>
  <c r="AE386" i="1"/>
  <c r="AR386" i="1"/>
  <c r="AE373" i="1"/>
  <c r="AR373" i="1"/>
  <c r="AE385" i="1"/>
  <c r="AR385" i="1"/>
  <c r="AE349" i="1"/>
  <c r="AR349" i="1"/>
  <c r="AE286" i="1"/>
  <c r="AR286" i="1"/>
  <c r="AE343" i="1"/>
  <c r="AR343" i="1"/>
  <c r="AE340" i="1"/>
  <c r="AR340" i="1"/>
  <c r="AE316" i="1"/>
  <c r="AR316" i="1"/>
  <c r="AE303" i="1"/>
  <c r="AR303" i="1"/>
  <c r="AE371" i="1"/>
  <c r="AR371" i="1"/>
  <c r="AE379" i="1"/>
  <c r="AR379" i="1"/>
  <c r="AE296" i="1"/>
  <c r="AR296" i="1"/>
  <c r="AE209" i="1"/>
  <c r="AR209" i="1"/>
  <c r="AE224" i="1"/>
  <c r="AR224" i="1"/>
  <c r="AE241" i="1"/>
  <c r="AR241" i="1"/>
  <c r="AE154" i="1"/>
  <c r="AR154" i="1"/>
  <c r="AE185" i="1"/>
  <c r="AR185" i="1"/>
  <c r="AE42" i="1"/>
  <c r="AR42" i="1"/>
  <c r="AE176" i="1"/>
  <c r="AR176" i="1"/>
  <c r="AE97" i="1"/>
  <c r="AR97" i="1"/>
  <c r="AE213" i="1"/>
  <c r="AR213" i="1"/>
  <c r="AE387" i="1"/>
  <c r="AR387" i="1"/>
  <c r="AE143" i="1"/>
  <c r="AR143" i="1"/>
  <c r="AE175" i="1"/>
  <c r="AR175" i="1"/>
  <c r="AE160" i="1"/>
  <c r="AR160" i="1"/>
  <c r="AE196" i="1"/>
  <c r="AR196" i="1"/>
  <c r="AE368" i="1"/>
  <c r="AR368" i="1"/>
  <c r="AE65" i="1"/>
  <c r="AR65" i="1"/>
  <c r="AE355" i="1"/>
  <c r="AR355" i="1"/>
  <c r="AE191" i="1"/>
  <c r="AR191" i="1"/>
  <c r="AE220" i="1"/>
  <c r="AR220" i="1"/>
  <c r="AE172" i="1"/>
  <c r="AR172" i="1"/>
  <c r="AE261" i="1"/>
  <c r="AR261" i="1"/>
  <c r="AE346" i="1"/>
  <c r="AR346" i="1"/>
  <c r="AE212" i="1"/>
  <c r="AR212" i="1"/>
  <c r="AE327" i="1"/>
  <c r="AR327" i="1"/>
  <c r="AE106" i="1"/>
  <c r="AR106" i="1"/>
  <c r="AE300" i="1"/>
  <c r="AR300" i="1"/>
  <c r="AE399" i="1"/>
  <c r="AV399" i="1" s="1"/>
  <c r="AR399" i="1"/>
  <c r="AE168" i="1"/>
  <c r="AR168" i="1"/>
  <c r="AE401" i="1"/>
  <c r="AR401" i="1"/>
  <c r="AE309" i="1"/>
  <c r="AR309" i="1"/>
  <c r="AE43" i="1"/>
  <c r="AR43" i="1"/>
  <c r="AE107" i="1"/>
  <c r="AR107" i="1"/>
  <c r="AE120" i="1"/>
  <c r="AR120" i="1"/>
  <c r="AE329" i="1"/>
  <c r="AR329" i="1"/>
  <c r="AE302" i="1"/>
  <c r="AR302" i="1"/>
  <c r="AE9" i="1"/>
  <c r="AR9" i="1"/>
  <c r="AE393" i="1"/>
  <c r="AR393" i="1"/>
  <c r="AE32" i="1"/>
  <c r="AR32" i="1"/>
  <c r="AE359" i="1"/>
  <c r="AR359" i="1"/>
  <c r="AE372" i="1"/>
  <c r="AR372" i="1"/>
  <c r="AE384" i="1"/>
  <c r="AR384" i="1"/>
  <c r="AE133" i="1"/>
  <c r="AR133" i="1"/>
  <c r="AE184" i="1"/>
  <c r="AR184" i="1"/>
  <c r="AE223" i="1"/>
  <c r="AR223" i="1"/>
  <c r="AE324" i="1"/>
  <c r="AR324" i="1"/>
  <c r="AE252" i="1"/>
  <c r="AR252" i="1"/>
  <c r="AE233" i="1"/>
  <c r="AR233" i="1"/>
  <c r="AE141" i="1"/>
  <c r="AR141" i="1"/>
  <c r="AE152" i="1"/>
  <c r="AR152" i="1"/>
  <c r="AE96" i="1"/>
  <c r="AR96" i="1"/>
  <c r="AE216" i="1"/>
  <c r="AR216" i="1"/>
  <c r="AE264" i="1"/>
  <c r="AR264" i="1"/>
  <c r="AE230" i="1"/>
  <c r="AR230" i="1"/>
  <c r="AE377" i="1"/>
  <c r="AR377" i="1"/>
  <c r="AE364" i="1"/>
  <c r="AR364" i="1"/>
  <c r="AE345" i="1"/>
  <c r="AR345" i="1"/>
  <c r="AE374" i="1"/>
  <c r="AR374" i="1"/>
  <c r="AE210" i="1"/>
  <c r="AR210" i="1"/>
  <c r="AE142" i="1"/>
  <c r="AR142" i="1"/>
  <c r="AE297" i="1"/>
  <c r="AR297" i="1"/>
  <c r="AE59" i="1"/>
  <c r="AR59" i="1"/>
  <c r="AE34" i="1"/>
  <c r="AR34" i="1"/>
  <c r="AE193" i="1"/>
  <c r="AR193" i="1"/>
  <c r="AE117" i="1"/>
  <c r="AR117" i="1"/>
  <c r="AE105" i="1"/>
  <c r="AR105" i="1"/>
  <c r="AE228" i="1"/>
  <c r="AR228" i="1"/>
  <c r="AE187" i="1"/>
  <c r="AR187" i="1"/>
  <c r="AE317" i="1"/>
  <c r="AR317" i="1"/>
  <c r="AE208" i="1"/>
  <c r="AR208" i="1"/>
  <c r="AE118" i="1"/>
  <c r="AR118" i="1"/>
  <c r="AE26" i="1"/>
  <c r="AR26" i="1"/>
  <c r="AE335" i="1"/>
  <c r="AR335" i="1"/>
  <c r="AE14" i="1"/>
  <c r="AR14" i="1"/>
  <c r="AE134" i="1"/>
  <c r="AR134" i="1"/>
  <c r="AE48" i="1"/>
  <c r="AR48" i="1"/>
  <c r="AE146" i="1"/>
  <c r="AR146" i="1"/>
  <c r="AE183" i="1"/>
  <c r="AR183" i="1"/>
  <c r="AE119" i="1"/>
  <c r="AR119" i="1"/>
  <c r="AE344" i="1"/>
  <c r="AR344" i="1"/>
  <c r="AE375" i="1"/>
  <c r="AR375" i="1"/>
  <c r="AE161" i="1"/>
  <c r="AR161" i="1"/>
  <c r="AE265" i="1"/>
  <c r="AR265" i="1"/>
  <c r="AE348" i="1"/>
  <c r="AR348" i="1"/>
  <c r="AE360" i="1"/>
  <c r="AR360" i="1"/>
  <c r="AE144" i="1"/>
  <c r="AR144" i="1"/>
  <c r="AE190" i="1"/>
  <c r="AR190" i="1"/>
  <c r="AE275" i="1"/>
  <c r="AV275" i="1" s="1"/>
  <c r="AR275" i="1"/>
  <c r="AE227" i="1"/>
  <c r="AR227" i="1"/>
  <c r="AE298" i="1"/>
  <c r="AR298" i="1"/>
  <c r="AE276" i="1"/>
  <c r="AR276" i="1"/>
  <c r="AE271" i="1"/>
  <c r="AR271" i="1"/>
  <c r="AE45" i="1"/>
  <c r="AR45" i="1"/>
  <c r="AE93" i="1"/>
  <c r="AR93" i="1"/>
  <c r="AE194" i="1"/>
  <c r="AR194" i="1"/>
  <c r="AE281" i="1"/>
  <c r="AR281" i="1"/>
  <c r="AE358" i="1"/>
  <c r="AR358" i="1"/>
  <c r="AE225" i="1"/>
  <c r="AR225" i="1"/>
  <c r="AK130" i="1"/>
  <c r="AI17" i="1"/>
  <c r="AI46" i="1"/>
  <c r="AI12" i="1"/>
  <c r="AI21" i="1"/>
  <c r="AI366" i="1"/>
  <c r="AI63" i="1"/>
  <c r="AI82" i="1"/>
  <c r="AI13" i="1"/>
  <c r="AI70" i="1"/>
  <c r="AI203" i="1"/>
  <c r="AI131" i="1"/>
  <c r="AI319" i="1"/>
  <c r="AI314" i="1"/>
  <c r="AI115" i="1"/>
  <c r="AI71" i="1"/>
  <c r="AI207" i="1"/>
  <c r="AI157" i="1"/>
  <c r="AI52" i="1"/>
  <c r="AI35" i="1"/>
  <c r="AI164" i="1"/>
  <c r="AI204" i="1"/>
  <c r="AI127" i="1"/>
  <c r="AI148" i="1"/>
  <c r="AI312" i="1"/>
  <c r="AI23" i="1"/>
  <c r="AI273" i="1"/>
  <c r="AI250" i="1"/>
  <c r="AI155" i="1"/>
  <c r="AI363" i="1"/>
  <c r="AI178" i="1"/>
  <c r="AI243" i="1"/>
  <c r="AI272" i="1"/>
  <c r="AI20" i="1"/>
  <c r="AI123" i="1"/>
  <c r="AI55" i="1"/>
  <c r="AI75" i="1"/>
  <c r="AI109" i="1"/>
  <c r="AI151" i="1"/>
  <c r="AI24" i="1"/>
  <c r="AI150" i="1"/>
  <c r="AI36" i="1"/>
  <c r="AI90" i="1"/>
  <c r="AI165" i="1"/>
  <c r="AI113" i="1"/>
  <c r="AI180" i="1"/>
  <c r="AI404" i="1"/>
  <c r="AI362" i="1"/>
  <c r="AI268" i="1"/>
  <c r="AI293" i="1"/>
  <c r="AI240" i="1"/>
  <c r="AI382" i="1"/>
  <c r="AI102" i="1"/>
  <c r="AI211" i="1"/>
  <c r="L17" i="1"/>
  <c r="L46" i="1"/>
  <c r="L12" i="1"/>
  <c r="L21" i="1"/>
  <c r="L366" i="1"/>
  <c r="L63" i="1"/>
  <c r="L82" i="1"/>
  <c r="L70" i="1"/>
  <c r="L131" i="1"/>
  <c r="L319" i="1"/>
  <c r="L10" i="1"/>
  <c r="L314" i="1"/>
  <c r="AD158" i="1"/>
  <c r="L115" i="1"/>
  <c r="L71" i="1"/>
  <c r="L207" i="1"/>
  <c r="L179" i="1"/>
  <c r="L52" i="1"/>
  <c r="AH256" i="1"/>
  <c r="AI256" i="1" s="1"/>
  <c r="L35" i="1"/>
  <c r="L91" i="1"/>
  <c r="L164" i="1"/>
  <c r="L148" i="1"/>
  <c r="L392" i="1"/>
  <c r="L310" i="1"/>
  <c r="AH246" i="1"/>
  <c r="AI246" i="1" s="1"/>
  <c r="AH170" i="1"/>
  <c r="AI170" i="1" s="1"/>
  <c r="L23" i="1"/>
  <c r="L273" i="1"/>
  <c r="L98" i="1"/>
  <c r="L136" i="1"/>
  <c r="AH83" i="1"/>
  <c r="AI83" i="1" s="1"/>
  <c r="L250" i="1"/>
  <c r="L155" i="1"/>
  <c r="L363" i="1"/>
  <c r="AH295" i="1"/>
  <c r="AI295" i="1" s="1"/>
  <c r="L244" i="1"/>
  <c r="AH361" i="1"/>
  <c r="AI361" i="1" s="1"/>
  <c r="L396" i="1"/>
  <c r="L38" i="1"/>
  <c r="L369" i="1"/>
  <c r="AH206" i="1"/>
  <c r="AI206" i="1" s="1"/>
  <c r="L178" i="1"/>
  <c r="L243" i="1"/>
  <c r="L272" i="1"/>
  <c r="AH50" i="1"/>
  <c r="AI50" i="1" s="1"/>
  <c r="L20" i="1"/>
  <c r="AH231" i="1"/>
  <c r="AI231" i="1" s="1"/>
  <c r="AH139" i="1"/>
  <c r="AI139" i="1" s="1"/>
  <c r="AH16" i="1"/>
  <c r="AI16" i="1" s="1"/>
  <c r="L123" i="1"/>
  <c r="AH247" i="1"/>
  <c r="AI247" i="1" s="1"/>
  <c r="L55" i="1"/>
  <c r="AH311" i="1"/>
  <c r="AI311" i="1" s="1"/>
  <c r="AH215" i="1"/>
  <c r="AI215" i="1" s="1"/>
  <c r="L75" i="1"/>
  <c r="L109" i="1"/>
  <c r="L151" i="1"/>
  <c r="AH135" i="1"/>
  <c r="AI135" i="1" s="1"/>
  <c r="AH85" i="1"/>
  <c r="AI85" i="1" s="1"/>
  <c r="L330" i="1"/>
  <c r="L67" i="1"/>
  <c r="AB214" i="1"/>
  <c r="L201" i="1"/>
  <c r="L24" i="1"/>
  <c r="AB126" i="1"/>
  <c r="L150" i="1"/>
  <c r="AH347" i="1"/>
  <c r="AI347" i="1" s="1"/>
  <c r="L36" i="1"/>
  <c r="L90" i="1"/>
  <c r="L169" i="1"/>
  <c r="L165" i="1"/>
  <c r="L113" i="1"/>
  <c r="L397" i="1"/>
  <c r="L180" i="1"/>
  <c r="L404" i="1"/>
  <c r="AB293" i="1"/>
  <c r="L354" i="1"/>
  <c r="L378" i="1"/>
  <c r="L395" i="1"/>
  <c r="AH325" i="1"/>
  <c r="AI325" i="1" s="1"/>
  <c r="AH391" i="1"/>
  <c r="AI391" i="1" s="1"/>
  <c r="AB337" i="1"/>
  <c r="L240" i="1"/>
  <c r="L383" i="1"/>
  <c r="L382" i="1"/>
  <c r="L322" i="1"/>
  <c r="AH336" i="1"/>
  <c r="AI336" i="1" s="1"/>
  <c r="L289" i="1"/>
  <c r="AH202" i="1"/>
  <c r="AI202" i="1" s="1"/>
  <c r="AH257" i="1"/>
  <c r="AI257" i="1" s="1"/>
  <c r="AH124" i="1"/>
  <c r="AI124" i="1" s="1"/>
  <c r="AH205" i="1"/>
  <c r="AI205" i="1" s="1"/>
  <c r="AH338" i="1"/>
  <c r="AI338" i="1" s="1"/>
  <c r="AH294" i="1"/>
  <c r="AI294" i="1" s="1"/>
  <c r="L39" i="1"/>
  <c r="AH283" i="1"/>
  <c r="AI283" i="1" s="1"/>
  <c r="AH356" i="1"/>
  <c r="AI356" i="1" s="1"/>
  <c r="AH192" i="1"/>
  <c r="AI192" i="1" s="1"/>
  <c r="AH171" i="1"/>
  <c r="AI171" i="1" s="1"/>
  <c r="AH258" i="1"/>
  <c r="AI258" i="1" s="1"/>
  <c r="L156" i="1"/>
  <c r="L245" i="1"/>
  <c r="L211" i="1"/>
  <c r="L290" i="1"/>
  <c r="AC17" i="1"/>
  <c r="AC46" i="1"/>
  <c r="AC12" i="1"/>
  <c r="AC21" i="1"/>
  <c r="AC366" i="1"/>
  <c r="AC82" i="1"/>
  <c r="AC13" i="1"/>
  <c r="AC70" i="1"/>
  <c r="AC203" i="1"/>
  <c r="AC131" i="1"/>
  <c r="AC319" i="1"/>
  <c r="AC314" i="1"/>
  <c r="AC158" i="1"/>
  <c r="AC115" i="1"/>
  <c r="AC71" i="1"/>
  <c r="AC207" i="1"/>
  <c r="AC157" i="1"/>
  <c r="AC163" i="1"/>
  <c r="AC52" i="1"/>
  <c r="AC256" i="1"/>
  <c r="AC35" i="1"/>
  <c r="AC164" i="1"/>
  <c r="AC47" i="1"/>
  <c r="AC204" i="1"/>
  <c r="AC127" i="1"/>
  <c r="AC148" i="1"/>
  <c r="AC312" i="1"/>
  <c r="AC310" i="1"/>
  <c r="AC15" i="1"/>
  <c r="AC23" i="1"/>
  <c r="AC273" i="1"/>
  <c r="AC250" i="1"/>
  <c r="AC155" i="1"/>
  <c r="AC363" i="1"/>
  <c r="AC295" i="1"/>
  <c r="AC361" i="1"/>
  <c r="AC396" i="1"/>
  <c r="AC320" i="1"/>
  <c r="AC38" i="1"/>
  <c r="AC206" i="1"/>
  <c r="AC178" i="1"/>
  <c r="AC243" i="1"/>
  <c r="AC272" i="1"/>
  <c r="AC231" i="1"/>
  <c r="AC139" i="1"/>
  <c r="AC16" i="1"/>
  <c r="AC123" i="1"/>
  <c r="AC247" i="1"/>
  <c r="AC55" i="1"/>
  <c r="AC75" i="1"/>
  <c r="AC109" i="1"/>
  <c r="AC151" i="1"/>
  <c r="AC135" i="1"/>
  <c r="AC321" i="1"/>
  <c r="AC67" i="1"/>
  <c r="AC121" i="1"/>
  <c r="AC24" i="1"/>
  <c r="AC150" i="1"/>
  <c r="AC72" i="1"/>
  <c r="AC36" i="1"/>
  <c r="AC353" i="1"/>
  <c r="AC90" i="1"/>
  <c r="AC278" i="1"/>
  <c r="AC165" i="1"/>
  <c r="AC86" i="1"/>
  <c r="AC113" i="1"/>
  <c r="AC266" i="1"/>
  <c r="AC180" i="1"/>
  <c r="AC73" i="1"/>
  <c r="AC404" i="1"/>
  <c r="AC362" i="1"/>
  <c r="AC292" i="1"/>
  <c r="AC267" i="1"/>
  <c r="AC198" i="1"/>
  <c r="AC378" i="1"/>
  <c r="AC395" i="1"/>
  <c r="AC325" i="1"/>
  <c r="AC240" i="1"/>
  <c r="AC382" i="1"/>
  <c r="AC336" i="1"/>
  <c r="AC289" i="1"/>
  <c r="AC102" i="1"/>
  <c r="AC202" i="1"/>
  <c r="AC257" i="1"/>
  <c r="AC124" i="1"/>
  <c r="AC205" i="1"/>
  <c r="AC338" i="1"/>
  <c r="AC294" i="1"/>
  <c r="AC39" i="1"/>
  <c r="AC283" i="1"/>
  <c r="AC356" i="1"/>
  <c r="AC192" i="1"/>
  <c r="AC258" i="1"/>
  <c r="AC156" i="1"/>
  <c r="AC211" i="1"/>
  <c r="AC130" i="1"/>
  <c r="AA17" i="1"/>
  <c r="AA46" i="1"/>
  <c r="AA12" i="1"/>
  <c r="AA21" i="1"/>
  <c r="AA366" i="1"/>
  <c r="AA63" i="1"/>
  <c r="AA82" i="1"/>
  <c r="AA13" i="1"/>
  <c r="AA70" i="1"/>
  <c r="AA203" i="1"/>
  <c r="AA131" i="1"/>
  <c r="AA319" i="1"/>
  <c r="AA10" i="1"/>
  <c r="AA314" i="1"/>
  <c r="AA158" i="1"/>
  <c r="AA115" i="1"/>
  <c r="AA71" i="1"/>
  <c r="AA207" i="1"/>
  <c r="AA157" i="1"/>
  <c r="AA179" i="1"/>
  <c r="AA40" i="1"/>
  <c r="AA163" i="1"/>
  <c r="AA52" i="1"/>
  <c r="AA256" i="1"/>
  <c r="AA35" i="1"/>
  <c r="AA91" i="1"/>
  <c r="AA164" i="1"/>
  <c r="AA47" i="1"/>
  <c r="AA99" i="1"/>
  <c r="AA204" i="1"/>
  <c r="AA127" i="1"/>
  <c r="AA148" i="1"/>
  <c r="AA114" i="1"/>
  <c r="AA392" i="1"/>
  <c r="AA312" i="1"/>
  <c r="AA88" i="1"/>
  <c r="AA84" i="1"/>
  <c r="AA310" i="1"/>
  <c r="AA25" i="1"/>
  <c r="AA246" i="1"/>
  <c r="AA170" i="1"/>
  <c r="AA15" i="1"/>
  <c r="AA23" i="1"/>
  <c r="AA273" i="1"/>
  <c r="AA98" i="1"/>
  <c r="AA136" i="1"/>
  <c r="AA58" i="1"/>
  <c r="AA83" i="1"/>
  <c r="AA236" i="1"/>
  <c r="AA250" i="1"/>
  <c r="AA138" i="1"/>
  <c r="AA155" i="1"/>
  <c r="AA363" i="1"/>
  <c r="AA295" i="1"/>
  <c r="AA244" i="1"/>
  <c r="AA361" i="1"/>
  <c r="AA396" i="1"/>
  <c r="AA320" i="1"/>
  <c r="AA38" i="1"/>
  <c r="AA68" i="1"/>
  <c r="AA369" i="1"/>
  <c r="AA206" i="1"/>
  <c r="AA125" i="1"/>
  <c r="AA178" i="1"/>
  <c r="AA137" i="1"/>
  <c r="AA243" i="1"/>
  <c r="AA272" i="1"/>
  <c r="AA50" i="1"/>
  <c r="AA53" i="1"/>
  <c r="AA20" i="1"/>
  <c r="AA231" i="1"/>
  <c r="AA54" i="1"/>
  <c r="AA139" i="1"/>
  <c r="AA16" i="1"/>
  <c r="AA123" i="1"/>
  <c r="AA247" i="1"/>
  <c r="AA57" i="1"/>
  <c r="AA221" i="1"/>
  <c r="AA232" i="1"/>
  <c r="AA222" i="1"/>
  <c r="AA55" i="1"/>
  <c r="AA311" i="1"/>
  <c r="AA28" i="1"/>
  <c r="AA215" i="1"/>
  <c r="AA75" i="1"/>
  <c r="AA109" i="1"/>
  <c r="AA151" i="1"/>
  <c r="AA135" i="1"/>
  <c r="AA321" i="1"/>
  <c r="AA85" i="1"/>
  <c r="AA330" i="1"/>
  <c r="AA100" i="1"/>
  <c r="AA67" i="1"/>
  <c r="AA214" i="1"/>
  <c r="AA89" i="1"/>
  <c r="AA149" i="1"/>
  <c r="AA121" i="1"/>
  <c r="AA101" i="1"/>
  <c r="AA201" i="1"/>
  <c r="AA24" i="1"/>
  <c r="AA126" i="1"/>
  <c r="AA150" i="1"/>
  <c r="AA347" i="1"/>
  <c r="AA72" i="1"/>
  <c r="AA36" i="1"/>
  <c r="AA353" i="1"/>
  <c r="AA90" i="1"/>
  <c r="AA76" i="1"/>
  <c r="AA169" i="1"/>
  <c r="AA278" i="1"/>
  <c r="AA77" i="1"/>
  <c r="AA165" i="1"/>
  <c r="AA279" i="1"/>
  <c r="AA237" i="1"/>
  <c r="AA86" i="1"/>
  <c r="AA113" i="1"/>
  <c r="AA397" i="1"/>
  <c r="AA78" i="1"/>
  <c r="AA331" i="1"/>
  <c r="AA266" i="1"/>
  <c r="AA29" i="1"/>
  <c r="AA30" i="1"/>
  <c r="AA18" i="1"/>
  <c r="AA79" i="1"/>
  <c r="AA180" i="1"/>
  <c r="AA238" i="1"/>
  <c r="AA73" i="1"/>
  <c r="AA404" i="1"/>
  <c r="AA313" i="1"/>
  <c r="AA362" i="1"/>
  <c r="AA292" i="1"/>
  <c r="AA267" i="1"/>
  <c r="AA198" i="1"/>
  <c r="AA268" i="1"/>
  <c r="AA293" i="1"/>
  <c r="AA239" i="1"/>
  <c r="AA166" i="1"/>
  <c r="AA31" i="1"/>
  <c r="AA354" i="1"/>
  <c r="AA378" i="1"/>
  <c r="AA395" i="1"/>
  <c r="AA325" i="1"/>
  <c r="AA391" i="1"/>
  <c r="AA305" i="1"/>
  <c r="AA337" i="1"/>
  <c r="AA240" i="1"/>
  <c r="AA383" i="1"/>
  <c r="AA394" i="1"/>
  <c r="AA382" i="1"/>
  <c r="AA322" i="1"/>
  <c r="AA336" i="1"/>
  <c r="AA289" i="1"/>
  <c r="AA102" i="1"/>
  <c r="AA202" i="1"/>
  <c r="AA257" i="1"/>
  <c r="AA124" i="1"/>
  <c r="AA205" i="1"/>
  <c r="AA338" i="1"/>
  <c r="AA294" i="1"/>
  <c r="AA39" i="1"/>
  <c r="AA283" i="1"/>
  <c r="AA356" i="1"/>
  <c r="AA192" i="1"/>
  <c r="AA171" i="1"/>
  <c r="AA258" i="1"/>
  <c r="AA156" i="1"/>
  <c r="AA245" i="1"/>
  <c r="AA211" i="1"/>
  <c r="AA290" i="1"/>
  <c r="AA130" i="1"/>
  <c r="S17" i="1"/>
  <c r="S46" i="1"/>
  <c r="S12" i="1"/>
  <c r="S21" i="1"/>
  <c r="S366" i="1"/>
  <c r="S63" i="1"/>
  <c r="S82" i="1"/>
  <c r="S13" i="1"/>
  <c r="S70" i="1"/>
  <c r="S203" i="1"/>
  <c r="S131" i="1"/>
  <c r="S319" i="1"/>
  <c r="S10" i="1"/>
  <c r="S314" i="1"/>
  <c r="S158" i="1"/>
  <c r="S115" i="1"/>
  <c r="S71" i="1"/>
  <c r="S207" i="1"/>
  <c r="S157" i="1"/>
  <c r="S179" i="1"/>
  <c r="S40" i="1"/>
  <c r="S163" i="1"/>
  <c r="S52" i="1"/>
  <c r="S256" i="1"/>
  <c r="S35" i="1"/>
  <c r="S91" i="1"/>
  <c r="S164" i="1"/>
  <c r="S47" i="1"/>
  <c r="S99" i="1"/>
  <c r="S204" i="1"/>
  <c r="S127" i="1"/>
  <c r="S148" i="1"/>
  <c r="S114" i="1"/>
  <c r="S392" i="1"/>
  <c r="S312" i="1"/>
  <c r="S88" i="1"/>
  <c r="S84" i="1"/>
  <c r="S310" i="1"/>
  <c r="S25" i="1"/>
  <c r="S246" i="1"/>
  <c r="S170" i="1"/>
  <c r="S15" i="1"/>
  <c r="S23" i="1"/>
  <c r="S273" i="1"/>
  <c r="S98" i="1"/>
  <c r="S136" i="1"/>
  <c r="S58" i="1"/>
  <c r="S83" i="1"/>
  <c r="S236" i="1"/>
  <c r="S250" i="1"/>
  <c r="S138" i="1"/>
  <c r="S155" i="1"/>
  <c r="S363" i="1"/>
  <c r="S295" i="1"/>
  <c r="S244" i="1"/>
  <c r="S361" i="1"/>
  <c r="S396" i="1"/>
  <c r="S320" i="1"/>
  <c r="S38" i="1"/>
  <c r="S68" i="1"/>
  <c r="S369" i="1"/>
  <c r="S206" i="1"/>
  <c r="S125" i="1"/>
  <c r="S178" i="1"/>
  <c r="S137" i="1"/>
  <c r="S243" i="1"/>
  <c r="S272" i="1"/>
  <c r="S50" i="1"/>
  <c r="S53" i="1"/>
  <c r="S20" i="1"/>
  <c r="S231" i="1"/>
  <c r="S54" i="1"/>
  <c r="S139" i="1"/>
  <c r="S16" i="1"/>
  <c r="S123" i="1"/>
  <c r="S247" i="1"/>
  <c r="S57" i="1"/>
  <c r="S221" i="1"/>
  <c r="S232" i="1"/>
  <c r="S222" i="1"/>
  <c r="S55" i="1"/>
  <c r="S311" i="1"/>
  <c r="S28" i="1"/>
  <c r="S215" i="1"/>
  <c r="S75" i="1"/>
  <c r="S109" i="1"/>
  <c r="S151" i="1"/>
  <c r="S135" i="1"/>
  <c r="S321" i="1"/>
  <c r="S85" i="1"/>
  <c r="S330" i="1"/>
  <c r="S100" i="1"/>
  <c r="S67" i="1"/>
  <c r="S214" i="1"/>
  <c r="S89" i="1"/>
  <c r="S149" i="1"/>
  <c r="S121" i="1"/>
  <c r="S101" i="1"/>
  <c r="S201" i="1"/>
  <c r="S24" i="1"/>
  <c r="S126" i="1"/>
  <c r="S150" i="1"/>
  <c r="S347" i="1"/>
  <c r="S72" i="1"/>
  <c r="S36" i="1"/>
  <c r="S353" i="1"/>
  <c r="S90" i="1"/>
  <c r="S76" i="1"/>
  <c r="S169" i="1"/>
  <c r="S278" i="1"/>
  <c r="S77" i="1"/>
  <c r="S165" i="1"/>
  <c r="S279" i="1"/>
  <c r="S237" i="1"/>
  <c r="S86" i="1"/>
  <c r="S113" i="1"/>
  <c r="S397" i="1"/>
  <c r="S78" i="1"/>
  <c r="S331" i="1"/>
  <c r="S266" i="1"/>
  <c r="S29" i="1"/>
  <c r="S30" i="1"/>
  <c r="S18" i="1"/>
  <c r="S79" i="1"/>
  <c r="S180" i="1"/>
  <c r="S238" i="1"/>
  <c r="S73" i="1"/>
  <c r="S404" i="1"/>
  <c r="S313" i="1"/>
  <c r="S362" i="1"/>
  <c r="S292" i="1"/>
  <c r="S267" i="1"/>
  <c r="S198" i="1"/>
  <c r="S268" i="1"/>
  <c r="S293" i="1"/>
  <c r="S239" i="1"/>
  <c r="S166" i="1"/>
  <c r="S31" i="1"/>
  <c r="S354" i="1"/>
  <c r="S378" i="1"/>
  <c r="S395" i="1"/>
  <c r="S325" i="1"/>
  <c r="S391" i="1"/>
  <c r="S305" i="1"/>
  <c r="S337" i="1"/>
  <c r="S240" i="1"/>
  <c r="S383" i="1"/>
  <c r="S394" i="1"/>
  <c r="S382" i="1"/>
  <c r="S322" i="1"/>
  <c r="S336" i="1"/>
  <c r="S289" i="1"/>
  <c r="S102" i="1"/>
  <c r="S202" i="1"/>
  <c r="S257" i="1"/>
  <c r="S124" i="1"/>
  <c r="S205" i="1"/>
  <c r="S338" i="1"/>
  <c r="S294" i="1"/>
  <c r="S39" i="1"/>
  <c r="S283" i="1"/>
  <c r="S356" i="1"/>
  <c r="S192" i="1"/>
  <c r="S171" i="1"/>
  <c r="S258" i="1"/>
  <c r="S156" i="1"/>
  <c r="S245" i="1"/>
  <c r="S211" i="1"/>
  <c r="S290" i="1"/>
  <c r="S130" i="1"/>
  <c r="P17" i="1"/>
  <c r="P46" i="1"/>
  <c r="P12" i="1"/>
  <c r="P21" i="1"/>
  <c r="P366" i="1"/>
  <c r="P63" i="1"/>
  <c r="P82" i="1"/>
  <c r="P13" i="1"/>
  <c r="P70" i="1"/>
  <c r="P203" i="1"/>
  <c r="P131" i="1"/>
  <c r="P319" i="1"/>
  <c r="P10" i="1"/>
  <c r="P314" i="1"/>
  <c r="P158" i="1"/>
  <c r="P115" i="1"/>
  <c r="P71" i="1"/>
  <c r="P207" i="1"/>
  <c r="P157" i="1"/>
  <c r="P179" i="1"/>
  <c r="P40" i="1"/>
  <c r="P163" i="1"/>
  <c r="P52" i="1"/>
  <c r="P256" i="1"/>
  <c r="P35" i="1"/>
  <c r="P91" i="1"/>
  <c r="P164" i="1"/>
  <c r="P47" i="1"/>
  <c r="P99" i="1"/>
  <c r="P204" i="1"/>
  <c r="P127" i="1"/>
  <c r="P148" i="1"/>
  <c r="P114" i="1"/>
  <c r="P392" i="1"/>
  <c r="P312" i="1"/>
  <c r="P88" i="1"/>
  <c r="P84" i="1"/>
  <c r="P310" i="1"/>
  <c r="P25" i="1"/>
  <c r="P246" i="1"/>
  <c r="P170" i="1"/>
  <c r="P15" i="1"/>
  <c r="P23" i="1"/>
  <c r="P273" i="1"/>
  <c r="P98" i="1"/>
  <c r="P136" i="1"/>
  <c r="P58" i="1"/>
  <c r="P83" i="1"/>
  <c r="P236" i="1"/>
  <c r="P250" i="1"/>
  <c r="P138" i="1"/>
  <c r="P155" i="1"/>
  <c r="P363" i="1"/>
  <c r="P295" i="1"/>
  <c r="P244" i="1"/>
  <c r="P361" i="1"/>
  <c r="P396" i="1"/>
  <c r="P320" i="1"/>
  <c r="P38" i="1"/>
  <c r="P68" i="1"/>
  <c r="P369" i="1"/>
  <c r="P206" i="1"/>
  <c r="P125" i="1"/>
  <c r="P178" i="1"/>
  <c r="P137" i="1"/>
  <c r="P243" i="1"/>
  <c r="P272" i="1"/>
  <c r="P50" i="1"/>
  <c r="P53" i="1"/>
  <c r="P20" i="1"/>
  <c r="P231" i="1"/>
  <c r="P54" i="1"/>
  <c r="P139" i="1"/>
  <c r="P16" i="1"/>
  <c r="P123" i="1"/>
  <c r="P247" i="1"/>
  <c r="P57" i="1"/>
  <c r="P221" i="1"/>
  <c r="P232" i="1"/>
  <c r="P222" i="1"/>
  <c r="P55" i="1"/>
  <c r="P311" i="1"/>
  <c r="P28" i="1"/>
  <c r="P215" i="1"/>
  <c r="P75" i="1"/>
  <c r="P109" i="1"/>
  <c r="P151" i="1"/>
  <c r="P135" i="1"/>
  <c r="P321" i="1"/>
  <c r="P85" i="1"/>
  <c r="P330" i="1"/>
  <c r="P100" i="1"/>
  <c r="P67" i="1"/>
  <c r="P214" i="1"/>
  <c r="P89" i="1"/>
  <c r="P149" i="1"/>
  <c r="P121" i="1"/>
  <c r="P101" i="1"/>
  <c r="P201" i="1"/>
  <c r="P24" i="1"/>
  <c r="P126" i="1"/>
  <c r="P150" i="1"/>
  <c r="P347" i="1"/>
  <c r="P72" i="1"/>
  <c r="P36" i="1"/>
  <c r="P353" i="1"/>
  <c r="P90" i="1"/>
  <c r="P76" i="1"/>
  <c r="P169" i="1"/>
  <c r="P278" i="1"/>
  <c r="P77" i="1"/>
  <c r="P165" i="1"/>
  <c r="P279" i="1"/>
  <c r="P237" i="1"/>
  <c r="P86" i="1"/>
  <c r="P113" i="1"/>
  <c r="P397" i="1"/>
  <c r="P78" i="1"/>
  <c r="P331" i="1"/>
  <c r="P266" i="1"/>
  <c r="P29" i="1"/>
  <c r="P30" i="1"/>
  <c r="P18" i="1"/>
  <c r="P79" i="1"/>
  <c r="P180" i="1"/>
  <c r="P238" i="1"/>
  <c r="P73" i="1"/>
  <c r="P404" i="1"/>
  <c r="P313" i="1"/>
  <c r="P362" i="1"/>
  <c r="P292" i="1"/>
  <c r="P267" i="1"/>
  <c r="P198" i="1"/>
  <c r="P268" i="1"/>
  <c r="P293" i="1"/>
  <c r="P239" i="1"/>
  <c r="P166" i="1"/>
  <c r="P31" i="1"/>
  <c r="P354" i="1"/>
  <c r="P378" i="1"/>
  <c r="P395" i="1"/>
  <c r="P325" i="1"/>
  <c r="P391" i="1"/>
  <c r="P305" i="1"/>
  <c r="P337" i="1"/>
  <c r="P240" i="1"/>
  <c r="P383" i="1"/>
  <c r="P394" i="1"/>
  <c r="P382" i="1"/>
  <c r="P322" i="1"/>
  <c r="P336" i="1"/>
  <c r="P289" i="1"/>
  <c r="P102" i="1"/>
  <c r="P202" i="1"/>
  <c r="P257" i="1"/>
  <c r="P124" i="1"/>
  <c r="P205" i="1"/>
  <c r="P338" i="1"/>
  <c r="P294" i="1"/>
  <c r="P39" i="1"/>
  <c r="P283" i="1"/>
  <c r="P356" i="1"/>
  <c r="P192" i="1"/>
  <c r="P171" i="1"/>
  <c r="P258" i="1"/>
  <c r="P156" i="1"/>
  <c r="P245" i="1"/>
  <c r="P211" i="1"/>
  <c r="P290" i="1"/>
  <c r="P130" i="1"/>
  <c r="K17" i="1"/>
  <c r="K46" i="1"/>
  <c r="K12" i="1"/>
  <c r="K21" i="1"/>
  <c r="K366" i="1"/>
  <c r="K63" i="1"/>
  <c r="K82" i="1"/>
  <c r="K13" i="1"/>
  <c r="K70" i="1"/>
  <c r="K203" i="1"/>
  <c r="K131" i="1"/>
  <c r="K319" i="1"/>
  <c r="K10" i="1"/>
  <c r="K314" i="1"/>
  <c r="K158" i="1"/>
  <c r="K115" i="1"/>
  <c r="K71" i="1"/>
  <c r="K207" i="1"/>
  <c r="K157" i="1"/>
  <c r="K179" i="1"/>
  <c r="K40" i="1"/>
  <c r="K163" i="1"/>
  <c r="K52" i="1"/>
  <c r="K256" i="1"/>
  <c r="K35" i="1"/>
  <c r="K91" i="1"/>
  <c r="K164" i="1"/>
  <c r="K47" i="1"/>
  <c r="K99" i="1"/>
  <c r="K204" i="1"/>
  <c r="K127" i="1"/>
  <c r="K148" i="1"/>
  <c r="K114" i="1"/>
  <c r="K392" i="1"/>
  <c r="K312" i="1"/>
  <c r="K88" i="1"/>
  <c r="K84" i="1"/>
  <c r="K310" i="1"/>
  <c r="K25" i="1"/>
  <c r="K246" i="1"/>
  <c r="K170" i="1"/>
  <c r="K15" i="1"/>
  <c r="K23" i="1"/>
  <c r="K273" i="1"/>
  <c r="K98" i="1"/>
  <c r="K136" i="1"/>
  <c r="K58" i="1"/>
  <c r="K83" i="1"/>
  <c r="K236" i="1"/>
  <c r="K250" i="1"/>
  <c r="K138" i="1"/>
  <c r="K155" i="1"/>
  <c r="K363" i="1"/>
  <c r="K295" i="1"/>
  <c r="K244" i="1"/>
  <c r="K361" i="1"/>
  <c r="K396" i="1"/>
  <c r="K320" i="1"/>
  <c r="K38" i="1"/>
  <c r="K68" i="1"/>
  <c r="K369" i="1"/>
  <c r="K206" i="1"/>
  <c r="K125" i="1"/>
  <c r="K178" i="1"/>
  <c r="K137" i="1"/>
  <c r="K243" i="1"/>
  <c r="K272" i="1"/>
  <c r="K50" i="1"/>
  <c r="K53" i="1"/>
  <c r="K20" i="1"/>
  <c r="K231" i="1"/>
  <c r="K54" i="1"/>
  <c r="K139" i="1"/>
  <c r="K16" i="1"/>
  <c r="K123" i="1"/>
  <c r="K247" i="1"/>
  <c r="K57" i="1"/>
  <c r="K221" i="1"/>
  <c r="K232" i="1"/>
  <c r="K222" i="1"/>
  <c r="K55" i="1"/>
  <c r="K311" i="1"/>
  <c r="K28" i="1"/>
  <c r="K215" i="1"/>
  <c r="K75" i="1"/>
  <c r="K109" i="1"/>
  <c r="K151" i="1"/>
  <c r="K135" i="1"/>
  <c r="K321" i="1"/>
  <c r="K85" i="1"/>
  <c r="K330" i="1"/>
  <c r="K100" i="1"/>
  <c r="K67" i="1"/>
  <c r="K214" i="1"/>
  <c r="K89" i="1"/>
  <c r="K149" i="1"/>
  <c r="K121" i="1"/>
  <c r="K101" i="1"/>
  <c r="K201" i="1"/>
  <c r="K24" i="1"/>
  <c r="K126" i="1"/>
  <c r="K150" i="1"/>
  <c r="K347" i="1"/>
  <c r="K72" i="1"/>
  <c r="K36" i="1"/>
  <c r="K353" i="1"/>
  <c r="K90" i="1"/>
  <c r="K76" i="1"/>
  <c r="K169" i="1"/>
  <c r="K278" i="1"/>
  <c r="K77" i="1"/>
  <c r="K165" i="1"/>
  <c r="K279" i="1"/>
  <c r="K237" i="1"/>
  <c r="K86" i="1"/>
  <c r="K113" i="1"/>
  <c r="K397" i="1"/>
  <c r="K78" i="1"/>
  <c r="K331" i="1"/>
  <c r="K266" i="1"/>
  <c r="K29" i="1"/>
  <c r="K30" i="1"/>
  <c r="K18" i="1"/>
  <c r="K79" i="1"/>
  <c r="K180" i="1"/>
  <c r="K238" i="1"/>
  <c r="K73" i="1"/>
  <c r="K404" i="1"/>
  <c r="K313" i="1"/>
  <c r="K362" i="1"/>
  <c r="K292" i="1"/>
  <c r="K267" i="1"/>
  <c r="K198" i="1"/>
  <c r="K268" i="1"/>
  <c r="K293" i="1"/>
  <c r="K239" i="1"/>
  <c r="K166" i="1"/>
  <c r="K31" i="1"/>
  <c r="K354" i="1"/>
  <c r="K378" i="1"/>
  <c r="K395" i="1"/>
  <c r="K325" i="1"/>
  <c r="K391" i="1"/>
  <c r="K305" i="1"/>
  <c r="K337" i="1"/>
  <c r="K240" i="1"/>
  <c r="K383" i="1"/>
  <c r="K394" i="1"/>
  <c r="K382" i="1"/>
  <c r="K322" i="1"/>
  <c r="K336" i="1"/>
  <c r="K289" i="1"/>
  <c r="K102" i="1"/>
  <c r="K202" i="1"/>
  <c r="K257" i="1"/>
  <c r="K124" i="1"/>
  <c r="K205" i="1"/>
  <c r="K338" i="1"/>
  <c r="K294" i="1"/>
  <c r="K39" i="1"/>
  <c r="K283" i="1"/>
  <c r="K356" i="1"/>
  <c r="K192" i="1"/>
  <c r="K171" i="1"/>
  <c r="K258" i="1"/>
  <c r="K156" i="1"/>
  <c r="K245" i="1"/>
  <c r="K211" i="1"/>
  <c r="K290" i="1"/>
  <c r="K130" i="1"/>
  <c r="J21" i="1"/>
  <c r="J366" i="1"/>
  <c r="J63" i="1"/>
  <c r="J82" i="1"/>
  <c r="J13" i="1"/>
  <c r="J70" i="1"/>
  <c r="J203" i="1"/>
  <c r="J131" i="1"/>
  <c r="J319" i="1"/>
  <c r="J10" i="1"/>
  <c r="J314" i="1"/>
  <c r="J158" i="1"/>
  <c r="J115" i="1"/>
  <c r="J71" i="1"/>
  <c r="J207" i="1"/>
  <c r="J157" i="1"/>
  <c r="J179" i="1"/>
  <c r="J40" i="1"/>
  <c r="J163" i="1"/>
  <c r="J52" i="1"/>
  <c r="J256" i="1"/>
  <c r="J35" i="1"/>
  <c r="J91" i="1"/>
  <c r="J164" i="1"/>
  <c r="J47" i="1"/>
  <c r="J99" i="1"/>
  <c r="J204" i="1"/>
  <c r="J127" i="1"/>
  <c r="J148" i="1"/>
  <c r="J114" i="1"/>
  <c r="J312" i="1"/>
  <c r="J88" i="1"/>
  <c r="J84" i="1"/>
  <c r="J310" i="1"/>
  <c r="J25" i="1"/>
  <c r="J246" i="1"/>
  <c r="J170" i="1"/>
  <c r="J15" i="1"/>
  <c r="J23" i="1"/>
  <c r="J273" i="1"/>
  <c r="J98" i="1"/>
  <c r="J58" i="1"/>
  <c r="J83" i="1"/>
  <c r="J236" i="1"/>
  <c r="J250" i="1"/>
  <c r="J138" i="1"/>
  <c r="J155" i="1"/>
  <c r="J295" i="1"/>
  <c r="J244" i="1"/>
  <c r="J361" i="1"/>
  <c r="J396" i="1"/>
  <c r="J320" i="1"/>
  <c r="J38" i="1"/>
  <c r="J68" i="1"/>
  <c r="J369" i="1"/>
  <c r="J206" i="1"/>
  <c r="J125" i="1"/>
  <c r="J178" i="1"/>
  <c r="J243" i="1"/>
  <c r="J272" i="1"/>
  <c r="J50" i="1"/>
  <c r="J53" i="1"/>
  <c r="J231" i="1"/>
  <c r="J54" i="1"/>
  <c r="J139" i="1"/>
  <c r="J16" i="1"/>
  <c r="J123" i="1"/>
  <c r="J247" i="1"/>
  <c r="J57" i="1"/>
  <c r="J221" i="1"/>
  <c r="J232" i="1"/>
  <c r="J222" i="1"/>
  <c r="J55" i="1"/>
  <c r="J311" i="1"/>
  <c r="J28" i="1"/>
  <c r="J215" i="1"/>
  <c r="J75" i="1"/>
  <c r="J109" i="1"/>
  <c r="J151" i="1"/>
  <c r="J135" i="1"/>
  <c r="J321" i="1"/>
  <c r="J85" i="1"/>
  <c r="J330" i="1"/>
  <c r="J100" i="1"/>
  <c r="J67" i="1"/>
  <c r="J214" i="1"/>
  <c r="J89" i="1"/>
  <c r="J149" i="1"/>
  <c r="J121" i="1"/>
  <c r="J101" i="1"/>
  <c r="J201" i="1"/>
  <c r="J24" i="1"/>
  <c r="J126" i="1"/>
  <c r="J150" i="1"/>
  <c r="J347" i="1"/>
  <c r="J72" i="1"/>
  <c r="J36" i="1"/>
  <c r="J353" i="1"/>
  <c r="J90" i="1"/>
  <c r="J76" i="1"/>
  <c r="J169" i="1"/>
  <c r="J278" i="1"/>
  <c r="J77" i="1"/>
  <c r="J165" i="1"/>
  <c r="J279" i="1"/>
  <c r="J237" i="1"/>
  <c r="J86" i="1"/>
  <c r="J113" i="1"/>
  <c r="J397" i="1"/>
  <c r="J78" i="1"/>
  <c r="J331" i="1"/>
  <c r="J266" i="1"/>
  <c r="J29" i="1"/>
  <c r="J30" i="1"/>
  <c r="J18" i="1"/>
  <c r="J79" i="1"/>
  <c r="J180" i="1"/>
  <c r="J238" i="1"/>
  <c r="J73" i="1"/>
  <c r="J404" i="1"/>
  <c r="J313" i="1"/>
  <c r="J362" i="1"/>
  <c r="J292" i="1"/>
  <c r="J267" i="1"/>
  <c r="J198" i="1"/>
  <c r="J268" i="1"/>
  <c r="J293" i="1"/>
  <c r="J239" i="1"/>
  <c r="J166" i="1"/>
  <c r="J31" i="1"/>
  <c r="J354" i="1"/>
  <c r="J378" i="1"/>
  <c r="J395" i="1"/>
  <c r="J325" i="1"/>
  <c r="J391" i="1"/>
  <c r="J305" i="1"/>
  <c r="J337" i="1"/>
  <c r="J240" i="1"/>
  <c r="J383" i="1"/>
  <c r="J394" i="1"/>
  <c r="J382" i="1"/>
  <c r="J322" i="1"/>
  <c r="J336" i="1"/>
  <c r="J289" i="1"/>
  <c r="J102" i="1"/>
  <c r="J202" i="1"/>
  <c r="J257" i="1"/>
  <c r="J124" i="1"/>
  <c r="J205" i="1"/>
  <c r="J338" i="1"/>
  <c r="J294" i="1"/>
  <c r="J39" i="1"/>
  <c r="J283" i="1"/>
  <c r="J356" i="1"/>
  <c r="J192" i="1"/>
  <c r="J171" i="1"/>
  <c r="J258" i="1"/>
  <c r="J156" i="1"/>
  <c r="J245" i="1"/>
  <c r="J211" i="1"/>
  <c r="J290" i="1"/>
  <c r="J46" i="1"/>
  <c r="J12" i="1"/>
  <c r="J17" i="1"/>
  <c r="J130" i="1"/>
  <c r="O382" i="1"/>
  <c r="O394" i="1"/>
  <c r="O383" i="1"/>
  <c r="O240" i="1"/>
  <c r="O337" i="1"/>
  <c r="O305" i="1"/>
  <c r="O391" i="1"/>
  <c r="O325" i="1"/>
  <c r="O395" i="1"/>
  <c r="O378" i="1"/>
  <c r="O354" i="1"/>
  <c r="O31" i="1"/>
  <c r="O166" i="1"/>
  <c r="O239" i="1"/>
  <c r="O293" i="1"/>
  <c r="O268" i="1"/>
  <c r="O198" i="1"/>
  <c r="O267" i="1"/>
  <c r="O292" i="1"/>
  <c r="O362" i="1"/>
  <c r="O313" i="1"/>
  <c r="O404" i="1"/>
  <c r="O73" i="1"/>
  <c r="O238" i="1"/>
  <c r="O180" i="1"/>
  <c r="O79" i="1"/>
  <c r="O18" i="1"/>
  <c r="O30" i="1"/>
  <c r="O29" i="1"/>
  <c r="O266" i="1"/>
  <c r="O331" i="1"/>
  <c r="O78" i="1"/>
  <c r="O397" i="1"/>
  <c r="O113" i="1"/>
  <c r="O86" i="1"/>
  <c r="O237" i="1"/>
  <c r="O279" i="1"/>
  <c r="O165" i="1"/>
  <c r="O77" i="1"/>
  <c r="O278" i="1"/>
  <c r="O169" i="1"/>
  <c r="O76" i="1"/>
  <c r="O90" i="1"/>
  <c r="O353" i="1"/>
  <c r="O36" i="1"/>
  <c r="O72" i="1"/>
  <c r="O347" i="1"/>
  <c r="O150" i="1"/>
  <c r="O126" i="1"/>
  <c r="O24" i="1"/>
  <c r="O201" i="1"/>
  <c r="O101" i="1"/>
  <c r="O121" i="1"/>
  <c r="O149" i="1"/>
  <c r="O89" i="1"/>
  <c r="O214" i="1"/>
  <c r="O67" i="1"/>
  <c r="O100" i="1"/>
  <c r="O330" i="1"/>
  <c r="O85" i="1"/>
  <c r="O321" i="1"/>
  <c r="O135" i="1"/>
  <c r="O151" i="1"/>
  <c r="O109" i="1"/>
  <c r="O75" i="1"/>
  <c r="O215" i="1"/>
  <c r="O28" i="1"/>
  <c r="O311" i="1"/>
  <c r="O55" i="1"/>
  <c r="O222" i="1"/>
  <c r="O232" i="1"/>
  <c r="O221" i="1"/>
  <c r="O57" i="1"/>
  <c r="O247" i="1"/>
  <c r="O123" i="1"/>
  <c r="O16" i="1"/>
  <c r="O139" i="1"/>
  <c r="O54" i="1"/>
  <c r="O231" i="1"/>
  <c r="O20" i="1"/>
  <c r="O53" i="1"/>
  <c r="O50" i="1"/>
  <c r="O272" i="1"/>
  <c r="O243" i="1"/>
  <c r="O137" i="1"/>
  <c r="O178" i="1"/>
  <c r="O125" i="1"/>
  <c r="O206" i="1"/>
  <c r="O369" i="1"/>
  <c r="O68" i="1"/>
  <c r="O38" i="1"/>
  <c r="O320" i="1"/>
  <c r="O396" i="1"/>
  <c r="O361" i="1"/>
  <c r="O244" i="1"/>
  <c r="O295" i="1"/>
  <c r="O363" i="1"/>
  <c r="O155" i="1"/>
  <c r="O138" i="1"/>
  <c r="O250" i="1"/>
  <c r="O236" i="1"/>
  <c r="O83" i="1"/>
  <c r="O58" i="1"/>
  <c r="O136" i="1"/>
  <c r="O98" i="1"/>
  <c r="O273" i="1"/>
  <c r="O23" i="1"/>
  <c r="O15" i="1"/>
  <c r="O170" i="1"/>
  <c r="O246" i="1"/>
  <c r="O25" i="1"/>
  <c r="O310" i="1"/>
  <c r="O84" i="1"/>
  <c r="O88" i="1"/>
  <c r="O312" i="1"/>
  <c r="O392" i="1"/>
  <c r="O114" i="1"/>
  <c r="O148" i="1"/>
  <c r="O127" i="1"/>
  <c r="O204" i="1"/>
  <c r="O99" i="1"/>
  <c r="O47" i="1"/>
  <c r="O164" i="1"/>
  <c r="O91" i="1"/>
  <c r="O35" i="1"/>
  <c r="O256" i="1"/>
  <c r="O52" i="1"/>
  <c r="O163" i="1"/>
  <c r="O40" i="1"/>
  <c r="O179" i="1"/>
  <c r="O157" i="1"/>
  <c r="O207" i="1"/>
  <c r="O71" i="1"/>
  <c r="O115" i="1"/>
  <c r="O158" i="1"/>
  <c r="O314" i="1"/>
  <c r="O10" i="1"/>
  <c r="O319" i="1"/>
  <c r="O131" i="1"/>
  <c r="O203" i="1"/>
  <c r="O70" i="1"/>
  <c r="O13" i="1"/>
  <c r="O82" i="1"/>
  <c r="O63" i="1"/>
  <c r="O366" i="1"/>
  <c r="O21" i="1"/>
  <c r="O12" i="1"/>
  <c r="O46" i="1"/>
  <c r="O17" i="1"/>
  <c r="O130" i="1"/>
  <c r="AW3" i="1"/>
  <c r="AV111" i="1" l="1"/>
  <c r="AV119" i="1"/>
  <c r="AV210" i="1"/>
  <c r="AV134" i="1"/>
  <c r="AV34" i="1"/>
  <c r="AV133" i="1"/>
  <c r="AV224" i="1"/>
  <c r="AV190" i="1"/>
  <c r="AV96" i="1"/>
  <c r="AV265" i="1"/>
  <c r="AV228" i="1"/>
  <c r="AV252" i="1"/>
  <c r="AV329" i="1"/>
  <c r="AV276" i="1"/>
  <c r="AV194" i="1"/>
  <c r="AV118" i="1"/>
  <c r="AV377" i="1"/>
  <c r="AV225" i="1"/>
  <c r="AV93" i="1"/>
  <c r="AV298" i="1"/>
  <c r="AV144" i="1"/>
  <c r="AV161" i="1"/>
  <c r="AV183" i="1"/>
  <c r="AV14" i="1"/>
  <c r="AV208" i="1"/>
  <c r="AV105" i="1"/>
  <c r="AV59" i="1"/>
  <c r="AV374" i="1"/>
  <c r="AV230" i="1"/>
  <c r="AV152" i="1"/>
  <c r="AV324" i="1"/>
  <c r="AV384" i="1"/>
  <c r="AV393" i="1"/>
  <c r="AV120" i="1"/>
  <c r="AV401" i="1"/>
  <c r="AV106" i="1"/>
  <c r="AV261" i="1"/>
  <c r="AV355" i="1"/>
  <c r="AV160" i="1"/>
  <c r="AV213" i="1"/>
  <c r="AV185" i="1"/>
  <c r="AV209" i="1"/>
  <c r="AV286" i="1"/>
  <c r="AV386" i="1"/>
  <c r="AV338" i="1"/>
  <c r="AV325" i="1"/>
  <c r="AV150" i="1"/>
  <c r="AV109" i="1"/>
  <c r="AV35" i="1"/>
  <c r="AV71" i="1"/>
  <c r="AV70" i="1"/>
  <c r="AV358" i="1"/>
  <c r="AV45" i="1"/>
  <c r="AV227" i="1"/>
  <c r="AV360" i="1"/>
  <c r="AV375" i="1"/>
  <c r="AV146" i="1"/>
  <c r="AV335" i="1"/>
  <c r="AV317" i="1"/>
  <c r="AV117" i="1"/>
  <c r="AV297" i="1"/>
  <c r="AV345" i="1"/>
  <c r="AV264" i="1"/>
  <c r="AV141" i="1"/>
  <c r="AV223" i="1"/>
  <c r="AV372" i="1"/>
  <c r="AV9" i="1"/>
  <c r="AV107" i="1"/>
  <c r="AV168" i="1"/>
  <c r="AV327" i="1"/>
  <c r="AV172" i="1"/>
  <c r="AV65" i="1"/>
  <c r="AV175" i="1"/>
  <c r="AV97" i="1"/>
  <c r="AV154" i="1"/>
  <c r="AV296" i="1"/>
  <c r="AV316" i="1"/>
  <c r="AV349" i="1"/>
  <c r="AV270" i="1"/>
  <c r="AV258" i="1"/>
  <c r="AV180" i="1"/>
  <c r="AV382" i="1"/>
  <c r="AV303" i="1"/>
  <c r="AV272" i="1"/>
  <c r="AV127" i="1"/>
  <c r="AV52" i="1"/>
  <c r="AV281" i="1"/>
  <c r="AV271" i="1"/>
  <c r="AV348" i="1"/>
  <c r="AV344" i="1"/>
  <c r="AV48" i="1"/>
  <c r="AV26" i="1"/>
  <c r="AV187" i="1"/>
  <c r="AV193" i="1"/>
  <c r="AV142" i="1"/>
  <c r="AV364" i="1"/>
  <c r="AV216" i="1"/>
  <c r="AV233" i="1"/>
  <c r="AV184" i="1"/>
  <c r="AV359" i="1"/>
  <c r="AV302" i="1"/>
  <c r="AV43" i="1"/>
  <c r="AV212" i="1"/>
  <c r="AV220" i="1"/>
  <c r="AV368" i="1"/>
  <c r="AV143" i="1"/>
  <c r="AV176" i="1"/>
  <c r="AV241" i="1"/>
  <c r="AV379" i="1"/>
  <c r="AV340" i="1"/>
  <c r="AV385" i="1"/>
  <c r="AV12" i="1"/>
  <c r="AV192" i="1"/>
  <c r="AV257" i="1"/>
  <c r="AV123" i="1"/>
  <c r="AV363" i="1"/>
  <c r="AV366" i="1"/>
  <c r="AV32" i="1"/>
  <c r="AV309" i="1"/>
  <c r="AV300" i="1"/>
  <c r="AV346" i="1"/>
  <c r="AV191" i="1"/>
  <c r="AV196" i="1"/>
  <c r="AV387" i="1"/>
  <c r="AV42" i="1"/>
  <c r="AV371" i="1"/>
  <c r="AV343" i="1"/>
  <c r="AV373" i="1"/>
  <c r="AV17" i="1"/>
  <c r="AV283" i="1"/>
  <c r="AV36" i="1"/>
  <c r="AV55" i="1"/>
  <c r="AV139" i="1"/>
  <c r="AV157" i="1"/>
  <c r="AV131" i="1"/>
  <c r="AV336" i="1"/>
  <c r="AV151" i="1"/>
  <c r="AV231" i="1"/>
  <c r="AV312" i="1"/>
  <c r="AV211" i="1"/>
  <c r="AV206" i="1"/>
  <c r="AV273" i="1"/>
  <c r="AV294" i="1"/>
  <c r="AV155" i="1"/>
  <c r="AV23" i="1"/>
  <c r="AV207" i="1"/>
  <c r="AV203" i="1"/>
  <c r="AV75" i="1"/>
  <c r="AV250" i="1"/>
  <c r="AV148" i="1"/>
  <c r="AV256" i="1"/>
  <c r="AV115" i="1"/>
  <c r="AV13" i="1"/>
  <c r="AV124" i="1"/>
  <c r="AV82" i="1"/>
  <c r="AV205" i="1"/>
  <c r="AV90" i="1"/>
  <c r="AV243" i="1"/>
  <c r="AV204" i="1"/>
  <c r="AV314" i="1"/>
  <c r="AV24" i="1"/>
  <c r="AV46" i="1"/>
  <c r="AV356" i="1"/>
  <c r="AV202" i="1"/>
  <c r="AV240" i="1"/>
  <c r="AV362" i="1"/>
  <c r="AV178" i="1"/>
  <c r="AV361" i="1"/>
  <c r="AV113" i="1"/>
  <c r="AV247" i="1"/>
  <c r="AV102" i="1"/>
  <c r="AV319" i="1"/>
  <c r="AV21" i="1"/>
  <c r="AV404" i="1"/>
  <c r="AV165" i="1"/>
  <c r="AV135" i="1"/>
  <c r="AV295" i="1"/>
  <c r="AV164" i="1"/>
  <c r="AE158" i="1"/>
  <c r="AR158" i="1"/>
  <c r="AB91" i="1"/>
  <c r="AC91" i="1" s="1"/>
  <c r="AC214" i="1"/>
  <c r="AS214" i="1"/>
  <c r="AU214" i="1" s="1"/>
  <c r="AC58" i="1"/>
  <c r="AS58" i="1"/>
  <c r="AU58" i="1" s="1"/>
  <c r="AC25" i="1"/>
  <c r="AS25" i="1"/>
  <c r="AU25" i="1" s="1"/>
  <c r="AC337" i="1"/>
  <c r="AS337" i="1"/>
  <c r="AU337" i="1" s="1"/>
  <c r="AC126" i="1"/>
  <c r="AS126" i="1"/>
  <c r="AU126" i="1" s="1"/>
  <c r="AC293" i="1"/>
  <c r="AS293" i="1"/>
  <c r="AU293" i="1" s="1"/>
  <c r="AB392" i="1"/>
  <c r="AH198" i="1"/>
  <c r="AI198" i="1" s="1"/>
  <c r="L198" i="1"/>
  <c r="AH238" i="1"/>
  <c r="AI238" i="1" s="1"/>
  <c r="L238" i="1"/>
  <c r="AH78" i="1"/>
  <c r="AI78" i="1" s="1"/>
  <c r="L78" i="1"/>
  <c r="AH77" i="1"/>
  <c r="AI77" i="1" s="1"/>
  <c r="L77" i="1"/>
  <c r="AH89" i="1"/>
  <c r="AI89" i="1" s="1"/>
  <c r="L89" i="1"/>
  <c r="AH222" i="1"/>
  <c r="AI222" i="1" s="1"/>
  <c r="L222" i="1"/>
  <c r="AH54" i="1"/>
  <c r="AI54" i="1" s="1"/>
  <c r="L54" i="1"/>
  <c r="AH130" i="1"/>
  <c r="AI130" i="1" s="1"/>
  <c r="L130" i="1"/>
  <c r="AH267" i="1"/>
  <c r="AI267" i="1" s="1"/>
  <c r="L267" i="1"/>
  <c r="AH278" i="1"/>
  <c r="AI278" i="1" s="1"/>
  <c r="L278" i="1"/>
  <c r="AB232" i="1"/>
  <c r="L232" i="1"/>
  <c r="AB125" i="1"/>
  <c r="L125" i="1"/>
  <c r="AB394" i="1"/>
  <c r="L394" i="1"/>
  <c r="AB236" i="1"/>
  <c r="L236" i="1"/>
  <c r="AB79" i="1"/>
  <c r="L79" i="1"/>
  <c r="AB221" i="1"/>
  <c r="L221" i="1"/>
  <c r="AH163" i="1"/>
  <c r="AI163" i="1" s="1"/>
  <c r="L163" i="1"/>
  <c r="AH73" i="1"/>
  <c r="AI73" i="1" s="1"/>
  <c r="L73" i="1"/>
  <c r="AH72" i="1"/>
  <c r="AI72" i="1" s="1"/>
  <c r="L72" i="1"/>
  <c r="AB31" i="1"/>
  <c r="L31" i="1"/>
  <c r="AH292" i="1"/>
  <c r="AI292" i="1" s="1"/>
  <c r="L292" i="1"/>
  <c r="AB18" i="1"/>
  <c r="L18" i="1"/>
  <c r="AB76" i="1"/>
  <c r="L76" i="1"/>
  <c r="AB100" i="1"/>
  <c r="L100" i="1"/>
  <c r="L57" i="1"/>
  <c r="AB53" i="1"/>
  <c r="L53" i="1"/>
  <c r="AB84" i="1"/>
  <c r="L84" i="1"/>
  <c r="AB99" i="1"/>
  <c r="L99" i="1"/>
  <c r="AB40" i="1"/>
  <c r="L40" i="1"/>
  <c r="AB268" i="1"/>
  <c r="L268" i="1"/>
  <c r="AB331" i="1"/>
  <c r="L331" i="1"/>
  <c r="AH149" i="1"/>
  <c r="AI149" i="1" s="1"/>
  <c r="L149" i="1"/>
  <c r="AH321" i="1"/>
  <c r="AI321" i="1" s="1"/>
  <c r="L321" i="1"/>
  <c r="AB137" i="1"/>
  <c r="L137" i="1"/>
  <c r="AH114" i="1"/>
  <c r="AI114" i="1" s="1"/>
  <c r="L114" i="1"/>
  <c r="AH305" i="1"/>
  <c r="AI305" i="1" s="1"/>
  <c r="L305" i="1"/>
  <c r="AH166" i="1"/>
  <c r="AI166" i="1" s="1"/>
  <c r="L166" i="1"/>
  <c r="AH30" i="1"/>
  <c r="AI30" i="1" s="1"/>
  <c r="L30" i="1"/>
  <c r="AH86" i="1"/>
  <c r="AI86" i="1" s="1"/>
  <c r="L86" i="1"/>
  <c r="AH68" i="1"/>
  <c r="AI68" i="1" s="1"/>
  <c r="L68" i="1"/>
  <c r="AH88" i="1"/>
  <c r="AI88" i="1" s="1"/>
  <c r="L88" i="1"/>
  <c r="AH47" i="1"/>
  <c r="AI47" i="1" s="1"/>
  <c r="L47" i="1"/>
  <c r="AH239" i="1"/>
  <c r="AI239" i="1" s="1"/>
  <c r="L239" i="1"/>
  <c r="AH313" i="1"/>
  <c r="AI313" i="1" s="1"/>
  <c r="L313" i="1"/>
  <c r="AH29" i="1"/>
  <c r="AI29" i="1" s="1"/>
  <c r="L29" i="1"/>
  <c r="AH237" i="1"/>
  <c r="AI237" i="1" s="1"/>
  <c r="L237" i="1"/>
  <c r="AH353" i="1"/>
  <c r="AI353" i="1" s="1"/>
  <c r="L353" i="1"/>
  <c r="AH101" i="1"/>
  <c r="AI101" i="1" s="1"/>
  <c r="L101" i="1"/>
  <c r="AH28" i="1"/>
  <c r="AI28" i="1" s="1"/>
  <c r="L28" i="1"/>
  <c r="AH138" i="1"/>
  <c r="AI138" i="1" s="1"/>
  <c r="L138" i="1"/>
  <c r="AH266" i="1"/>
  <c r="AI266" i="1" s="1"/>
  <c r="L266" i="1"/>
  <c r="AB279" i="1"/>
  <c r="L279" i="1"/>
  <c r="AH121" i="1"/>
  <c r="AI121" i="1" s="1"/>
  <c r="L121" i="1"/>
  <c r="AH320" i="1"/>
  <c r="AI320" i="1" s="1"/>
  <c r="L320" i="1"/>
  <c r="AH15" i="1"/>
  <c r="AI15" i="1" s="1"/>
  <c r="L15" i="1"/>
  <c r="AB114" i="1"/>
  <c r="AB85" i="1"/>
  <c r="AB311" i="1"/>
  <c r="AD16" i="1"/>
  <c r="AB171" i="1"/>
  <c r="AB149" i="1"/>
  <c r="AH289" i="1"/>
  <c r="AI289" i="1" s="1"/>
  <c r="AV289" i="1" s="1"/>
  <c r="AB98" i="1"/>
  <c r="AH156" i="1"/>
  <c r="AI156" i="1" s="1"/>
  <c r="AV156" i="1" s="1"/>
  <c r="AH322" i="1"/>
  <c r="AI322" i="1" s="1"/>
  <c r="AH201" i="1"/>
  <c r="AI201" i="1" s="1"/>
  <c r="AH330" i="1"/>
  <c r="AI330" i="1" s="1"/>
  <c r="AH179" i="1"/>
  <c r="AI179" i="1" s="1"/>
  <c r="AH67" i="1"/>
  <c r="AI67" i="1" s="1"/>
  <c r="AV67" i="1" s="1"/>
  <c r="AB136" i="1"/>
  <c r="AB245" i="1"/>
  <c r="AH38" i="1"/>
  <c r="AI38" i="1" s="1"/>
  <c r="AV38" i="1" s="1"/>
  <c r="AB169" i="1"/>
  <c r="AH310" i="1"/>
  <c r="AI310" i="1" s="1"/>
  <c r="AV310" i="1" s="1"/>
  <c r="AB63" i="1"/>
  <c r="AB369" i="1"/>
  <c r="AB10" i="1"/>
  <c r="AH279" i="1"/>
  <c r="AI279" i="1" s="1"/>
  <c r="AH392" i="1"/>
  <c r="AI392" i="1" s="1"/>
  <c r="AH91" i="1"/>
  <c r="AI91" i="1" s="1"/>
  <c r="AI39" i="1"/>
  <c r="AV39" i="1" s="1"/>
  <c r="AB354" i="1"/>
  <c r="AB20" i="1"/>
  <c r="AH394" i="1"/>
  <c r="AI394" i="1" s="1"/>
  <c r="AH331" i="1"/>
  <c r="AI331" i="1" s="1"/>
  <c r="AH137" i="1"/>
  <c r="AI137" i="1" s="1"/>
  <c r="AH396" i="1"/>
  <c r="AI396" i="1" s="1"/>
  <c r="AV396" i="1" s="1"/>
  <c r="AH236" i="1"/>
  <c r="AI236" i="1" s="1"/>
  <c r="AH383" i="1"/>
  <c r="AI383" i="1" s="1"/>
  <c r="AH395" i="1"/>
  <c r="AI395" i="1" s="1"/>
  <c r="AV395" i="1" s="1"/>
  <c r="AB290" i="1"/>
  <c r="AH378" i="1"/>
  <c r="AI378" i="1" s="1"/>
  <c r="AV378" i="1" s="1"/>
  <c r="AB397" i="1"/>
  <c r="AB244" i="1"/>
  <c r="AB322" i="1"/>
  <c r="AB215" i="1"/>
  <c r="AB166" i="1"/>
  <c r="AB77" i="1"/>
  <c r="AB383" i="1"/>
  <c r="AB239" i="1"/>
  <c r="AB138" i="1"/>
  <c r="AB101" i="1"/>
  <c r="AB313" i="1"/>
  <c r="AB28" i="1"/>
  <c r="AB29" i="1"/>
  <c r="AB391" i="1"/>
  <c r="AB237" i="1"/>
  <c r="AB201" i="1"/>
  <c r="AB50" i="1"/>
  <c r="AB88" i="1"/>
  <c r="AB305" i="1"/>
  <c r="AB30" i="1"/>
  <c r="AB330" i="1"/>
  <c r="AB68" i="1"/>
  <c r="AB179" i="1"/>
  <c r="AD130" i="1"/>
  <c r="AB222" i="1"/>
  <c r="AB83" i="1"/>
  <c r="AB78" i="1"/>
  <c r="AB89" i="1"/>
  <c r="AB54" i="1"/>
  <c r="AB246" i="1"/>
  <c r="AB238" i="1"/>
  <c r="AB347" i="1"/>
  <c r="AH397" i="1"/>
  <c r="AI397" i="1" s="1"/>
  <c r="AH40" i="1"/>
  <c r="AI40" i="1" s="1"/>
  <c r="AH136" i="1"/>
  <c r="AI136" i="1" s="1"/>
  <c r="AH221" i="1"/>
  <c r="AI221" i="1" s="1"/>
  <c r="AH169" i="1"/>
  <c r="AI169" i="1" s="1"/>
  <c r="AH31" i="1"/>
  <c r="AI31" i="1" s="1"/>
  <c r="AH98" i="1"/>
  <c r="AI98" i="1" s="1"/>
  <c r="AH76" i="1"/>
  <c r="AI76" i="1" s="1"/>
  <c r="AH84" i="1"/>
  <c r="AI84" i="1" s="1"/>
  <c r="AH58" i="1"/>
  <c r="AI58" i="1" s="1"/>
  <c r="AH53" i="1"/>
  <c r="AI53" i="1" s="1"/>
  <c r="AH232" i="1"/>
  <c r="AI232" i="1" s="1"/>
  <c r="AH354" i="1"/>
  <c r="AI354" i="1" s="1"/>
  <c r="AH337" i="1"/>
  <c r="AI337" i="1" s="1"/>
  <c r="AI57" i="1"/>
  <c r="AH25" i="1"/>
  <c r="AI25" i="1" s="1"/>
  <c r="AH100" i="1"/>
  <c r="AI100" i="1" s="1"/>
  <c r="AH126" i="1"/>
  <c r="AI126" i="1" s="1"/>
  <c r="AH369" i="1"/>
  <c r="AI369" i="1" s="1"/>
  <c r="AI10" i="1"/>
  <c r="AH99" i="1"/>
  <c r="AI99" i="1" s="1"/>
  <c r="AH214" i="1"/>
  <c r="AI214" i="1" s="1"/>
  <c r="AH18" i="1"/>
  <c r="AI18" i="1" s="1"/>
  <c r="AH245" i="1"/>
  <c r="AI245" i="1" s="1"/>
  <c r="AH158" i="1"/>
  <c r="AI158" i="1" s="1"/>
  <c r="AH244" i="1"/>
  <c r="AI244" i="1" s="1"/>
  <c r="AH125" i="1"/>
  <c r="AI125" i="1" s="1"/>
  <c r="AH79" i="1"/>
  <c r="AI79" i="1" s="1"/>
  <c r="AH290" i="1"/>
  <c r="AI290" i="1" s="1"/>
  <c r="AD84" i="1"/>
  <c r="AD244" i="1"/>
  <c r="AD214" i="1"/>
  <c r="AD221" i="1"/>
  <c r="AD77" i="1"/>
  <c r="AD238" i="1"/>
  <c r="AD305" i="1"/>
  <c r="AD179" i="1"/>
  <c r="AD25" i="1"/>
  <c r="AD68" i="1"/>
  <c r="AD232" i="1"/>
  <c r="AD89" i="1"/>
  <c r="AD279" i="1"/>
  <c r="AD40" i="1"/>
  <c r="AD246" i="1"/>
  <c r="AD369" i="1"/>
  <c r="AD222" i="1"/>
  <c r="AD149" i="1"/>
  <c r="AD397" i="1"/>
  <c r="AD239" i="1"/>
  <c r="AD337" i="1"/>
  <c r="AD91" i="1"/>
  <c r="AD170" i="1"/>
  <c r="AD125" i="1"/>
  <c r="AD311" i="1"/>
  <c r="AD101" i="1"/>
  <c r="AD78" i="1"/>
  <c r="AD166" i="1"/>
  <c r="AD383" i="1"/>
  <c r="AD99" i="1"/>
  <c r="AD98" i="1"/>
  <c r="AD137" i="1"/>
  <c r="AD215" i="1"/>
  <c r="AD201" i="1"/>
  <c r="AD331" i="1"/>
  <c r="AD31" i="1"/>
  <c r="AD114" i="1"/>
  <c r="AD136" i="1"/>
  <c r="AD53" i="1"/>
  <c r="AD85" i="1"/>
  <c r="AD126" i="1"/>
  <c r="AD29" i="1"/>
  <c r="AD354" i="1"/>
  <c r="AD322" i="1"/>
  <c r="AD63" i="1"/>
  <c r="AD392" i="1"/>
  <c r="AD83" i="1"/>
  <c r="AD54" i="1"/>
  <c r="AD330" i="1"/>
  <c r="AD76" i="1"/>
  <c r="AD30" i="1"/>
  <c r="AD245" i="1"/>
  <c r="AD88" i="1"/>
  <c r="AD138" i="1"/>
  <c r="AD100" i="1"/>
  <c r="AD169" i="1"/>
  <c r="AD79" i="1"/>
  <c r="AD391" i="1"/>
  <c r="AD290" i="1"/>
  <c r="AV293" i="1" l="1"/>
  <c r="AV266" i="1"/>
  <c r="AV353" i="1"/>
  <c r="AV72" i="1"/>
  <c r="AV73" i="1"/>
  <c r="AV121" i="1"/>
  <c r="AV321" i="1"/>
  <c r="AV292" i="1"/>
  <c r="AV267" i="1"/>
  <c r="AV158" i="1"/>
  <c r="AV163" i="1"/>
  <c r="AV15" i="1"/>
  <c r="AV86" i="1"/>
  <c r="AV58" i="1"/>
  <c r="AV198" i="1"/>
  <c r="AV320" i="1"/>
  <c r="AV47" i="1"/>
  <c r="AV278" i="1"/>
  <c r="AE354" i="1"/>
  <c r="AR354" i="1"/>
  <c r="AE76" i="1"/>
  <c r="AR76" i="1"/>
  <c r="AE149" i="1"/>
  <c r="AR149" i="1"/>
  <c r="AE391" i="1"/>
  <c r="AR391" i="1"/>
  <c r="AE322" i="1"/>
  <c r="AR322" i="1"/>
  <c r="AE31" i="1"/>
  <c r="AR31" i="1"/>
  <c r="AE166" i="1"/>
  <c r="AR166" i="1"/>
  <c r="AE239" i="1"/>
  <c r="AR239" i="1"/>
  <c r="AE238" i="1"/>
  <c r="AR238" i="1"/>
  <c r="AE100" i="1"/>
  <c r="AR100" i="1"/>
  <c r="AE330" i="1"/>
  <c r="AR330" i="1"/>
  <c r="AE126" i="1"/>
  <c r="AR126" i="1"/>
  <c r="AE215" i="1"/>
  <c r="AR215" i="1"/>
  <c r="AE311" i="1"/>
  <c r="AR311" i="1"/>
  <c r="AE222" i="1"/>
  <c r="AR222" i="1"/>
  <c r="AE232" i="1"/>
  <c r="AR232" i="1"/>
  <c r="AE214" i="1"/>
  <c r="AR214" i="1"/>
  <c r="AE331" i="1"/>
  <c r="AR331" i="1"/>
  <c r="AE29" i="1"/>
  <c r="AR29" i="1"/>
  <c r="AE89" i="1"/>
  <c r="AR89" i="1"/>
  <c r="AE138" i="1"/>
  <c r="AR138" i="1"/>
  <c r="AE54" i="1"/>
  <c r="AR54" i="1"/>
  <c r="AE85" i="1"/>
  <c r="AR85" i="1"/>
  <c r="AE137" i="1"/>
  <c r="AR137" i="1"/>
  <c r="AE125" i="1"/>
  <c r="AR125" i="1"/>
  <c r="AE369" i="1"/>
  <c r="AR369" i="1"/>
  <c r="AE68" i="1"/>
  <c r="AR68" i="1"/>
  <c r="AE244" i="1"/>
  <c r="AR244" i="1"/>
  <c r="AE30" i="1"/>
  <c r="AR30" i="1"/>
  <c r="AE279" i="1"/>
  <c r="AR279" i="1"/>
  <c r="AE77" i="1"/>
  <c r="AR77" i="1"/>
  <c r="AE101" i="1"/>
  <c r="AR101" i="1"/>
  <c r="AE221" i="1"/>
  <c r="AR221" i="1"/>
  <c r="AE88" i="1"/>
  <c r="AR88" i="1"/>
  <c r="AE83" i="1"/>
  <c r="AR83" i="1"/>
  <c r="AE53" i="1"/>
  <c r="AR53" i="1"/>
  <c r="AE98" i="1"/>
  <c r="AR98" i="1"/>
  <c r="AE170" i="1"/>
  <c r="AR170" i="1"/>
  <c r="AE246" i="1"/>
  <c r="AR246" i="1"/>
  <c r="AE25" i="1"/>
  <c r="AR25" i="1"/>
  <c r="AE84" i="1"/>
  <c r="AR84" i="1"/>
  <c r="AE130" i="1"/>
  <c r="AR130" i="1"/>
  <c r="AE78" i="1"/>
  <c r="AR78" i="1"/>
  <c r="AE16" i="1"/>
  <c r="AR16" i="1"/>
  <c r="AE201" i="1"/>
  <c r="AR201" i="1"/>
  <c r="AE10" i="1"/>
  <c r="AR10" i="1"/>
  <c r="AE392" i="1"/>
  <c r="AR392" i="1"/>
  <c r="AE136" i="1"/>
  <c r="AR136" i="1"/>
  <c r="AE99" i="1"/>
  <c r="AR99" i="1"/>
  <c r="AE91" i="1"/>
  <c r="AR91" i="1"/>
  <c r="AE40" i="1"/>
  <c r="AR40" i="1"/>
  <c r="AE179" i="1"/>
  <c r="AR179" i="1"/>
  <c r="AE79" i="1"/>
  <c r="AR79" i="1"/>
  <c r="AE397" i="1"/>
  <c r="AR397" i="1"/>
  <c r="AE169" i="1"/>
  <c r="AR169" i="1"/>
  <c r="AE290" i="1"/>
  <c r="AR290" i="1"/>
  <c r="AE245" i="1"/>
  <c r="AR245" i="1"/>
  <c r="AE63" i="1"/>
  <c r="AR63" i="1"/>
  <c r="AE114" i="1"/>
  <c r="AR114" i="1"/>
  <c r="AE383" i="1"/>
  <c r="AR383" i="1"/>
  <c r="AE337" i="1"/>
  <c r="AR337" i="1"/>
  <c r="AE305" i="1"/>
  <c r="AR305" i="1"/>
  <c r="AS91" i="1"/>
  <c r="AU91" i="1" s="1"/>
  <c r="AC89" i="1"/>
  <c r="AS89" i="1"/>
  <c r="AU89" i="1" s="1"/>
  <c r="AC30" i="1"/>
  <c r="AS30" i="1"/>
  <c r="AU30" i="1" s="1"/>
  <c r="AC28" i="1"/>
  <c r="AS28" i="1"/>
  <c r="AU28" i="1" s="1"/>
  <c r="AC166" i="1"/>
  <c r="AS166" i="1"/>
  <c r="AU166" i="1" s="1"/>
  <c r="AC170" i="1"/>
  <c r="AS170" i="1"/>
  <c r="AU170" i="1" s="1"/>
  <c r="AC78" i="1"/>
  <c r="AS78" i="1"/>
  <c r="AU78" i="1" s="1"/>
  <c r="AC305" i="1"/>
  <c r="AS305" i="1"/>
  <c r="AU305" i="1" s="1"/>
  <c r="AC215" i="1"/>
  <c r="AS215" i="1"/>
  <c r="AU215" i="1" s="1"/>
  <c r="AC169" i="1"/>
  <c r="AS169" i="1"/>
  <c r="AU169" i="1" s="1"/>
  <c r="AC171" i="1"/>
  <c r="AS171" i="1"/>
  <c r="AU171" i="1" s="1"/>
  <c r="AC137" i="1"/>
  <c r="AS137" i="1"/>
  <c r="AU137" i="1" s="1"/>
  <c r="AC268" i="1"/>
  <c r="AS268" i="1"/>
  <c r="AU268" i="1" s="1"/>
  <c r="AC53" i="1"/>
  <c r="AS53" i="1"/>
  <c r="AU53" i="1" s="1"/>
  <c r="AC79" i="1"/>
  <c r="AS79" i="1"/>
  <c r="AU79" i="1" s="1"/>
  <c r="AC232" i="1"/>
  <c r="AS232" i="1"/>
  <c r="AU232" i="1" s="1"/>
  <c r="AC83" i="1"/>
  <c r="AS83" i="1"/>
  <c r="AU83" i="1" s="1"/>
  <c r="AC88" i="1"/>
  <c r="AS88" i="1"/>
  <c r="AU88" i="1" s="1"/>
  <c r="AC313" i="1"/>
  <c r="AS313" i="1"/>
  <c r="AU313" i="1" s="1"/>
  <c r="AC322" i="1"/>
  <c r="AS322" i="1"/>
  <c r="AU322" i="1" s="1"/>
  <c r="AC222" i="1"/>
  <c r="AS222" i="1"/>
  <c r="AU222" i="1" s="1"/>
  <c r="AC50" i="1"/>
  <c r="AS50" i="1"/>
  <c r="AU50" i="1" s="1"/>
  <c r="AC101" i="1"/>
  <c r="AS101" i="1"/>
  <c r="AU101" i="1" s="1"/>
  <c r="AC244" i="1"/>
  <c r="AS244" i="1"/>
  <c r="AU244" i="1" s="1"/>
  <c r="AC311" i="1"/>
  <c r="AS311" i="1"/>
  <c r="AU311" i="1" s="1"/>
  <c r="AC40" i="1"/>
  <c r="AS40" i="1"/>
  <c r="AU40" i="1" s="1"/>
  <c r="AC57" i="1"/>
  <c r="AS57" i="1"/>
  <c r="AU57" i="1" s="1"/>
  <c r="AC18" i="1"/>
  <c r="AS18" i="1"/>
  <c r="AU18" i="1" s="1"/>
  <c r="AC236" i="1"/>
  <c r="AS236" i="1"/>
  <c r="AU236" i="1" s="1"/>
  <c r="AC347" i="1"/>
  <c r="AS347" i="1"/>
  <c r="AU347" i="1" s="1"/>
  <c r="AC201" i="1"/>
  <c r="AS201" i="1"/>
  <c r="AU201" i="1" s="1"/>
  <c r="AC138" i="1"/>
  <c r="AS138" i="1"/>
  <c r="AU138" i="1" s="1"/>
  <c r="AC397" i="1"/>
  <c r="AS397" i="1"/>
  <c r="AU397" i="1" s="1"/>
  <c r="AC245" i="1"/>
  <c r="AS245" i="1"/>
  <c r="AU245" i="1" s="1"/>
  <c r="AC98" i="1"/>
  <c r="AS98" i="1"/>
  <c r="AU98" i="1" s="1"/>
  <c r="AC85" i="1"/>
  <c r="AS85" i="1"/>
  <c r="AU85" i="1" s="1"/>
  <c r="AC238" i="1"/>
  <c r="AS238" i="1"/>
  <c r="AU238" i="1" s="1"/>
  <c r="AC179" i="1"/>
  <c r="AS179" i="1"/>
  <c r="AU179" i="1" s="1"/>
  <c r="AC237" i="1"/>
  <c r="AS237" i="1"/>
  <c r="AU237" i="1" s="1"/>
  <c r="AC239" i="1"/>
  <c r="AS239" i="1"/>
  <c r="AU239" i="1" s="1"/>
  <c r="AC10" i="1"/>
  <c r="AS10" i="1"/>
  <c r="AU10" i="1" s="1"/>
  <c r="AC136" i="1"/>
  <c r="AS136" i="1"/>
  <c r="AU136" i="1" s="1"/>
  <c r="AC114" i="1"/>
  <c r="AS114" i="1"/>
  <c r="AU114" i="1" s="1"/>
  <c r="AC279" i="1"/>
  <c r="AS279" i="1"/>
  <c r="AU279" i="1" s="1"/>
  <c r="AC99" i="1"/>
  <c r="AS99" i="1"/>
  <c r="AU99" i="1" s="1"/>
  <c r="AC100" i="1"/>
  <c r="AS100" i="1"/>
  <c r="AU100" i="1" s="1"/>
  <c r="AC394" i="1"/>
  <c r="AS394" i="1"/>
  <c r="AU394" i="1" s="1"/>
  <c r="AC246" i="1"/>
  <c r="AS246" i="1"/>
  <c r="AU246" i="1" s="1"/>
  <c r="AC68" i="1"/>
  <c r="AS68" i="1"/>
  <c r="AU68" i="1" s="1"/>
  <c r="AC391" i="1"/>
  <c r="AS391" i="1"/>
  <c r="AU391" i="1" s="1"/>
  <c r="AC383" i="1"/>
  <c r="AS383" i="1"/>
  <c r="AU383" i="1" s="1"/>
  <c r="AC290" i="1"/>
  <c r="AS290" i="1"/>
  <c r="AU290" i="1" s="1"/>
  <c r="AC20" i="1"/>
  <c r="AS20" i="1"/>
  <c r="AU20" i="1" s="1"/>
  <c r="AC369" i="1"/>
  <c r="AS369" i="1"/>
  <c r="AU369" i="1" s="1"/>
  <c r="AC392" i="1"/>
  <c r="AS392" i="1"/>
  <c r="AU392" i="1" s="1"/>
  <c r="AC54" i="1"/>
  <c r="AS54" i="1"/>
  <c r="AU54" i="1" s="1"/>
  <c r="AC330" i="1"/>
  <c r="AS330" i="1"/>
  <c r="AU330" i="1" s="1"/>
  <c r="AC29" i="1"/>
  <c r="AS29" i="1"/>
  <c r="AU29" i="1" s="1"/>
  <c r="AC77" i="1"/>
  <c r="AS77" i="1"/>
  <c r="AU77" i="1" s="1"/>
  <c r="AC354" i="1"/>
  <c r="AS354" i="1"/>
  <c r="AU354" i="1" s="1"/>
  <c r="AC63" i="1"/>
  <c r="AS63" i="1"/>
  <c r="AU63" i="1" s="1"/>
  <c r="AC149" i="1"/>
  <c r="AS149" i="1"/>
  <c r="AU149" i="1" s="1"/>
  <c r="AC331" i="1"/>
  <c r="AS331" i="1"/>
  <c r="AU331" i="1" s="1"/>
  <c r="AC84" i="1"/>
  <c r="AS84" i="1"/>
  <c r="AU84" i="1" s="1"/>
  <c r="AC76" i="1"/>
  <c r="AS76" i="1"/>
  <c r="AU76" i="1" s="1"/>
  <c r="AC31" i="1"/>
  <c r="AS31" i="1"/>
  <c r="AU31" i="1" s="1"/>
  <c r="AC221" i="1"/>
  <c r="AS221" i="1"/>
  <c r="AU221" i="1" s="1"/>
  <c r="AC125" i="1"/>
  <c r="AS125" i="1"/>
  <c r="AU125" i="1" s="1"/>
  <c r="AV16" i="1" l="1"/>
  <c r="AV126" i="1"/>
  <c r="AV25" i="1"/>
  <c r="AV337" i="1"/>
  <c r="AV214" i="1"/>
  <c r="AV29" i="1"/>
  <c r="AV76" i="1"/>
  <c r="AV63" i="1"/>
  <c r="AV330" i="1"/>
  <c r="AV20" i="1"/>
  <c r="AV68" i="1"/>
  <c r="AV99" i="1"/>
  <c r="AV10" i="1"/>
  <c r="AV238" i="1"/>
  <c r="AV397" i="1"/>
  <c r="AV236" i="1"/>
  <c r="AV311" i="1"/>
  <c r="AV222" i="1"/>
  <c r="AV83" i="1"/>
  <c r="AV268" i="1"/>
  <c r="AV215" i="1"/>
  <c r="AV166" i="1"/>
  <c r="AV331" i="1"/>
  <c r="AV100" i="1"/>
  <c r="AV31" i="1"/>
  <c r="AV91" i="1"/>
  <c r="AV84" i="1"/>
  <c r="AV239" i="1"/>
  <c r="AV138" i="1"/>
  <c r="AV18" i="1"/>
  <c r="AV232" i="1"/>
  <c r="AV137" i="1"/>
  <c r="AV305" i="1"/>
  <c r="AV88" i="1"/>
  <c r="AV77" i="1"/>
  <c r="AV394" i="1"/>
  <c r="AV237" i="1"/>
  <c r="AV313" i="1"/>
  <c r="AV79" i="1"/>
  <c r="AV78" i="1"/>
  <c r="AV30" i="1"/>
  <c r="AV130" i="1"/>
  <c r="AV125" i="1"/>
  <c r="AV354" i="1"/>
  <c r="AV54" i="1"/>
  <c r="AV290" i="1"/>
  <c r="AV246" i="1"/>
  <c r="AV279" i="1"/>
  <c r="AV85" i="1"/>
  <c r="AV244" i="1"/>
  <c r="AV322" i="1"/>
  <c r="AV28" i="1"/>
  <c r="AV221" i="1"/>
  <c r="AV392" i="1"/>
  <c r="AV383" i="1"/>
  <c r="AV114" i="1"/>
  <c r="AV98" i="1"/>
  <c r="AV201" i="1"/>
  <c r="AV57" i="1"/>
  <c r="AV101" i="1"/>
  <c r="AV171" i="1"/>
  <c r="AV149" i="1"/>
  <c r="AV369" i="1"/>
  <c r="AV391" i="1"/>
  <c r="AV136" i="1"/>
  <c r="AV179" i="1"/>
  <c r="AV245" i="1"/>
  <c r="AV347" i="1"/>
  <c r="AV40" i="1"/>
  <c r="AV50" i="1"/>
  <c r="AV53" i="1"/>
  <c r="AV169" i="1"/>
  <c r="AV170" i="1"/>
  <c r="AV89" i="1"/>
</calcChain>
</file>

<file path=xl/sharedStrings.xml><?xml version="1.0" encoding="utf-8"?>
<sst xmlns="http://schemas.openxmlformats.org/spreadsheetml/2006/main" count="16463" uniqueCount="1168">
  <si>
    <t>Building / Campus Characteristics</t>
  </si>
  <si>
    <t>Incumbent Heating and Cooling Systems</t>
  </si>
  <si>
    <t>New York Campus Community Heat Pump Opportunities</t>
  </si>
  <si>
    <t>Load characteristics determined by building type</t>
  </si>
  <si>
    <t>Estimated Energy Loads from ICF Database</t>
  </si>
  <si>
    <t>Age of Buildings (and renovations)</t>
  </si>
  <si>
    <t>Buildable Space (Google Maps)</t>
  </si>
  <si>
    <t>Based on Climate Zones, Average Commercial Rates (EIA) by utility, EPA eGRID territories and emission factors</t>
  </si>
  <si>
    <t>Weights for scoring (1-5):</t>
  </si>
  <si>
    <t>Maximum possible score</t>
  </si>
  <si>
    <t>Facility Name</t>
  </si>
  <si>
    <t>Address</t>
  </si>
  <si>
    <t>City</t>
  </si>
  <si>
    <t>Borough / County</t>
  </si>
  <si>
    <t>Upstate/ Downstate Designation</t>
  </si>
  <si>
    <t>Application</t>
  </si>
  <si>
    <t>Lat</t>
  </si>
  <si>
    <t>Lon</t>
  </si>
  <si>
    <t>Heating/Cooling: Operational Loads Score (0-4)</t>
  </si>
  <si>
    <t>Annual Load Factor Score (0-4)</t>
  </si>
  <si>
    <t>Daily Load Factors Score (0-4)</t>
  </si>
  <si>
    <t>Space Cooling Requirement (MMBtu)</t>
  </si>
  <si>
    <t>Age of Original or Primary Buildings (Year)</t>
  </si>
  <si>
    <t>Building Age Score (0-4)</t>
  </si>
  <si>
    <t>Green / Parking Lot Space</t>
  </si>
  <si>
    <t>Buildable Space Score (0-4)</t>
  </si>
  <si>
    <t>Age of Heating Equipment</t>
  </si>
  <si>
    <t>Distribution: Hydronic, Steam, or Forced Air</t>
  </si>
  <si>
    <t>District Energy Score (0-4)</t>
  </si>
  <si>
    <t>Cimate Zone</t>
  </si>
  <si>
    <t>Electric Utility</t>
  </si>
  <si>
    <t>Commercial Electricity Rate (cents/kWh)</t>
  </si>
  <si>
    <t>Local Grid Classification</t>
  </si>
  <si>
    <t>Emission Reduction Impact Score (0-4)</t>
  </si>
  <si>
    <t>Local Law 97 Score (0-4)</t>
  </si>
  <si>
    <t>Total Weighted Score</t>
  </si>
  <si>
    <t>510 Quincy Street - 35123</t>
  </si>
  <si>
    <t>510 Quincy Street</t>
  </si>
  <si>
    <t>Brooklyn</t>
  </si>
  <si>
    <t>Multifamily Housing</t>
  </si>
  <si>
    <t>Very Limited</t>
  </si>
  <si>
    <t>Natural Gas</t>
  </si>
  <si>
    <t>No</t>
  </si>
  <si>
    <t>Co Op City</t>
  </si>
  <si>
    <t>Co Op City Boulevard</t>
  </si>
  <si>
    <t>Bronx</t>
  </si>
  <si>
    <t>Plentiful</t>
  </si>
  <si>
    <t>Dual Fuel</t>
  </si>
  <si>
    <t>District Steam (CHP)</t>
  </si>
  <si>
    <t>Steam</t>
  </si>
  <si>
    <t>Steam + CW</t>
  </si>
  <si>
    <t>Albert Einstein College of Medicine - Yeshiva University</t>
  </si>
  <si>
    <t>1300 Morris Park Ave</t>
  </si>
  <si>
    <t>Colleges &amp; Universities</t>
  </si>
  <si>
    <t>District Steam</t>
  </si>
  <si>
    <t>Spring Creek Towers (WEGO &amp; HCR)</t>
  </si>
  <si>
    <t>155 Elmira Loop</t>
  </si>
  <si>
    <t>169-65 137th Avenue - Rochdale Village</t>
  </si>
  <si>
    <t>169-65 137th Avenue</t>
  </si>
  <si>
    <t>Queens</t>
  </si>
  <si>
    <t>ARCHDI001011 Archdiocese of NY</t>
  </si>
  <si>
    <t>1011 1st Ave</t>
  </si>
  <si>
    <t>New York</t>
  </si>
  <si>
    <t>Manhattan</t>
  </si>
  <si>
    <t>Office</t>
  </si>
  <si>
    <t>Columbia University in the City of New York</t>
  </si>
  <si>
    <t>West 116 St and Broadway</t>
  </si>
  <si>
    <t>Sufficient</t>
  </si>
  <si>
    <t>City University of New York</t>
  </si>
  <si>
    <t>205 E 42nd Street</t>
  </si>
  <si>
    <t>John F Kennedy International</t>
  </si>
  <si>
    <t>Airports</t>
  </si>
  <si>
    <t>H-047 Warbasse House: Amalgamated Warbasse Houses, Inc.</t>
  </si>
  <si>
    <t>2701 West 6 St, HH</t>
  </si>
  <si>
    <t>Steam Boiler</t>
  </si>
  <si>
    <t>New York-Presbyterian Hospital</t>
  </si>
  <si>
    <t>Hospitals</t>
  </si>
  <si>
    <t>Limited</t>
  </si>
  <si>
    <t>Fordham University</t>
  </si>
  <si>
    <t>441 E Fordham Rd</t>
  </si>
  <si>
    <t>Pace University-New York</t>
  </si>
  <si>
    <t>1 Pace Plaza</t>
  </si>
  <si>
    <t>CUNY College of Staten Island</t>
  </si>
  <si>
    <t>2800 Victory Blvd</t>
  </si>
  <si>
    <t>Staten Island</t>
  </si>
  <si>
    <t>St John's University-New York</t>
  </si>
  <si>
    <t>8000 Utopia Pky</t>
  </si>
  <si>
    <t>Electricity</t>
  </si>
  <si>
    <t>Electric Heat Pump</t>
  </si>
  <si>
    <t>Hydronic</t>
  </si>
  <si>
    <t>La Guardia</t>
  </si>
  <si>
    <t>Brownsville/Van Dyke I/Van Dyke II/Woodson Campus</t>
  </si>
  <si>
    <t>284 Sutter Avenue</t>
  </si>
  <si>
    <t>Amalgamated Warbasse Houses-Block 7253</t>
  </si>
  <si>
    <t>2800 West Fifth Street</t>
  </si>
  <si>
    <t>Whitman/Ingersol Campus</t>
  </si>
  <si>
    <t>131 Cumberland Walk</t>
  </si>
  <si>
    <t>Montefiore Medical Center</t>
  </si>
  <si>
    <t>Long Island University-Brooklyn Campus</t>
  </si>
  <si>
    <t>1 University Plaza</t>
  </si>
  <si>
    <t>Boulevard/Linden Campus</t>
  </si>
  <si>
    <t>785 Schenk Avenue</t>
  </si>
  <si>
    <t>Penn South</t>
  </si>
  <si>
    <t>321 Eighth Ave</t>
  </si>
  <si>
    <t>CHP</t>
  </si>
  <si>
    <t>Stuyvesant Town</t>
  </si>
  <si>
    <t>252 First Ave</t>
  </si>
  <si>
    <t>Mount Sinai Hospital</t>
  </si>
  <si>
    <t>1000 10th Avenue</t>
  </si>
  <si>
    <t>Amalgamated Warbasse Houses-Block 7250</t>
  </si>
  <si>
    <t>Yeshiva University</t>
  </si>
  <si>
    <t>500 W 185th St</t>
  </si>
  <si>
    <t>Cooperative Village</t>
  </si>
  <si>
    <t>530 Grand Street</t>
  </si>
  <si>
    <t>North Shore Towers</t>
  </si>
  <si>
    <t>270-10 Grand Central Parkway</t>
  </si>
  <si>
    <t>Clason Point Gardens/Soundview Campus</t>
  </si>
  <si>
    <t>865 Noble Avenue</t>
  </si>
  <si>
    <t>Beth Israel Medical Center</t>
  </si>
  <si>
    <t>Bellevue Hospital Center</t>
  </si>
  <si>
    <t>75 Columbia Street - 41109</t>
  </si>
  <si>
    <t>75 Columbia Street</t>
  </si>
  <si>
    <t>Douglass I/Douglass II Campus</t>
  </si>
  <si>
    <t>825 Columbus Avenue</t>
  </si>
  <si>
    <t>CUNY Borough of Manhattan Community College</t>
  </si>
  <si>
    <t>199 Chambers St</t>
  </si>
  <si>
    <t>NYU Langone Medical Center</t>
  </si>
  <si>
    <t>Esplanade Gardens</t>
  </si>
  <si>
    <t>700 Esplanade Gardens Plaza</t>
  </si>
  <si>
    <t>Throggs Neck Campus</t>
  </si>
  <si>
    <t>2731 Sampson Avenue</t>
  </si>
  <si>
    <t>CUNY Hunter College</t>
  </si>
  <si>
    <t>695 Park Ave</t>
  </si>
  <si>
    <t>Manhattan Psychiatric Center-Ward's Island</t>
  </si>
  <si>
    <t>Brookdale Hospital Medical Center</t>
  </si>
  <si>
    <t>St. Luke's-Roosevelt Hospital Center</t>
  </si>
  <si>
    <t>1 Metropolitan Oval</t>
  </si>
  <si>
    <t>775 Concourse Village E</t>
  </si>
  <si>
    <t>Vladeck/Vladeck II Campus</t>
  </si>
  <si>
    <t>70 Gouverneur Street</t>
  </si>
  <si>
    <t>CUNY Queens College</t>
  </si>
  <si>
    <t>65-30 Kissena Blvd</t>
  </si>
  <si>
    <t>Flushing</t>
  </si>
  <si>
    <t>CUNY Kingsborough Community College</t>
  </si>
  <si>
    <t>2001 Oriental Blvd</t>
  </si>
  <si>
    <t>Staten Island University Hospital</t>
  </si>
  <si>
    <t>St. Barnabas Hospital</t>
  </si>
  <si>
    <t>Polytechnic Institute of New York University</t>
  </si>
  <si>
    <t>Six Metrotech Ctr</t>
  </si>
  <si>
    <t>Franklin Plaza (WW) - Compliance</t>
  </si>
  <si>
    <t>2085-2086 2nd Ave</t>
  </si>
  <si>
    <t>Disrtict Steam</t>
  </si>
  <si>
    <t>Bushwick/Hylan Campus</t>
  </si>
  <si>
    <t>811 Flushing Avenue</t>
  </si>
  <si>
    <t>CUNY City College</t>
  </si>
  <si>
    <t>160 Convent Ave</t>
  </si>
  <si>
    <t xml:space="preserve">Sufficient </t>
  </si>
  <si>
    <t>CUNY LaGuardia Community College</t>
  </si>
  <si>
    <t>31-10 Thomson Ave</t>
  </si>
  <si>
    <t>Long Island City</t>
  </si>
  <si>
    <t>Kings County Hospital Center</t>
  </si>
  <si>
    <t>CUNY John Jay College of Criminal Justice</t>
  </si>
  <si>
    <t>899 Tenth Ave</t>
  </si>
  <si>
    <t>New York Methodist Hospital</t>
  </si>
  <si>
    <t>CUNY Bernard M Baruch College</t>
  </si>
  <si>
    <t>One Bernard Baruch Way (55 Lexington Ave at 24th St)</t>
  </si>
  <si>
    <t>River Park Residences</t>
  </si>
  <si>
    <t>30 Richman Plaza</t>
  </si>
  <si>
    <t>CUNY Brooklyn College</t>
  </si>
  <si>
    <t>2900 Bedford Ave</t>
  </si>
  <si>
    <t xml:space="preserve">Luna </t>
  </si>
  <si>
    <t>Bronx River Campus</t>
  </si>
  <si>
    <t>1455 Harrod Avenue</t>
  </si>
  <si>
    <t>Sanford-Brown Institute-New York</t>
  </si>
  <si>
    <t>120 E 16th St., 4th Floor</t>
  </si>
  <si>
    <t>Elmhurst Hospital Center</t>
  </si>
  <si>
    <t>Elmhurst</t>
  </si>
  <si>
    <t>South Jamaica I/South Jamaica II Campus</t>
  </si>
  <si>
    <t>106-24 159TH Street</t>
  </si>
  <si>
    <t>Amalgamated Housing Corporation</t>
  </si>
  <si>
    <t>Tower I-II, Building 6,7,8,9,10,11,12,13,14</t>
  </si>
  <si>
    <t>CUNY Queensborough Community College</t>
  </si>
  <si>
    <t>222-05 56th Ave</t>
  </si>
  <si>
    <t>CUNY Lehman College</t>
  </si>
  <si>
    <t>250 Bedford Park Blvd W</t>
  </si>
  <si>
    <t>CUNY New York City College of Technology</t>
  </si>
  <si>
    <t>300 Jay St</t>
  </si>
  <si>
    <t>Veterans Affairs New York Harbor Healthcare System</t>
  </si>
  <si>
    <t>800 Poly Place</t>
  </si>
  <si>
    <t>Luna Park Co-Op / Housing Corp</t>
  </si>
  <si>
    <t>2885 West 12th Street</t>
  </si>
  <si>
    <t>CUNY Bronx Community College</t>
  </si>
  <si>
    <t>2155 University Ave</t>
  </si>
  <si>
    <t>Memorial Sloan-Kettering Cancer Center</t>
  </si>
  <si>
    <t>1275 York Ave</t>
  </si>
  <si>
    <t>Parker Towers</t>
  </si>
  <si>
    <t>104-20 Queens Blvd.</t>
  </si>
  <si>
    <t>Jacobi Medical Center</t>
  </si>
  <si>
    <t>1400 Pelham Pkwys</t>
  </si>
  <si>
    <t>Bronx Psychiatric Center</t>
  </si>
  <si>
    <t>1500 Waters Pl</t>
  </si>
  <si>
    <t>Oil</t>
  </si>
  <si>
    <t>Fashion Institute of Technology</t>
  </si>
  <si>
    <t>227 W 27th St</t>
  </si>
  <si>
    <t>Jamaica Hospital Medical Center</t>
  </si>
  <si>
    <t>8900 Van Wyck Expy</t>
  </si>
  <si>
    <t>Jamaica</t>
  </si>
  <si>
    <t>4 Fordham Hill oval</t>
  </si>
  <si>
    <t>Independence Plaza North Apartments</t>
  </si>
  <si>
    <t>310 Greenwich Street</t>
  </si>
  <si>
    <t>Unity Plaza/Long Island Baptist House Campus</t>
  </si>
  <si>
    <t>360 Williams Avenue</t>
  </si>
  <si>
    <t>Village View</t>
  </si>
  <si>
    <t>40 First Avenue</t>
  </si>
  <si>
    <t>KVI Mezz Corp. 12</t>
  </si>
  <si>
    <t>30 Monroe St.</t>
  </si>
  <si>
    <t>Richmond University Medical Center</t>
  </si>
  <si>
    <t>355 Bard Ave</t>
  </si>
  <si>
    <t>Savoy Park Apartments</t>
  </si>
  <si>
    <t xml:space="preserve">15 W 139th St, 2300 5th Ave, 22-30 141st St. </t>
  </si>
  <si>
    <t>Brooklyn Hospital Center</t>
  </si>
  <si>
    <t>121 DeKalb Ave</t>
  </si>
  <si>
    <t>Peter Cooper Village</t>
  </si>
  <si>
    <t>360 First Avenue</t>
  </si>
  <si>
    <t>25 Moore Street - 44353</t>
  </si>
  <si>
    <t>25 Moore Street</t>
  </si>
  <si>
    <t>Southbridge Towers</t>
  </si>
  <si>
    <t>80 Beekman Street</t>
  </si>
  <si>
    <t>SUNY Downstate Medical Center University Hospital</t>
  </si>
  <si>
    <t>450 Clarkson Avenue</t>
  </si>
  <si>
    <t>Manhattan Plaza</t>
  </si>
  <si>
    <t>400 W 43rd St</t>
  </si>
  <si>
    <t>South Beach Psychiatric Center</t>
  </si>
  <si>
    <t>777 Seaview Ave</t>
  </si>
  <si>
    <t>Chase Metrotech Campus (3&amp;4)</t>
  </si>
  <si>
    <t>4 Metrotech Center</t>
  </si>
  <si>
    <t>Albany/Albany II Campus</t>
  </si>
  <si>
    <t>180 Troy Avenue</t>
  </si>
  <si>
    <t>CUNY York College</t>
  </si>
  <si>
    <t>94-20 Guy R. Brewer Blvd</t>
  </si>
  <si>
    <t>James J. Peters Veterans Affairs Medical Center</t>
  </si>
  <si>
    <t>130 West Kingsbridge Road</t>
  </si>
  <si>
    <t>(7081) - Morningside Heights</t>
  </si>
  <si>
    <t>70 Lasalle St</t>
  </si>
  <si>
    <t>Section A BLK 7842 LOT 33 / Alley Pond Owners Corp.</t>
  </si>
  <si>
    <t>78-09 Springfield Blvd</t>
  </si>
  <si>
    <t>1950 </t>
  </si>
  <si>
    <t>Clinton Hill North Campus Scorecard / Clinton Hill Co-ops</t>
  </si>
  <si>
    <t>165-210 Clinton Ave</t>
  </si>
  <si>
    <t>West Farms Square</t>
  </si>
  <si>
    <t>1 West Farms Square Plaza</t>
  </si>
  <si>
    <t>CUNY Medgar Evers College</t>
  </si>
  <si>
    <t>1650 Bedford Ave</t>
  </si>
  <si>
    <t>Sunnyside Garden Apartments</t>
  </si>
  <si>
    <t>51-01 39th Ave</t>
  </si>
  <si>
    <t>Kingsboro Psychiatric Center</t>
  </si>
  <si>
    <t>681 Clarkson Ave</t>
  </si>
  <si>
    <t>54 Boerum St - 44352</t>
  </si>
  <si>
    <t>54 Boerum St</t>
  </si>
  <si>
    <t>Harlem Hospital Center</t>
  </si>
  <si>
    <t>506 Lenox Ave</t>
  </si>
  <si>
    <t>Eastchester Heights</t>
  </si>
  <si>
    <t>3465 Fish Avenue</t>
  </si>
  <si>
    <t>Lafayette Boynton Apartments</t>
  </si>
  <si>
    <t>875 Boynton Ave</t>
  </si>
  <si>
    <t xml:space="preserve"> Silver Towers</t>
  </si>
  <si>
    <t>610 W 42nd st</t>
  </si>
  <si>
    <t>(7354-7356) - Kips Bay Towers</t>
  </si>
  <si>
    <t>300/330 E 33 &amp;&amp; 333/343 E 30 St</t>
  </si>
  <si>
    <t>25 Boerum St - 44350</t>
  </si>
  <si>
    <t>25 Boerum St</t>
  </si>
  <si>
    <t>CUNY Graduate School and University Center</t>
  </si>
  <si>
    <t>365 Fifth Ave</t>
  </si>
  <si>
    <t>Village East Towers</t>
  </si>
  <si>
    <t>411 E 10th Street</t>
  </si>
  <si>
    <t>Dayton Towers ( 7600 Share Front Parkway &amp; 1-50 Beach 77th Street)</t>
  </si>
  <si>
    <t>7600 Shore Front Parkway</t>
  </si>
  <si>
    <t>Strycker's Bay</t>
  </si>
  <si>
    <t>689 Columbus Ave</t>
  </si>
  <si>
    <t>Berkeley College-New York</t>
  </si>
  <si>
    <t>3 East 43 Street</t>
  </si>
  <si>
    <t>24-50 78th St</t>
  </si>
  <si>
    <t>West Brighton I/West Brighton II Campus</t>
  </si>
  <si>
    <t>820 Henderson Ave</t>
  </si>
  <si>
    <t>5901 Palisade Ave (Nursing Home &amp; Maintenance Building)</t>
  </si>
  <si>
    <t>5901 Palisade Avenue</t>
  </si>
  <si>
    <t>Monroe College-Main Campus</t>
  </si>
  <si>
    <t>2501 Jerome Avenue</t>
  </si>
  <si>
    <t>Ocean Park Apartments</t>
  </si>
  <si>
    <t>125 Beach 17th St</t>
  </si>
  <si>
    <t>Technical Career Institutes</t>
  </si>
  <si>
    <t>320 W 31st St</t>
  </si>
  <si>
    <t>97-05 Horace Harding Expressway</t>
  </si>
  <si>
    <t>Parkway Village Coop- 36930</t>
  </si>
  <si>
    <t>81-26 150th Street</t>
  </si>
  <si>
    <t>Third Housing Company Inc.</t>
  </si>
  <si>
    <t>65-52 160th Street</t>
  </si>
  <si>
    <t>Brightwater Towers Condominium</t>
  </si>
  <si>
    <t>601 Surf Avenue</t>
  </si>
  <si>
    <t>Eastchester Road Residence Complex</t>
  </si>
  <si>
    <t>1915-1925 Eastchester Avenue</t>
  </si>
  <si>
    <t>Saint Joseph's College-New York</t>
  </si>
  <si>
    <t>245 Clinton Ave</t>
  </si>
  <si>
    <t>Coal</t>
  </si>
  <si>
    <t>London Terrace Towers</t>
  </si>
  <si>
    <t>435 West 23rd Street</t>
  </si>
  <si>
    <t>3468 Fenton Avenue</t>
  </si>
  <si>
    <t>Teachers College at Columbia University</t>
  </si>
  <si>
    <t>525 W 120th St</t>
  </si>
  <si>
    <t>Betances IV/Betances V Campus</t>
  </si>
  <si>
    <t>480 East 143rd Street</t>
  </si>
  <si>
    <t>North Central Bronx Hospital</t>
  </si>
  <si>
    <t>3424 Kossuth Ave</t>
  </si>
  <si>
    <t>1981, 1999, 2000</t>
  </si>
  <si>
    <t>United States Army Garrison Fort Hamilton</t>
  </si>
  <si>
    <t>114 White Ave</t>
  </si>
  <si>
    <t>Military</t>
  </si>
  <si>
    <t>5705 JUNCTION BLVD</t>
  </si>
  <si>
    <t>Clinton Hill South Campus Scorecard</t>
  </si>
  <si>
    <t>325-365 Clinton Ave</t>
  </si>
  <si>
    <t>Kips Bay Court - Pinnacle City - 460-520 2nd Avenue</t>
  </si>
  <si>
    <t>460-520 2nd Avenue</t>
  </si>
  <si>
    <t>Hospital for Special Surgery</t>
  </si>
  <si>
    <t>535 E 70th St</t>
  </si>
  <si>
    <t>Multifamily Campus</t>
  </si>
  <si>
    <t>1114 Avenue J</t>
  </si>
  <si>
    <t>10 Clinton Street</t>
  </si>
  <si>
    <t>The Dorset - Kaled</t>
  </si>
  <si>
    <t>84-10 Main St</t>
  </si>
  <si>
    <t>None</t>
  </si>
  <si>
    <t>201/205</t>
  </si>
  <si>
    <t>201  East  42nd  st.</t>
  </si>
  <si>
    <t>Pratt Institute-Main</t>
  </si>
  <si>
    <t>200 Willoughby Ave</t>
  </si>
  <si>
    <t>School of Visual Arts</t>
  </si>
  <si>
    <t>209 E 23rd St</t>
  </si>
  <si>
    <t>New York Westchester Square Medical Center</t>
  </si>
  <si>
    <t>2475 St Raymond Av</t>
  </si>
  <si>
    <t>1994, 2001</t>
  </si>
  <si>
    <t>Correctional Facilities</t>
  </si>
  <si>
    <t>NewYork-Presbyterian Lower Manhattan Hospital</t>
  </si>
  <si>
    <t>170 William St</t>
  </si>
  <si>
    <t>Waterside - 10-40 Waterside Plaza</t>
  </si>
  <si>
    <t>20 Waterside Plaza</t>
  </si>
  <si>
    <t>New York Community Hospital</t>
  </si>
  <si>
    <t>2525 Kings Hwy</t>
  </si>
  <si>
    <t>Manhattan College</t>
  </si>
  <si>
    <t>4513 Manhattan College Parkway</t>
  </si>
  <si>
    <t>Riverdale</t>
  </si>
  <si>
    <t>Apex Technical School</t>
  </si>
  <si>
    <t>24-02 Queens Plaza S</t>
  </si>
  <si>
    <t>St. Francis College</t>
  </si>
  <si>
    <t>180 Remsen St</t>
  </si>
  <si>
    <t>Brooklyn Heights</t>
  </si>
  <si>
    <t>DeVry College of New York</t>
  </si>
  <si>
    <t>180 Madison Ave., Ste. 900</t>
  </si>
  <si>
    <t>Barnard College</t>
  </si>
  <si>
    <t>3009 Broadway</t>
  </si>
  <si>
    <t>Bronx-Lebanon Hospital Center Health Care System</t>
  </si>
  <si>
    <t>1276 Fulton Ave</t>
  </si>
  <si>
    <t>College of Mount Saint Vincent</t>
  </si>
  <si>
    <t>6301 Riverdale Ave</t>
  </si>
  <si>
    <t>Creedmoor Psychiatric Center</t>
  </si>
  <si>
    <t>79-25 Winchester Boulevard</t>
  </si>
  <si>
    <t>Flushing Hospital Medical Center</t>
  </si>
  <si>
    <t>4500 Parsons Boulevard</t>
  </si>
  <si>
    <t>Interfaith Medical Center</t>
  </si>
  <si>
    <t>1545 Atlantic Avenue</t>
  </si>
  <si>
    <t>Kingsbrook Jewish Medical Center</t>
  </si>
  <si>
    <t>585 Schenectady Avenue</t>
  </si>
  <si>
    <t>Long Island Jewish Medical Center</t>
  </si>
  <si>
    <t>270-05 76th Avenue</t>
  </si>
  <si>
    <t>New Hyde Park</t>
  </si>
  <si>
    <t>Maimonides Medical Center</t>
  </si>
  <si>
    <t>4802 Tenth Avenue</t>
  </si>
  <si>
    <t>1968, 1998, 2004</t>
  </si>
  <si>
    <t>Mount Sinai Beth Israel</t>
  </si>
  <si>
    <t>First Avenue and 16th Street</t>
  </si>
  <si>
    <t>New York University</t>
  </si>
  <si>
    <t>70 Washington Sq South</t>
  </si>
  <si>
    <t>New York-Presbyterian Queens</t>
  </si>
  <si>
    <t>56-45 Main Street</t>
  </si>
  <si>
    <t>NewYork-Presbyterian Brooklyn Methodist Hospital</t>
  </si>
  <si>
    <t>506 Sixth Street</t>
  </si>
  <si>
    <t>NYC Health + Hospitals / Jacobi</t>
  </si>
  <si>
    <t>1400 Pelham Parkway South</t>
  </si>
  <si>
    <t>NYC Health + Hospitals / Woodhull</t>
  </si>
  <si>
    <t>760 Broadway</t>
  </si>
  <si>
    <t>NYU Langone Hospitals</t>
  </si>
  <si>
    <t>550 First Avenue</t>
  </si>
  <si>
    <t>SUNY Downstate Medical Center</t>
  </si>
  <si>
    <t>450 Clarkson Ave</t>
  </si>
  <si>
    <t>SUNY Maritime College</t>
  </si>
  <si>
    <t>6 Pennyfield Avenue</t>
  </si>
  <si>
    <t>Throggs Neck</t>
  </si>
  <si>
    <t>Suficient</t>
  </si>
  <si>
    <t>The New School</t>
  </si>
  <si>
    <t>66 West 12th Street</t>
  </si>
  <si>
    <t>Wagner College</t>
  </si>
  <si>
    <t>One Campus Rd</t>
  </si>
  <si>
    <t>Fort Drum</t>
  </si>
  <si>
    <t>Evans Mills</t>
  </si>
  <si>
    <t>Jefferson</t>
  </si>
  <si>
    <t xml:space="preserve">Electricity  </t>
  </si>
  <si>
    <t>West Point Mil Reservation</t>
  </si>
  <si>
    <t>West Point</t>
  </si>
  <si>
    <t>Orange</t>
  </si>
  <si>
    <t>Cornell University</t>
  </si>
  <si>
    <t>300 Day Hall</t>
  </si>
  <si>
    <t>Ithaca</t>
  </si>
  <si>
    <t>Tompkins</t>
  </si>
  <si>
    <t>Syracuse University</t>
  </si>
  <si>
    <t>900 South Crouse Ave.</t>
  </si>
  <si>
    <t>Syracuse</t>
  </si>
  <si>
    <t>Onondaga</t>
  </si>
  <si>
    <t>KALEIDA Health</t>
  </si>
  <si>
    <t>100 High Street</t>
  </si>
  <si>
    <t>Buffalo</t>
  </si>
  <si>
    <t>Erie</t>
  </si>
  <si>
    <t>University at Buffalo - North Campus</t>
  </si>
  <si>
    <t>12 Capen Hall</t>
  </si>
  <si>
    <t>Stony Brook University - Main</t>
  </si>
  <si>
    <t>310 Administration Building</t>
  </si>
  <si>
    <t>Stony Brook</t>
  </si>
  <si>
    <t>Suffolk</t>
  </si>
  <si>
    <t>Binghamton University</t>
  </si>
  <si>
    <t>4400 Vestal Parkway East</t>
  </si>
  <si>
    <t>Vestal</t>
  </si>
  <si>
    <t>Broome</t>
  </si>
  <si>
    <t>District HW</t>
  </si>
  <si>
    <t>HW</t>
  </si>
  <si>
    <t>Rochester Institute of Technology</t>
  </si>
  <si>
    <t>1 Lomb Memorial Dr</t>
  </si>
  <si>
    <t>Rochester</t>
  </si>
  <si>
    <t>Monroe</t>
  </si>
  <si>
    <t>SUNY at Albany - Uptown Campus</t>
  </si>
  <si>
    <t>1400 Washington Avenue</t>
  </si>
  <si>
    <t>Albany</t>
  </si>
  <si>
    <t>HW + CW</t>
  </si>
  <si>
    <t>Westchester Medical Center</t>
  </si>
  <si>
    <t>100 Woods Road</t>
  </si>
  <si>
    <t>Valhalla</t>
  </si>
  <si>
    <t>Westchester</t>
  </si>
  <si>
    <t>Strong Memorial Hospital of the University of Rochester</t>
  </si>
  <si>
    <t>601 Elmwood Avenue</t>
  </si>
  <si>
    <t>University of Rochester</t>
  </si>
  <si>
    <t>Wilson Blvd. - Wallis Hall</t>
  </si>
  <si>
    <t>Hofstra University</t>
  </si>
  <si>
    <t>100 Hofstra University</t>
  </si>
  <si>
    <t>Hempstead</t>
  </si>
  <si>
    <t>Nassau</t>
  </si>
  <si>
    <t>Albany Medical Center</t>
  </si>
  <si>
    <t>43 New Scotland Avenue</t>
  </si>
  <si>
    <t>Upstate University Hospital</t>
  </si>
  <si>
    <t>750 East Adams Street</t>
  </si>
  <si>
    <t>Watervliet Arsenal</t>
  </si>
  <si>
    <t>Troy</t>
  </si>
  <si>
    <t>Rensselaer</t>
  </si>
  <si>
    <t>SUNY Farmingdale</t>
  </si>
  <si>
    <t>2350 Broadhollow Road</t>
  </si>
  <si>
    <t>Farmingdale</t>
  </si>
  <si>
    <t>SUNY Buffalo State</t>
  </si>
  <si>
    <t>1300 Elmwood Ave</t>
  </si>
  <si>
    <t>Mercy College - Dobbs Ferry</t>
  </si>
  <si>
    <t>555 Broadway</t>
  </si>
  <si>
    <t>Dobbs Ferry</t>
  </si>
  <si>
    <t>Veterans Affairs Hudson Valley Health Care System</t>
  </si>
  <si>
    <t>2094 Albany Post Road</t>
  </si>
  <si>
    <t>Montrose</t>
  </si>
  <si>
    <t>Erie County Medical Center</t>
  </si>
  <si>
    <t>462 Grider Street</t>
  </si>
  <si>
    <t xml:space="preserve">Natural Gas </t>
  </si>
  <si>
    <t>Pilgrim Psychiatric Center</t>
  </si>
  <si>
    <t>998 Crooked Hill Road</t>
  </si>
  <si>
    <t>Brentwood</t>
  </si>
  <si>
    <t>University at Buffalo - South Campus</t>
  </si>
  <si>
    <t xml:space="preserve">District Steam </t>
  </si>
  <si>
    <t>LIU Post</t>
  </si>
  <si>
    <t>720 Northern Blvd</t>
  </si>
  <si>
    <t>Brookville</t>
  </si>
  <si>
    <t>Orangeburg</t>
  </si>
  <si>
    <t>Rockland</t>
  </si>
  <si>
    <t>SUNY College at Brockport</t>
  </si>
  <si>
    <t>350 New Campus Dr</t>
  </si>
  <si>
    <t>Brockport</t>
  </si>
  <si>
    <t>NYU Winthrop Hospital</t>
  </si>
  <si>
    <t>259 First Street</t>
  </si>
  <si>
    <t>Mineola</t>
  </si>
  <si>
    <t>Rochester General Hospital</t>
  </si>
  <si>
    <t>1425 Portland Avenue</t>
  </si>
  <si>
    <t>St. Catherine of Siena Medical Center</t>
  </si>
  <si>
    <t>50 Route 25-A</t>
  </si>
  <si>
    <t>Smithtown</t>
  </si>
  <si>
    <t>SUNY College at Oswego</t>
  </si>
  <si>
    <t>7060 State Route 104</t>
  </si>
  <si>
    <t>Oswego</t>
  </si>
  <si>
    <t>Adelphi University</t>
  </si>
  <si>
    <t>South Ave</t>
  </si>
  <si>
    <t>Garden City</t>
  </si>
  <si>
    <t>District HW (CHP)</t>
  </si>
  <si>
    <t>Clinton Correctional Facility</t>
  </si>
  <si>
    <t>1156 RT. 374</t>
  </si>
  <si>
    <t>Dannemora</t>
  </si>
  <si>
    <t>Clinton</t>
  </si>
  <si>
    <t>Nassau University Medical Center</t>
  </si>
  <si>
    <t>2201 Hempstead Turnpike</t>
  </si>
  <si>
    <t>East Meadow</t>
  </si>
  <si>
    <t>Rensselaer Polytechnic Institute</t>
  </si>
  <si>
    <t>110 8th St</t>
  </si>
  <si>
    <t>Digester Gas</t>
  </si>
  <si>
    <t>State University of New York at New Paltz</t>
  </si>
  <si>
    <t>1 Hawk Drive</t>
  </si>
  <si>
    <t>New Paltz</t>
  </si>
  <si>
    <t>Ulster</t>
  </si>
  <si>
    <t>United Health Services Hospitals-Binghamton</t>
  </si>
  <si>
    <t>10-42 Mitchell Avenue</t>
  </si>
  <si>
    <t>Binghamton</t>
  </si>
  <si>
    <t>New York Institute of Technology - Long Island</t>
  </si>
  <si>
    <t>Northern Blvd</t>
  </si>
  <si>
    <t>Old Westbury</t>
  </si>
  <si>
    <t>Sisters of Charity Hospital of Buffalo</t>
  </si>
  <si>
    <t>2157 Main Street</t>
  </si>
  <si>
    <t>Ellis Hospital</t>
  </si>
  <si>
    <t>1101 Nott Street</t>
  </si>
  <si>
    <t>Schenectady</t>
  </si>
  <si>
    <t>St. Joseph's Hospital Health Center</t>
  </si>
  <si>
    <t>301 Prospect Avenue</t>
  </si>
  <si>
    <t>SUNY Cortland</t>
  </si>
  <si>
    <t>Miller Building</t>
  </si>
  <si>
    <t>Cortland</t>
  </si>
  <si>
    <t>Stony Brook University - Southampton</t>
  </si>
  <si>
    <t>Southampton</t>
  </si>
  <si>
    <t>Marist College</t>
  </si>
  <si>
    <t>3399 North Rd</t>
  </si>
  <si>
    <t>Poughkeepsie</t>
  </si>
  <si>
    <t>Dutchess</t>
  </si>
  <si>
    <t>Ithaca College</t>
  </si>
  <si>
    <t>953 Danby Road</t>
  </si>
  <si>
    <t>HW Boiler</t>
  </si>
  <si>
    <t>SUNY Oneonta</t>
  </si>
  <si>
    <t>108 Ravine Parkway</t>
  </si>
  <si>
    <t>Oneonta</t>
  </si>
  <si>
    <t>Otsego</t>
  </si>
  <si>
    <t>North Shore University Hospital</t>
  </si>
  <si>
    <t>300 Community Drive</t>
  </si>
  <si>
    <t>Manhasset</t>
  </si>
  <si>
    <t>Mercy Hospital</t>
  </si>
  <si>
    <t>565 Abbott Road</t>
  </si>
  <si>
    <t>SUNY College at Plattsburgh</t>
  </si>
  <si>
    <t>101 Broad Street</t>
  </si>
  <si>
    <t>Plattsburgh</t>
  </si>
  <si>
    <t>SUNY College at Geneseo</t>
  </si>
  <si>
    <t>1 College Circle</t>
  </si>
  <si>
    <t>Geneseo</t>
  </si>
  <si>
    <t>Livingston</t>
  </si>
  <si>
    <t>Rome Laboratory</t>
  </si>
  <si>
    <t>Newburgh</t>
  </si>
  <si>
    <t>Suffolk County Community College</t>
  </si>
  <si>
    <t>533 College Rd</t>
  </si>
  <si>
    <t>Selden</t>
  </si>
  <si>
    <t>Utica College</t>
  </si>
  <si>
    <t>1600 Burrstone Rd</t>
  </si>
  <si>
    <t>Utica</t>
  </si>
  <si>
    <t>Oneida</t>
  </si>
  <si>
    <t>255 Lafayette Avenue</t>
  </si>
  <si>
    <t>Suffern</t>
  </si>
  <si>
    <t>St. Francis Hospital, The Heart Center</t>
  </si>
  <si>
    <t>100 Port Washington Boulevard</t>
  </si>
  <si>
    <t>Roslyn</t>
  </si>
  <si>
    <t>St. Peter's Hospital</t>
  </si>
  <si>
    <t>315 South Manning Boulevard</t>
  </si>
  <si>
    <t>Molloy College</t>
  </si>
  <si>
    <t>1000 Hempstead Ave</t>
  </si>
  <si>
    <t>Rockville Centre</t>
  </si>
  <si>
    <t>SUNY College at Old Westbury</t>
  </si>
  <si>
    <t>223 Store Hill Rd</t>
  </si>
  <si>
    <t>White Plains Hospital Center</t>
  </si>
  <si>
    <t>41 East Post Road</t>
  </si>
  <si>
    <t>White Plains</t>
  </si>
  <si>
    <t>Niagara Falls Memorial Medical Center</t>
  </si>
  <si>
    <t>621 Tenth Street</t>
  </si>
  <si>
    <t>Niagara Falls</t>
  </si>
  <si>
    <t>Niagara</t>
  </si>
  <si>
    <t>Saint Joseph's Medical Center</t>
  </si>
  <si>
    <t>127 South Broadway</t>
  </si>
  <si>
    <t>Yonkers</t>
  </si>
  <si>
    <t>Crouse Health</t>
  </si>
  <si>
    <t>736 Irving Avenue</t>
  </si>
  <si>
    <t>Vassar Brothers Medical Center</t>
  </si>
  <si>
    <t>45 Reade Place</t>
  </si>
  <si>
    <t>Green Haven Correctional Facility</t>
  </si>
  <si>
    <t>594 State Route 216</t>
  </si>
  <si>
    <t>Stormville</t>
  </si>
  <si>
    <t>Faxton St. Luke's Healthcare</t>
  </si>
  <si>
    <t>1656 Champlin Avenue</t>
  </si>
  <si>
    <t>SUNY at Fredonia</t>
  </si>
  <si>
    <t>280 Central Ave</t>
  </si>
  <si>
    <t>Fredonia</t>
  </si>
  <si>
    <t>Chautauqua</t>
  </si>
  <si>
    <t>Attica Correctional Facility</t>
  </si>
  <si>
    <t>639 Exchange Street</t>
  </si>
  <si>
    <t>Attica</t>
  </si>
  <si>
    <t>Wyoming</t>
  </si>
  <si>
    <t>United States Military Academy</t>
  </si>
  <si>
    <t>646 Swift Rd</t>
  </si>
  <si>
    <t>West  Point</t>
  </si>
  <si>
    <t>South Nassau Communities Hospital</t>
  </si>
  <si>
    <t>One Healthy Way</t>
  </si>
  <si>
    <t>Oceanside</t>
  </si>
  <si>
    <t>Highland Hospital</t>
  </si>
  <si>
    <t>1000 South Avenue</t>
  </si>
  <si>
    <t>Northport Veterans Affairs Medical Center</t>
  </si>
  <si>
    <t>79 Middleville Road</t>
  </si>
  <si>
    <t>Northport</t>
  </si>
  <si>
    <t>Clarkson University - Potsdam (Main)</t>
  </si>
  <si>
    <t>8 Clarkson Ave</t>
  </si>
  <si>
    <t>Potsdam</t>
  </si>
  <si>
    <t>St. Lawrence</t>
  </si>
  <si>
    <t>SUNY at Purchase College</t>
  </si>
  <si>
    <t>735 Anderson Hill Rd</t>
  </si>
  <si>
    <t>Purchase</t>
  </si>
  <si>
    <t>Elmira Correctional Facility</t>
  </si>
  <si>
    <t>1879 Davis Street</t>
  </si>
  <si>
    <t>Elmira</t>
  </si>
  <si>
    <t>Chemung</t>
  </si>
  <si>
    <t>Orange Regional Medical Center</t>
  </si>
  <si>
    <t>707 East Main Street</t>
  </si>
  <si>
    <t>Middletown</t>
  </si>
  <si>
    <t>Glens Falls Hospital</t>
  </si>
  <si>
    <t>100 Park Street</t>
  </si>
  <si>
    <t>Glens Falls</t>
  </si>
  <si>
    <t>Warren</t>
  </si>
  <si>
    <t>Buffalo Psychiatric Center</t>
  </si>
  <si>
    <t>400 Forest Avenue</t>
  </si>
  <si>
    <t>St. Joseph's College-Long Island</t>
  </si>
  <si>
    <t>155 W Roe Blvd</t>
  </si>
  <si>
    <t>Patchogue</t>
  </si>
  <si>
    <t>Niagara University</t>
  </si>
  <si>
    <t>Lewiston Road</t>
  </si>
  <si>
    <t>The College of Saint Rose</t>
  </si>
  <si>
    <t>432 Western Ave</t>
  </si>
  <si>
    <t>Central New York Psychiatric Center</t>
  </si>
  <si>
    <t>9005 Old River Road</t>
  </si>
  <si>
    <t>Marcy</t>
  </si>
  <si>
    <t>Nassau Community College</t>
  </si>
  <si>
    <t>One Education Dr</t>
  </si>
  <si>
    <t>Iona College</t>
  </si>
  <si>
    <t>715 North Ave</t>
  </si>
  <si>
    <t>New Rochelle</t>
  </si>
  <si>
    <t>Saint John Fisher College</t>
  </si>
  <si>
    <t>3690 East Ave</t>
  </si>
  <si>
    <t>Fishkill Correctional Facility</t>
  </si>
  <si>
    <t>18 Strack Drive</t>
  </si>
  <si>
    <t>Beacon</t>
  </si>
  <si>
    <t>Mercy Medical Center</t>
  </si>
  <si>
    <t>1000 North Village Avenue</t>
  </si>
  <si>
    <t>Stewart IAP</t>
  </si>
  <si>
    <t>Auburn Correctional Facility</t>
  </si>
  <si>
    <t>135 State Street</t>
  </si>
  <si>
    <t>Auburn</t>
  </si>
  <si>
    <t>Cayuga</t>
  </si>
  <si>
    <t>Mid-State Correctional Facility</t>
  </si>
  <si>
    <t>Samaritan Hospital</t>
  </si>
  <si>
    <t>2215 Burdett Avenue</t>
  </si>
  <si>
    <t>Sing Sing Correctional Facility</t>
  </si>
  <si>
    <t>354 Hunter Street</t>
  </si>
  <si>
    <t>Ossining</t>
  </si>
  <si>
    <t>SUNY College at Potsdam</t>
  </si>
  <si>
    <t>44 Pierrepont Ave</t>
  </si>
  <si>
    <t>Saratoga Hospital</t>
  </si>
  <si>
    <t>211 Church Street</t>
  </si>
  <si>
    <t>Saratoga Springs</t>
  </si>
  <si>
    <t>Saratoga</t>
  </si>
  <si>
    <t>Canisius College</t>
  </si>
  <si>
    <t>2001 Main St</t>
  </si>
  <si>
    <t xml:space="preserve">Very Limited </t>
  </si>
  <si>
    <t>Le Moyne College</t>
  </si>
  <si>
    <t>1419 Salt Springs Rd</t>
  </si>
  <si>
    <t>Canandaigua Veterans Affairs Medical Center</t>
  </si>
  <si>
    <t>400 Fort Hill Avenue</t>
  </si>
  <si>
    <t>Canandaigua</t>
  </si>
  <si>
    <t>Ontario</t>
  </si>
  <si>
    <t>Biomass</t>
  </si>
  <si>
    <t>UPMC Chautauqua WCA</t>
  </si>
  <si>
    <t>207 Foote Avenue</t>
  </si>
  <si>
    <t>Jamestown</t>
  </si>
  <si>
    <t>Franklin Correctional Facility</t>
  </si>
  <si>
    <t>62 Bare Hill Rd</t>
  </si>
  <si>
    <t>Malone</t>
  </si>
  <si>
    <t>Franklin</t>
  </si>
  <si>
    <t>Columbia Memorial Hospital</t>
  </si>
  <si>
    <t>71 Prospect Avenue</t>
  </si>
  <si>
    <t>Hudson</t>
  </si>
  <si>
    <t>Columbia</t>
  </si>
  <si>
    <t>F. F. Thompson Hospital</t>
  </si>
  <si>
    <t>350 Parrish Street</t>
  </si>
  <si>
    <t>Bare Hill Correctional Facility</t>
  </si>
  <si>
    <t>181 Brand Rd</t>
  </si>
  <si>
    <t>Siena College</t>
  </si>
  <si>
    <t>515 Loudon Rd</t>
  </si>
  <si>
    <t>Loudonville</t>
  </si>
  <si>
    <t>SUNY College of Technology at Canton</t>
  </si>
  <si>
    <t>34 Cornell Drive</t>
  </si>
  <si>
    <t>Canton</t>
  </si>
  <si>
    <t>Wyoming Correctional Facility</t>
  </si>
  <si>
    <t>3203 Dunbar Rd</t>
  </si>
  <si>
    <t>Mohawk Correctional Facility</t>
  </si>
  <si>
    <t>6514 Route 26</t>
  </si>
  <si>
    <t>Rome</t>
  </si>
  <si>
    <t>Culinary Institute of America</t>
  </si>
  <si>
    <t>1946 Campus Drive</t>
  </si>
  <si>
    <t>Hyde Park</t>
  </si>
  <si>
    <t>St. Elizabeth Medical Center</t>
  </si>
  <si>
    <t>2209 Genesee Street</t>
  </si>
  <si>
    <t>Rochester Psychiatric Center</t>
  </si>
  <si>
    <t>1111 Elmwood Avenue</t>
  </si>
  <si>
    <t>Olean General Hospital</t>
  </si>
  <si>
    <t>515 Main Street</t>
  </si>
  <si>
    <t>Olean</t>
  </si>
  <si>
    <t>Cattaraugus</t>
  </si>
  <si>
    <t>Morrisville State College</t>
  </si>
  <si>
    <t>80 Eaton Street</t>
  </si>
  <si>
    <t>Morrisville</t>
  </si>
  <si>
    <t>Madison</t>
  </si>
  <si>
    <t>St. Mary's Healthcare</t>
  </si>
  <si>
    <t>427 Guy Park Avenue</t>
  </si>
  <si>
    <t>Amsterdam</t>
  </si>
  <si>
    <t>Montgomery</t>
  </si>
  <si>
    <t>SUNY College of Technology at Delhi - Main campus</t>
  </si>
  <si>
    <t>2 Main Street</t>
  </si>
  <si>
    <t>Delhi</t>
  </si>
  <si>
    <t>Delaware</t>
  </si>
  <si>
    <t>D'Youville College</t>
  </si>
  <si>
    <t>320 Porter Ave</t>
  </si>
  <si>
    <t>Montefiore New Rochelle</t>
  </si>
  <si>
    <t>16 Guion Place</t>
  </si>
  <si>
    <t>St. Mary's Hospital</t>
  </si>
  <si>
    <t>1300 Massachusetts Avenue</t>
  </si>
  <si>
    <t>Taxation and Finance Department, New York State</t>
  </si>
  <si>
    <t>State Campus Bldg 9</t>
  </si>
  <si>
    <t>Nazareth College</t>
  </si>
  <si>
    <t>4245 East Ave</t>
  </si>
  <si>
    <t>Colgate University</t>
  </si>
  <si>
    <t>13 Oak Dr</t>
  </si>
  <si>
    <t>Hamilton</t>
  </si>
  <si>
    <t>Arnot Ogden Medical Center</t>
  </si>
  <si>
    <t>600 Roe Avenue</t>
  </si>
  <si>
    <t>Five Points Correctional Facility</t>
  </si>
  <si>
    <t>6600 State Route 96</t>
  </si>
  <si>
    <t>ROMULUS</t>
  </si>
  <si>
    <t>Seneca</t>
  </si>
  <si>
    <t>Syracuse Veterans Affairs Medical Center</t>
  </si>
  <si>
    <t>800 Irving Avenue</t>
  </si>
  <si>
    <t>Northern Westchester Hospital</t>
  </si>
  <si>
    <t>400 East Main Street</t>
  </si>
  <si>
    <t>Mount Kisco</t>
  </si>
  <si>
    <t>Upstate Correctional Facility</t>
  </si>
  <si>
    <t>309 Bare Hill Rd</t>
  </si>
  <si>
    <t>MALONE</t>
  </si>
  <si>
    <t>Helen Hayes Hospital</t>
  </si>
  <si>
    <t>Route 9W</t>
  </si>
  <si>
    <t>West Haverstraw</t>
  </si>
  <si>
    <t>Our Lady of Lourdes Memorial Hospital, Inc.</t>
  </si>
  <si>
    <t>169 Riverside Drive</t>
  </si>
  <si>
    <t>NAVSUBASE New London Mitchel Manor 1</t>
  </si>
  <si>
    <t>Manhattanville College</t>
  </si>
  <si>
    <t>2900 Purchase St</t>
  </si>
  <si>
    <t>Skidmore College</t>
  </si>
  <si>
    <t>815 N Broadway</t>
  </si>
  <si>
    <t>Bassett Medical Center</t>
  </si>
  <si>
    <t>One Atwell Road</t>
  </si>
  <si>
    <t>Cooperstown</t>
  </si>
  <si>
    <t>Daemen College</t>
  </si>
  <si>
    <t>4380 Main St</t>
  </si>
  <si>
    <t>Amherst</t>
  </si>
  <si>
    <t>Marcy Correctional Facility</t>
  </si>
  <si>
    <t>9000 Old River Rd</t>
  </si>
  <si>
    <t>MARCY</t>
  </si>
  <si>
    <t>4th MAW PPV Housing</t>
  </si>
  <si>
    <t>New Windsor</t>
  </si>
  <si>
    <t>State Campus Bldg 8</t>
  </si>
  <si>
    <t>Monroe Community College</t>
  </si>
  <si>
    <t>1000 E Henrietta Rd</t>
  </si>
  <si>
    <t>Hancock Field</t>
  </si>
  <si>
    <t>St. Lawrence Psychiatric Center</t>
  </si>
  <si>
    <t>1 Chimney Point Drive</t>
  </si>
  <si>
    <t>Ogdensburg</t>
  </si>
  <si>
    <t>Russell Sage College</t>
  </si>
  <si>
    <t>65 1st Street</t>
  </si>
  <si>
    <t>SUNY Westchester Community College</t>
  </si>
  <si>
    <t>75 Grasslands Road</t>
  </si>
  <si>
    <t>Phelps Memorial Hospital Center</t>
  </si>
  <si>
    <t>701 North Broadway</t>
  </si>
  <si>
    <t>Sleepy Hollow</t>
  </si>
  <si>
    <t>St. Joseph's Hospital</t>
  </si>
  <si>
    <t>555 St. Joseph's Boulevard</t>
  </si>
  <si>
    <t>St Lawrence University</t>
  </si>
  <si>
    <t>23 Romoda Drive</t>
  </si>
  <si>
    <t>Auburn Community Hospital</t>
  </si>
  <si>
    <t>17 Lansing Street</t>
  </si>
  <si>
    <t>Nyack College</t>
  </si>
  <si>
    <t>1 South Blvd</t>
  </si>
  <si>
    <t>Nyack</t>
  </si>
  <si>
    <t>Collins Correctional Facility</t>
  </si>
  <si>
    <t>P.O. BOX 490, Middle Rd</t>
  </si>
  <si>
    <t>Collins</t>
  </si>
  <si>
    <t>Clifton Springs Hospital and Clinic</t>
  </si>
  <si>
    <t>2 Coulter Road</t>
  </si>
  <si>
    <t>Clifton Springs</t>
  </si>
  <si>
    <t>Westchester Department of Correction</t>
  </si>
  <si>
    <t>10 Wood Rd</t>
  </si>
  <si>
    <t>Mount Saint Mary College</t>
  </si>
  <si>
    <t>330 Powell Avenue</t>
  </si>
  <si>
    <t>Ira Davenport Memorial Hospital</t>
  </si>
  <si>
    <t>7571 State Route 54</t>
  </si>
  <si>
    <t>Bath</t>
  </si>
  <si>
    <t>Steuben</t>
  </si>
  <si>
    <t>Alfred University</t>
  </si>
  <si>
    <t>One Saxon Drive</t>
  </si>
  <si>
    <t>Alfred</t>
  </si>
  <si>
    <t>Allegany</t>
  </si>
  <si>
    <t>Vassar College</t>
  </si>
  <si>
    <t>124 Raymond Ave</t>
  </si>
  <si>
    <t>Richard H. Hutchings Psychiatric Center</t>
  </si>
  <si>
    <t>620 Madison Street</t>
  </si>
  <si>
    <t>Mid-Hudson Forensic Psychiatric Center</t>
  </si>
  <si>
    <t>2834 NY-17M</t>
  </si>
  <si>
    <t>New Hampton</t>
  </si>
  <si>
    <t>Huntington Hospital</t>
  </si>
  <si>
    <t>270 Park Avenue</t>
  </si>
  <si>
    <t>Huntington</t>
  </si>
  <si>
    <t xml:space="preserve">Plentiful </t>
  </si>
  <si>
    <t>Bard College</t>
  </si>
  <si>
    <t>Annandale Road</t>
  </si>
  <si>
    <t>Annandale-On-Hudson</t>
  </si>
  <si>
    <t>Veterans Affairs Western New York Healthcare System-Batavia Division</t>
  </si>
  <si>
    <t>222 Richmond Avenue</t>
  </si>
  <si>
    <t>Batavia</t>
  </si>
  <si>
    <t>Genesee</t>
  </si>
  <si>
    <t>SUNY College of Agriculture and Technology at Cobleskill</t>
  </si>
  <si>
    <t>106 Suffolk Cir</t>
  </si>
  <si>
    <t>Cobleskill</t>
  </si>
  <si>
    <t>Schoharie</t>
  </si>
  <si>
    <t>Newark-Wayne Community Hospital</t>
  </si>
  <si>
    <t>1200 Driving Park Avenue</t>
  </si>
  <si>
    <t>Newark</t>
  </si>
  <si>
    <t>Wayne</t>
  </si>
  <si>
    <t>Rxr Plaza</t>
  </si>
  <si>
    <t>625 Rxr Plaza</t>
  </si>
  <si>
    <t>Uniondale</t>
  </si>
  <si>
    <t>RexCorp Plz, Fmr Reckson Plz</t>
  </si>
  <si>
    <t>1 Reckson Plz</t>
  </si>
  <si>
    <t>Union College</t>
  </si>
  <si>
    <t>807 Union St</t>
  </si>
  <si>
    <t>Orleans Correctional Facility</t>
  </si>
  <si>
    <t>3531 Gaines Basin Rd</t>
  </si>
  <si>
    <t>Albion</t>
  </si>
  <si>
    <t>Orleans</t>
  </si>
  <si>
    <t>John T. Mather Memorial Hospital</t>
  </si>
  <si>
    <t>75 North Country Road</t>
  </si>
  <si>
    <t>Port Jefferson</t>
  </si>
  <si>
    <t>Hobart William Smith Colleges</t>
  </si>
  <si>
    <t>337 Pulteney Street</t>
  </si>
  <si>
    <t>Geneva</t>
  </si>
  <si>
    <t>Brunswick Psych Center</t>
  </si>
  <si>
    <t>81 Louden Avenue</t>
  </si>
  <si>
    <t>Amityville</t>
  </si>
  <si>
    <t>Erie Community College</t>
  </si>
  <si>
    <t>121 Ellicott St</t>
  </si>
  <si>
    <t>Gouverneur Correctional Facility</t>
  </si>
  <si>
    <t>112 Scotch Settlement Rd</t>
  </si>
  <si>
    <t>Gouverneur</t>
  </si>
  <si>
    <t>SUNY College of Environmental Science and Forestry</t>
  </si>
  <si>
    <t>One Forestry Dr.</t>
  </si>
  <si>
    <t>Hudson Valley Community College</t>
  </si>
  <si>
    <t>80 Vandenburgh Ave</t>
  </si>
  <si>
    <t>Medaille College</t>
  </si>
  <si>
    <t>18 Agassiz Circle</t>
  </si>
  <si>
    <t>Albany Stratton Veterans Affairs Medical Center</t>
  </si>
  <si>
    <t>113 Holland Avenue</t>
  </si>
  <si>
    <t>Samaritan Medical Center</t>
  </si>
  <si>
    <t>830 Washington Street</t>
  </si>
  <si>
    <t>Watertown</t>
  </si>
  <si>
    <t>Health Alliance Hospital - Mary's Avenue Campus</t>
  </si>
  <si>
    <t>105 Marys Avenue</t>
  </si>
  <si>
    <t>Kingston</t>
  </si>
  <si>
    <t>SUNY at Albany - Downtown Campus + Alumni Quad</t>
  </si>
  <si>
    <t>Glen Cove Hospital</t>
  </si>
  <si>
    <t>101 St Andrews Lane</t>
  </si>
  <si>
    <t>Glen Cove</t>
  </si>
  <si>
    <t>W A Harriman Campus Bldg 8</t>
  </si>
  <si>
    <t>United Memorial Medical Center</t>
  </si>
  <si>
    <t>127 North Street</t>
  </si>
  <si>
    <t>294 Rt 100</t>
  </si>
  <si>
    <t>294 Rt-100</t>
  </si>
  <si>
    <t>Somers</t>
  </si>
  <si>
    <t>Onondaga Community College</t>
  </si>
  <si>
    <t>4585 West Seneca Turnpike</t>
  </si>
  <si>
    <t>Cayuga Correctional Facility</t>
  </si>
  <si>
    <t>2202 State Route 38A</t>
  </si>
  <si>
    <t>Moravia</t>
  </si>
  <si>
    <t>Rustic Village</t>
  </si>
  <si>
    <t>999 E Henrietta Rd</t>
  </si>
  <si>
    <t>Geneva General Hospital</t>
  </si>
  <si>
    <t>196 North Street</t>
  </si>
  <si>
    <t>St Bonaventure University</t>
  </si>
  <si>
    <t>3261 W. State Road</t>
  </si>
  <si>
    <t>Saint Bonaventure</t>
  </si>
  <si>
    <t>Brookhaven Memorial Hospital Medical Center</t>
  </si>
  <si>
    <t>101 Hospital Road</t>
  </si>
  <si>
    <t>Coxsackie Correctional Facility</t>
  </si>
  <si>
    <t>11260 Route 9W</t>
  </si>
  <si>
    <t>Coxsackie</t>
  </si>
  <si>
    <t>Greene</t>
  </si>
  <si>
    <t>Eastern NY Correctional Facility</t>
  </si>
  <si>
    <t>30 Institution Rd</t>
  </si>
  <si>
    <t>Napanoch</t>
  </si>
  <si>
    <t>SUNY Polytechnic Institute - Utica</t>
  </si>
  <si>
    <t>100 Seymour Rd</t>
  </si>
  <si>
    <t>Wende Correctional Facility</t>
  </si>
  <si>
    <t>3040 Wende Rd</t>
  </si>
  <si>
    <t>Alden</t>
  </si>
  <si>
    <t>Cortland Regional Medical Center</t>
  </si>
  <si>
    <t>134 Homer Avenue</t>
  </si>
  <si>
    <t>Washington Correctional Facility</t>
  </si>
  <si>
    <t>72 Lock 11 Lane</t>
  </si>
  <si>
    <t>Comstock</t>
  </si>
  <si>
    <t>Washington</t>
  </si>
  <si>
    <t>Rome Memorial Hospital</t>
  </si>
  <si>
    <t>1500 North James Street</t>
  </si>
  <si>
    <t>Dominican College of Blauvelt</t>
  </si>
  <si>
    <t>470 Western Highway</t>
  </si>
  <si>
    <t>Keuka College</t>
  </si>
  <si>
    <t>141 Central Avenue</t>
  </si>
  <si>
    <t>Keuka Park</t>
  </si>
  <si>
    <t>Yates</t>
  </si>
  <si>
    <t>Cape Vincent Correctional Facility</t>
  </si>
  <si>
    <t>36560 State Route 12E</t>
  </si>
  <si>
    <t>Cape Vincent</t>
  </si>
  <si>
    <t>Putnam Hospital Center</t>
  </si>
  <si>
    <t>670 Stoneleigh Avenue</t>
  </si>
  <si>
    <t>Carmel</t>
  </si>
  <si>
    <t>Putnam</t>
  </si>
  <si>
    <t>Riverview Correctional Facility</t>
  </si>
  <si>
    <t>1110 Tibbits Dr</t>
  </si>
  <si>
    <t>Seneca Niagara Resort &amp; Casino</t>
  </si>
  <si>
    <t>310 4th St</t>
  </si>
  <si>
    <t>Natural gas</t>
  </si>
  <si>
    <t>Oneida Healthcare</t>
  </si>
  <si>
    <t>321 Genesee Street</t>
  </si>
  <si>
    <t>St. Thomas Aquinas College</t>
  </si>
  <si>
    <t>125 Rte 340</t>
  </si>
  <si>
    <t>Sparkill</t>
  </si>
  <si>
    <t>Hamilton College</t>
  </si>
  <si>
    <t>198 College Hill Rd</t>
  </si>
  <si>
    <t>Dual FUel</t>
  </si>
  <si>
    <t>Bedford Hills Correctional Facility</t>
  </si>
  <si>
    <t>247 Harris Road</t>
  </si>
  <si>
    <t>Bedford Hills</t>
  </si>
  <si>
    <t>Burke Rehabilitation Hospital</t>
  </si>
  <si>
    <t>785 Mamaroneck Avenue</t>
  </si>
  <si>
    <t>SUNY College of Technology at Alfred (Wellsville Campus)</t>
  </si>
  <si>
    <t>2530 River Rd</t>
  </si>
  <si>
    <t>Wellsville</t>
  </si>
  <si>
    <t>SUNY College of Technology at Alfred (Alfred Campus)</t>
  </si>
  <si>
    <t>10 Upper College Drive</t>
  </si>
  <si>
    <t>University at Buffalo - Downtown Campus</t>
  </si>
  <si>
    <t>Albany County Correctional Facility</t>
  </si>
  <si>
    <t>840 Albany Shaker Rd</t>
  </si>
  <si>
    <t>Woodbourne Correctional Facility</t>
  </si>
  <si>
    <t>99 Prison Rd</t>
  </si>
  <si>
    <t>Woodbourne</t>
  </si>
  <si>
    <t>Sullivan</t>
  </si>
  <si>
    <t>Dutchess Community College</t>
  </si>
  <si>
    <t>53 Pendell Rd</t>
  </si>
  <si>
    <t>Oswego Hospital</t>
  </si>
  <si>
    <t>110 West Sixth Street</t>
  </si>
  <si>
    <t>Claxton-Hepburn Medical Center</t>
  </si>
  <si>
    <t>214 King Street</t>
  </si>
  <si>
    <t>Ulster Correctional Facility</t>
  </si>
  <si>
    <t>750 Berme Rd</t>
  </si>
  <si>
    <t>Roberts Wesleyan College</t>
  </si>
  <si>
    <t>2265 Westside Dr</t>
  </si>
  <si>
    <t>Geothermal</t>
  </si>
  <si>
    <t>Sarah Lawrence College</t>
  </si>
  <si>
    <t>One Meadway</t>
  </si>
  <si>
    <t>Bronxville</t>
  </si>
  <si>
    <t>Greater Binghamton Health Center</t>
  </si>
  <si>
    <t>425 Robinson Street</t>
  </si>
  <si>
    <t>Kendal On Hudson</t>
  </si>
  <si>
    <t>1010 Kendal Way</t>
  </si>
  <si>
    <t>Nursing Homes</t>
  </si>
  <si>
    <t>Altona Correctional Facility</t>
  </si>
  <si>
    <t>555 Devils Den Rd</t>
  </si>
  <si>
    <t>Altona</t>
  </si>
  <si>
    <t>New York Department of Health</t>
  </si>
  <si>
    <t>Empire State Plz</t>
  </si>
  <si>
    <t>BryLin Hospitals</t>
  </si>
  <si>
    <t>1263 Delaware Avenue</t>
  </si>
  <si>
    <t>Four Winds Hospital</t>
  </si>
  <si>
    <t>800 Cross River Road</t>
  </si>
  <si>
    <t>Katonah</t>
  </si>
  <si>
    <t>FCI Ray Brook</t>
  </si>
  <si>
    <t>128 Ray Brook Rd</t>
  </si>
  <si>
    <t>Ray Brook</t>
  </si>
  <si>
    <t>Essex</t>
  </si>
  <si>
    <t>Crestwood Lake</t>
  </si>
  <si>
    <t>90 Beaumont Cir</t>
  </si>
  <si>
    <t>Harris Corporation</t>
  </si>
  <si>
    <t>332-360 Initiative Dr</t>
  </si>
  <si>
    <t>Canton-Potsdam Hospital</t>
  </si>
  <si>
    <t>50 Leroy Street</t>
  </si>
  <si>
    <t>New York-Presbyterian/Hudson Valley Hospital</t>
  </si>
  <si>
    <t>1980 Crompond Road</t>
  </si>
  <si>
    <t>Cortlandt Manor</t>
  </si>
  <si>
    <t>Nathan Littauer Hospital and Nursing Home</t>
  </si>
  <si>
    <t>99 East State Street</t>
  </si>
  <si>
    <t>Gloversville</t>
  </si>
  <si>
    <t>Fulton</t>
  </si>
  <si>
    <t>Guthrie Corning Hospital</t>
  </si>
  <si>
    <t>One Guthrie Drive</t>
  </si>
  <si>
    <t>Corning</t>
  </si>
  <si>
    <t>Cuba Memorial Hospital</t>
  </si>
  <si>
    <t>140 West Main Street</t>
  </si>
  <si>
    <t>Cuba</t>
  </si>
  <si>
    <t>Francis S. Gabreski Airport</t>
  </si>
  <si>
    <t>Westhampton Beach</t>
  </si>
  <si>
    <t>FCI Otisville</t>
  </si>
  <si>
    <t>Two Mile Dr</t>
  </si>
  <si>
    <t>Otisville</t>
  </si>
  <si>
    <t>Xerox Tower</t>
  </si>
  <si>
    <t>100 S Clinton Ave</t>
  </si>
  <si>
    <t>378 Syosset Woodbury Rd</t>
  </si>
  <si>
    <t>Woodbury</t>
  </si>
  <si>
    <t>Downstate/LI/HV</t>
  </si>
  <si>
    <t>Upstate</t>
  </si>
  <si>
    <t>Tioga</t>
  </si>
  <si>
    <t>Chenango</t>
  </si>
  <si>
    <t>Herkimer</t>
  </si>
  <si>
    <t>Schuyler</t>
  </si>
  <si>
    <t>Lewis</t>
  </si>
  <si>
    <t>Climate Zone</t>
  </si>
  <si>
    <t>Electric Rates</t>
  </si>
  <si>
    <t>Emission Reduction Impact</t>
  </si>
  <si>
    <t>County</t>
  </si>
  <si>
    <t>Utility</t>
  </si>
  <si>
    <t>Local Grid</t>
  </si>
  <si>
    <t>National Grid</t>
  </si>
  <si>
    <t>Zone 4</t>
  </si>
  <si>
    <t>NYC/Westchester</t>
  </si>
  <si>
    <t>Low Emissions</t>
  </si>
  <si>
    <t>Orange and Rockland Utilities</t>
  </si>
  <si>
    <t>Long Island Power Authority</t>
  </si>
  <si>
    <t>NYS Electric and Gas</t>
  </si>
  <si>
    <t>Rochester Gas and Electric</t>
  </si>
  <si>
    <t>Consolidated Edison</t>
  </si>
  <si>
    <t>Central Hudson Gas and Electric</t>
  </si>
  <si>
    <t>Long Island</t>
  </si>
  <si>
    <t>Highest Emissions</t>
  </si>
  <si>
    <t>Municipal Utility: PLATTSBURGH</t>
  </si>
  <si>
    <t>Zone 5</t>
  </si>
  <si>
    <t>Lowest Emissions</t>
  </si>
  <si>
    <t>Municipal Utility: JAMESTOWN</t>
  </si>
  <si>
    <t>Municipal Utility: FREEPORT</t>
  </si>
  <si>
    <t>Zone 6</t>
  </si>
  <si>
    <t>Municipal Utility: ROCKVILLE CENTRE</t>
  </si>
  <si>
    <t>Municipal Utility: HAMILTON</t>
  </si>
  <si>
    <r>
      <t>Building Emission Reductions (tons of 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)</t>
    </r>
  </si>
  <si>
    <t>Local Law 97 Classification</t>
  </si>
  <si>
    <t>NYC Designation</t>
  </si>
  <si>
    <t>Major Renovations (Year)</t>
  </si>
  <si>
    <t>Heating Requirement (MMBtu)</t>
  </si>
  <si>
    <t>Clarkson University - Postdam (Main)</t>
  </si>
  <si>
    <t>REV Campus Challenge Participants</t>
  </si>
  <si>
    <t>REV Campus Challenge Participant</t>
  </si>
  <si>
    <t>Yes</t>
  </si>
  <si>
    <t>REV Campus Challenge Score (0-4)</t>
  </si>
  <si>
    <t>Planned Renovations</t>
  </si>
  <si>
    <t>Planned Renovations Score (0-4)</t>
  </si>
  <si>
    <t>https://alumni.cornell.edu/cornellians/north-campus-new-buildings-shape-community/</t>
  </si>
  <si>
    <t>https://campusframework.syr.edu/wp-content/uploads/2017/05/CF.2017.single.pdf</t>
  </si>
  <si>
    <t>https://www.buffalo.edu/ubnow/stories/2021/08/construction-projects.html</t>
  </si>
  <si>
    <t>Rennovation of Campus Library to be completed 2024</t>
  </si>
  <si>
    <t>https://www.westchestermedicalcenter.org/news/project-fact-sheet-westchester-medical-center-heal-535#:~:text=The%20Westchester%20Medical%20Center%20Health,a%20new%2C%20four%2Dstory%20tower</t>
  </si>
  <si>
    <t>Triple the size of Emergency Department and add outpatient rooms. Aim to complete by 2027</t>
  </si>
  <si>
    <t>https://www.hofstra.edu/pdf/about/iraa/iraa-master-plan.pdf</t>
  </si>
  <si>
    <t>https://www.buffalo.edu/content/dam/www/administrative-services/facilities/Facilities-Master-Plan/UB_FMP_PhaseV-Facilities-Master-Plan-Final-Recommendation-D-South-Campus.pdf</t>
  </si>
  <si>
    <t>https://www.oswego.edu/news/story/suny-oswego-create-nation%E2%80%99s-premiere-broadcasting-and-graphic-design-facility#:~:text=SUNY%20Oswego%20officially%20launched%20this,Communication%2C%20Media%20and%20the%20Arts.</t>
  </si>
  <si>
    <t>https://facilities.umd.edu/sites/default/files/publications/2011-2030FMP.pdf</t>
  </si>
  <si>
    <t>https://www.pressconnects.com/story/news/local/2020/02/19/united-health-services-planning-120-m-renovation-johnson-city-campus/4808400002/</t>
  </si>
  <si>
    <t>http://www.urbanstrategies.com/wp-content/uploads/2019/06/NYIT-Long-Island-Campus-Plan-Report_20180914.pdf</t>
  </si>
  <si>
    <t>https://www.bizjournals.com/albany/news/2022/02/11/ellis-medicine-new-parking-garage.html</t>
  </si>
  <si>
    <t>https://sagharborexpress.com/due-to-pandemic-new-southampton-hospital-likely-still-five-years-away-at-best-but-remains-on-track/</t>
  </si>
  <si>
    <t>https://www.maristcircle.com/home/2022/2/22/60-million-dyson-center-renovation-approved#:~:text=The%20Marist%20College%20Board%20of,begin%20in%20June%20following%20Commencement.</t>
  </si>
  <si>
    <t>https://nsuh.northwell.edu/news/the-latest/north-shore-university-hospital-unveils-325m-surgical-pavilion#:~:text=Northwell%20broke%20ground%20on%20the,by%20the%20end%20of%202023.&amp;text=We're%20on%20an%20ambitious,the%20people%20in%20our%20communities.</t>
  </si>
  <si>
    <t>https://www.oldwestbury.edu/division/division-business-finance/capital-planning/current-projects</t>
  </si>
  <si>
    <t>Troy/RPI distributed energy partnership potential, "Planning for a large expansion of their facility and this will create requirements for additional power"</t>
  </si>
  <si>
    <t xml:space="preserve">https://sucf.suny.edu/sites/default/files/docs/delhi.pdf </t>
  </si>
  <si>
    <t>https://www.southnassau.org/sn/southwest-addition-central-utility-plant)</t>
  </si>
  <si>
    <t>https://www.purchase.edu/live/news/6346-combined-heat-and-power-energy-storage-project</t>
  </si>
  <si>
    <t>http://www.dyc.edu/news/2013/0204_nyserda.aspx</t>
  </si>
  <si>
    <t>https://www.dasny.org/index.php/opportunities/rfps-bids/2021/new-york-state-department-health-helen-hayes-hospital-stone-wall</t>
  </si>
  <si>
    <t>https://www.skidmore.edu/planning/2025/StrategicPlan-CPE-15.5-final.pdf</t>
  </si>
  <si>
    <t>https://www.stlawu.edu/offices/green-pages/energy-master-plan-summary</t>
  </si>
  <si>
    <t>https://auburnpub.com/news/records/city-of-auburn-building-permits-march-6-2022/article_b7efd220-d75c-56fa-831e-6d491470a869.html#:~:text=%E2%80%A2%20Auburn%20Community%20Hospital%2C%20complete%20renovation%20of%20second,owner%20Frank%20Sigona%20at%2087%20Throop%20Ave.%2C%20%241%2C500.</t>
  </si>
  <si>
    <t>https://www.msmc.edu/msmc-magazine/bringing-service-home/</t>
  </si>
  <si>
    <t>https://sucf.suny.edu/sites/default/files/docs/esf.pdf</t>
  </si>
  <si>
    <t>https://www.wgrz.com/article/news/local/united-memorial-medical-center-moves-ahead-with-10-million-expansion/71-8c69e9a5-c16a-4ad8-a973-2f47949ed0d3</t>
  </si>
  <si>
    <t>https://buffalonews.com/business/local/st-bonaventure-pursues-25m-campus-renovation-and-expansion-project/article_39db5b3c-8eae-11ec-86d7-ff1f561d5c5a.html</t>
  </si>
  <si>
    <t>https://www.uticaod.com/story/news/2021/02/16/rome-health-build-13-1-million-physician-center-main-campus/6766423002/</t>
  </si>
  <si>
    <t>https://www.keuka.edu/thenext125</t>
  </si>
  <si>
    <t>https://www.cuny.edu/about/administration/offices/fpcm/buildings/future/</t>
  </si>
  <si>
    <t>Renovations and new terminals, planning/design underway</t>
  </si>
  <si>
    <t>https://www.qc.cuny.edu/CS/2021/Queens_College_Strategic_Plan_2021_2026.pdf</t>
  </si>
  <si>
    <t>https://wp.laguardia.edu/strategicplan/LAGCC-2019-2024-strategic-plan.pdf</t>
  </si>
  <si>
    <t>https://www.brooklyn.cuny.edu/web/news/bcnews/bcnews_211012.php#:~:text=The%20entire%20cost%20of%20the,gradually%20over%20approximately%20five%20years.</t>
  </si>
  <si>
    <t>https://www.nychealthandhospitals.org/pressrelease/woodhull-plans-emergency-department-expansion/</t>
  </si>
  <si>
    <t>https://www.pace.edu/new-york-city-master-plan</t>
  </si>
  <si>
    <t>https://www.stjohns.edu/about/news/2022-01-04/st-johns-university-awarded-nyserda-funds-clean-energy-projects</t>
  </si>
  <si>
    <t>New library, grad school buildings planned</t>
  </si>
  <si>
    <t>https://www.cuny.edu/wp-content/uploads/sites/4/page-assets/about/administration/offices/fpcm/departments/capital-budget/individual-college-five-year-and-reso-a-capital-requests-21-22/BronxCommunitySummary.pdf</t>
  </si>
  <si>
    <t>https://www.mskcc.org/news-releases/msk-plans-new-pavilion-ensure-greater-access-care-all-people-new-york-and-beyond</t>
  </si>
  <si>
    <t>https://www.silive.com/entertainment/2020/11/richmond-university-medical-center-hosts-virtual-gala-to-support-new-emergency-department-construction.html#:~:text=RUMC%E2%80%99s%20new%2035%2C000%20square%20foot%2C%20two-story%20Emergency%20Department,pediatrics%20and%20urgent%20care%20on%20the%20ground%20floor.</t>
  </si>
  <si>
    <t>https://patch.com/new-york/fortgreene/brooklyn-hospital-center-will-start-25m-emergency-room-upgrade</t>
  </si>
  <si>
    <t>https://sucf.suny.edu/sites/default/files/docs/DownstateHealthSciencesUniversity_UniversityHospital.pdf</t>
  </si>
  <si>
    <t>https://www.bkmag.com/2022/02/09/metrotech-center-renovation/</t>
  </si>
  <si>
    <t>https://www.cuny.edu/wp-content/uploads/sites/4/page-assets/about/administration/offices/fpcm/departments/capital-budget/individual-college-five-year-and-reso-a-capital-requests-21-22/YorkSummary.pdf#:~:text=With%20gratitude%20to%20our%20elected%20officials%2C%20community%20leaders%2C,Arts%20Center%20renovation%2C%20and%20the%20Track%20andField%20upgrade.</t>
  </si>
  <si>
    <t>https://www.cuny.edu/wp-content/uploads/sites/4/page-assets/about/administration/offices/fpcm/departments/capital-budget/individual-college-five-year-and-reso-a-capital-requests-21-22/MedgarSummary.pdf</t>
  </si>
  <si>
    <t>https://hcr.ny.gov/governor-cuomo-announces-redevelopment-plans-western-portion-kingsboro-psychiatric-center-campus</t>
  </si>
  <si>
    <t>https://www.cuny.edu/wp-content/uploads/sites/4/page-assets/about/administration/offices/fpcm/departments/capital-budget/individual-college-five-year-and-reso-a-capital-requests-21-22/GraduateCenterSummary.pdf</t>
  </si>
  <si>
    <t>https://www.silive.com/news/2022/03/staten-island-may-be-getting-a-new-125-unit-nycha-apartment-building.html</t>
  </si>
  <si>
    <t>https://www.sga-arch.com/projects/320-w-31st-street/</t>
  </si>
  <si>
    <t>https://www.bwtcondos.com/_files/ugd/691b64_7e061f02213c4d039eebdeeb9051a78a.pdf</t>
  </si>
  <si>
    <t>https://www.realestateindepth.com/news/nycha-and-hpd-finalize-deal-to-build-60m-bronx-affordable-housing-project/</t>
  </si>
  <si>
    <t>https://www.beckersspine.com/orthopedic/item/53827-12-story-hospital-for-special-surgery-project-to-boost-spine-orthopedic-care.html</t>
  </si>
  <si>
    <t>https://manhattan.edu/news/archive/2021/04/manhattan-college-receives-5m-hecap-grant-leo-hall-renovations.php</t>
  </si>
  <si>
    <t>https://www.sfc.edu/news/st-francis-college-announces-new-campus-in-the-heart-of-brooklyn</t>
  </si>
  <si>
    <t>https://barnard.edu/renovation-timeline</t>
  </si>
  <si>
    <t>https://mountsaintvincent.edu/about/the-college/strategic-plan/</t>
  </si>
  <si>
    <t>https://foresthillspost.com/rep-meng-secures-nearly-10-million-for-local-queens-projects</t>
  </si>
  <si>
    <t>https://maimo.org/media-center/news/maimonides-medical-center-secures-financing-to-fund-expansion-and-modernization-of-pediatric-and-adult-emergency-rooms-neonatal-icu-and-heart-vascular-institute/</t>
  </si>
  <si>
    <t>https://sucf.suny.edu/sites/default/files/docs/maritime.pdf</t>
  </si>
  <si>
    <t>Primary Heating Equipment Technology</t>
  </si>
  <si>
    <t>Primary Heating Fuel</t>
  </si>
  <si>
    <t>District Energy Central Plant</t>
  </si>
  <si>
    <r>
      <t xml:space="preserve">Data obtained from LL87, ICF CHP/DE databases, and research; gaps filled in from trend analysis with </t>
    </r>
    <r>
      <rPr>
        <i/>
        <sz val="11"/>
        <color theme="5" tint="-0.249977111117893"/>
        <rFont val="Calibri"/>
        <family val="2"/>
        <scheme val="minor"/>
      </rPr>
      <t>orange text</t>
    </r>
  </si>
  <si>
    <t>70 Tuckahoe Rd</t>
  </si>
  <si>
    <t>Distribution System Score (2-4)</t>
  </si>
  <si>
    <t>Heating Fuel Score (1-4)</t>
  </si>
  <si>
    <t>Heating Technology Score (1-4)</t>
  </si>
  <si>
    <t>Equipment Age Score (1-4)</t>
  </si>
  <si>
    <t>Climate Zone Score (1-4)</t>
  </si>
  <si>
    <t>Parkchester North Campus</t>
  </si>
  <si>
    <t>Electricity Price Score (0-4)</t>
  </si>
  <si>
    <t>Concourse Village</t>
  </si>
  <si>
    <t>Fordham Hill Apartment and Garage</t>
  </si>
  <si>
    <t>Cadman Towers</t>
  </si>
  <si>
    <t>4-00946-7501 (Multifamily Campus)</t>
  </si>
  <si>
    <t>Good Samaritan Hospital</t>
  </si>
  <si>
    <t>Lefrak City Section 2/3, Part 1</t>
  </si>
  <si>
    <t xml:space="preserve">Lefrak City Section 1 </t>
  </si>
  <si>
    <t>Local Law 97 Exemption</t>
  </si>
  <si>
    <t>Y</t>
  </si>
  <si>
    <t>Locational Attributes</t>
  </si>
  <si>
    <t>Publicly Owned Campuses</t>
  </si>
  <si>
    <t>Publicly Owned Score (0-4)</t>
  </si>
  <si>
    <t>Cold Spring Hills Center for Nursing &amp; Rehab</t>
  </si>
  <si>
    <t>Building Size Score (1-4)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</si>
</sst>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5" tint="-0.249977111117893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theme="5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8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right"/>
    </xf>
    <xf numFmtId="0" fontId="3" fillId="0" borderId="3" xfId="0" applyFont="1" applyBorder="1"/>
    <xf numFmtId="4" fontId="0" fillId="0" borderId="3" xfId="0" applyNumberFormat="1" applyBorder="1"/>
    <xf numFmtId="4" fontId="0" fillId="0" borderId="5" xfId="0" applyNumberFormat="1" applyBorder="1"/>
    <xf numFmtId="0" fontId="0" fillId="0" borderId="6" xfId="0" applyBorder="1"/>
    <xf numFmtId="0" fontId="11" fillId="2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3" fillId="0" borderId="2" xfId="0" applyFont="1" applyBorder="1"/>
    <xf numFmtId="0" fontId="13" fillId="0" borderId="4" xfId="0" applyFont="1" applyBorder="1"/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" fillId="0" borderId="7" xfId="0" applyFont="1" applyBorder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11" fillId="2" borderId="12" xfId="0" applyFont="1" applyFill="1" applyBorder="1" applyAlignment="1">
      <alignment vertical="center" wrapText="1"/>
    </xf>
    <xf numFmtId="164" fontId="6" fillId="0" borderId="0" xfId="0" applyNumberFormat="1" applyFont="1" applyAlignment="1">
      <alignment horizontal="left"/>
    </xf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wrapText="1"/>
    </xf>
    <xf numFmtId="1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left"/>
    </xf>
    <xf numFmtId="2" fontId="6" fillId="0" borderId="0" xfId="0" applyNumberFormat="1" applyFont="1"/>
    <xf numFmtId="0" fontId="6" fillId="5" borderId="0" xfId="0" applyFont="1" applyFill="1"/>
    <xf numFmtId="0" fontId="6" fillId="6" borderId="0" xfId="0" applyFont="1" applyFill="1"/>
    <xf numFmtId="0" fontId="14" fillId="0" borderId="0" xfId="0" applyFont="1"/>
    <xf numFmtId="3" fontId="10" fillId="0" borderId="0" xfId="0" applyNumberFormat="1" applyFont="1" applyAlignment="1">
      <alignment horizontal="left"/>
    </xf>
    <xf numFmtId="0" fontId="3" fillId="0" borderId="0" xfId="0" applyFo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635A0-8194-4976-9222-CDCAFCCBCCEC}">
  <sheetPr filterMode="1"/>
  <dimension ref="A1:AX405"/>
  <sheetViews>
    <sheetView tabSelected="1" zoomScale="70" zoomScaleNormal="70" workbookViewId="0">
      <pane xSplit="1" topLeftCell="E1" activePane="topRight" state="frozen"/>
      <selection pane="topRight" activeCell="A9" sqref="A9"/>
    </sheetView>
  </sheetViews>
  <sheetFormatPr defaultRowHeight="15" x14ac:dyDescent="0.25"/>
  <cols>
    <col min="1" max="1" width="54.7109375" customWidth="1"/>
    <col min="2" max="2" width="16.7109375" customWidth="1"/>
    <col min="4" max="4" width="10.7109375" bestFit="1" customWidth="1"/>
    <col min="5" max="5" width="16.140625" bestFit="1" customWidth="1"/>
    <col min="6" max="6" width="10.7109375" customWidth="1"/>
    <col min="7" max="7" width="22.42578125" bestFit="1" customWidth="1"/>
    <col min="8" max="9" width="0" hidden="1" customWidth="1"/>
    <col min="10" max="10" width="23.5703125" customWidth="1"/>
    <col min="11" max="11" width="9.5703125" customWidth="1"/>
    <col min="12" max="12" width="9.7109375" customWidth="1"/>
    <col min="13" max="13" width="11.7109375" customWidth="1"/>
    <col min="14" max="14" width="11" customWidth="1"/>
    <col min="15" max="15" width="10.42578125" customWidth="1"/>
    <col min="18" max="18" width="10.7109375" customWidth="1"/>
    <col min="22" max="23" width="9.28515625" customWidth="1"/>
    <col min="24" max="24" width="18" style="33" customWidth="1"/>
    <col min="25" max="25" width="10.7109375" customWidth="1"/>
    <col min="27" max="27" width="9.28515625" customWidth="1"/>
    <col min="28" max="28" width="12.28515625" customWidth="1"/>
    <col min="30" max="30" width="16.140625" bestFit="1" customWidth="1"/>
    <col min="31" max="32" width="9.28515625" customWidth="1"/>
    <col min="33" max="33" width="9.5703125" customWidth="1"/>
    <col min="34" max="34" width="11" customWidth="1"/>
    <col min="35" max="35" width="10.85546875" customWidth="1"/>
    <col min="36" max="36" width="10.28515625" bestFit="1" customWidth="1"/>
    <col min="37" max="37" width="9.7109375" customWidth="1"/>
    <col min="39" max="39" width="9.42578125" customWidth="1"/>
    <col min="40" max="40" width="17.7109375" bestFit="1" customWidth="1"/>
    <col min="41" max="41" width="11.28515625" customWidth="1"/>
    <col min="42" max="42" width="9.7109375" customWidth="1"/>
    <col min="43" max="43" width="12.28515625" bestFit="1" customWidth="1"/>
    <col min="44" max="44" width="10.28515625" customWidth="1"/>
    <col min="45" max="45" width="15.5703125" bestFit="1" customWidth="1"/>
    <col min="46" max="46" width="15.5703125" customWidth="1"/>
    <col min="47" max="47" width="9.85546875" customWidth="1"/>
  </cols>
  <sheetData>
    <row r="1" spans="1:50" x14ac:dyDescent="0.25">
      <c r="J1" s="1" t="s">
        <v>0</v>
      </c>
      <c r="AB1" s="1" t="s">
        <v>1</v>
      </c>
      <c r="AL1" s="1" t="s">
        <v>1163</v>
      </c>
      <c r="AP1" s="2"/>
      <c r="AT1" s="9"/>
    </row>
    <row r="2" spans="1:50" ht="15.75" x14ac:dyDescent="0.25">
      <c r="A2" s="3" t="s">
        <v>2</v>
      </c>
      <c r="J2" s="52" t="s">
        <v>3</v>
      </c>
      <c r="K2" s="52"/>
      <c r="L2" s="52"/>
      <c r="M2" s="4" t="s">
        <v>4</v>
      </c>
      <c r="Q2" s="4" t="s">
        <v>5</v>
      </c>
      <c r="Z2" s="4" t="s">
        <v>6</v>
      </c>
      <c r="AB2" s="4" t="s">
        <v>1145</v>
      </c>
      <c r="AL2" s="5" t="s">
        <v>7</v>
      </c>
      <c r="AP2" s="2"/>
    </row>
    <row r="3" spans="1:50" x14ac:dyDescent="0.25">
      <c r="G3" s="6" t="s">
        <v>8</v>
      </c>
      <c r="J3" s="7">
        <v>1</v>
      </c>
      <c r="K3" s="7">
        <v>2</v>
      </c>
      <c r="L3" s="7">
        <v>2</v>
      </c>
      <c r="M3" s="8"/>
      <c r="N3" s="8"/>
      <c r="O3" s="8"/>
      <c r="P3" s="7">
        <v>3</v>
      </c>
      <c r="Q3" s="8"/>
      <c r="R3" s="8"/>
      <c r="S3" s="7">
        <v>2</v>
      </c>
      <c r="T3" s="8"/>
      <c r="U3" s="7">
        <v>1</v>
      </c>
      <c r="V3" s="8"/>
      <c r="W3" s="7">
        <v>1</v>
      </c>
      <c r="X3" s="34"/>
      <c r="Y3" s="7">
        <v>1</v>
      </c>
      <c r="Z3" s="8"/>
      <c r="AA3" s="7">
        <v>3</v>
      </c>
      <c r="AB3" s="8"/>
      <c r="AC3" s="7">
        <v>2</v>
      </c>
      <c r="AD3" s="8"/>
      <c r="AE3" s="7">
        <v>1</v>
      </c>
      <c r="AF3" s="8"/>
      <c r="AG3" s="7">
        <v>2</v>
      </c>
      <c r="AH3" s="8"/>
      <c r="AI3" s="7">
        <v>3</v>
      </c>
      <c r="AJ3" s="8"/>
      <c r="AK3" s="7">
        <v>4</v>
      </c>
      <c r="AL3" s="8"/>
      <c r="AM3" s="7">
        <v>1</v>
      </c>
      <c r="AN3" s="8"/>
      <c r="AO3" s="8"/>
      <c r="AP3" s="7">
        <v>2</v>
      </c>
      <c r="AQ3" s="8"/>
      <c r="AR3" s="7">
        <v>1</v>
      </c>
      <c r="AS3" s="7"/>
      <c r="AT3" s="7"/>
      <c r="AU3" s="7">
        <v>4</v>
      </c>
      <c r="AW3" s="1">
        <f>4*(SUM(J3:AU3))</f>
        <v>144</v>
      </c>
      <c r="AX3" s="4" t="s">
        <v>9</v>
      </c>
    </row>
    <row r="4" spans="1:50" s="9" customFormat="1" ht="65.25" x14ac:dyDescent="0.2">
      <c r="A4" s="35" t="s">
        <v>10</v>
      </c>
      <c r="B4" s="35" t="s">
        <v>11</v>
      </c>
      <c r="C4" s="35" t="s">
        <v>12</v>
      </c>
      <c r="D4" s="35" t="s">
        <v>13</v>
      </c>
      <c r="E4" s="35" t="s">
        <v>14</v>
      </c>
      <c r="F4" s="35" t="s">
        <v>1069</v>
      </c>
      <c r="G4" s="35" t="s">
        <v>15</v>
      </c>
      <c r="H4" s="35" t="s">
        <v>16</v>
      </c>
      <c r="I4" s="35" t="s">
        <v>17</v>
      </c>
      <c r="J4" s="24" t="s">
        <v>18</v>
      </c>
      <c r="K4" s="24" t="s">
        <v>19</v>
      </c>
      <c r="L4" s="24" t="s">
        <v>20</v>
      </c>
      <c r="M4" s="23" t="s">
        <v>1071</v>
      </c>
      <c r="N4" s="23" t="s">
        <v>21</v>
      </c>
      <c r="O4" s="23" t="s">
        <v>1067</v>
      </c>
      <c r="P4" s="24" t="s">
        <v>1167</v>
      </c>
      <c r="Q4" s="23" t="s">
        <v>22</v>
      </c>
      <c r="R4" s="23" t="s">
        <v>1070</v>
      </c>
      <c r="S4" s="24" t="s">
        <v>23</v>
      </c>
      <c r="T4" s="23" t="s">
        <v>1164</v>
      </c>
      <c r="U4" s="24" t="s">
        <v>1165</v>
      </c>
      <c r="V4" s="23" t="s">
        <v>1074</v>
      </c>
      <c r="W4" s="24" t="s">
        <v>1076</v>
      </c>
      <c r="X4" s="25" t="s">
        <v>1077</v>
      </c>
      <c r="Y4" s="24" t="s">
        <v>1078</v>
      </c>
      <c r="Z4" s="23" t="s">
        <v>24</v>
      </c>
      <c r="AA4" s="24" t="s">
        <v>25</v>
      </c>
      <c r="AB4" s="23" t="s">
        <v>1143</v>
      </c>
      <c r="AC4" s="24" t="s">
        <v>1148</v>
      </c>
      <c r="AD4" s="23" t="s">
        <v>1142</v>
      </c>
      <c r="AE4" s="24" t="s">
        <v>1149</v>
      </c>
      <c r="AF4" s="23" t="s">
        <v>26</v>
      </c>
      <c r="AG4" s="24" t="s">
        <v>1150</v>
      </c>
      <c r="AH4" s="23" t="s">
        <v>27</v>
      </c>
      <c r="AI4" s="24" t="s">
        <v>1147</v>
      </c>
      <c r="AJ4" s="23" t="s">
        <v>1144</v>
      </c>
      <c r="AK4" s="24" t="s">
        <v>28</v>
      </c>
      <c r="AL4" s="25" t="s">
        <v>29</v>
      </c>
      <c r="AM4" s="24" t="s">
        <v>1151</v>
      </c>
      <c r="AN4" s="23" t="s">
        <v>30</v>
      </c>
      <c r="AO4" s="23" t="s">
        <v>31</v>
      </c>
      <c r="AP4" s="26" t="s">
        <v>1153</v>
      </c>
      <c r="AQ4" s="23" t="s">
        <v>32</v>
      </c>
      <c r="AR4" s="24" t="s">
        <v>33</v>
      </c>
      <c r="AS4" s="23" t="s">
        <v>1068</v>
      </c>
      <c r="AT4" s="23" t="s">
        <v>1161</v>
      </c>
      <c r="AU4" s="24" t="s">
        <v>34</v>
      </c>
      <c r="AV4" s="27" t="s">
        <v>35</v>
      </c>
    </row>
    <row r="5" spans="1:50" x14ac:dyDescent="0.25">
      <c r="A5" s="9" t="s">
        <v>425</v>
      </c>
      <c r="B5" s="9" t="s">
        <v>426</v>
      </c>
      <c r="C5" s="9" t="s">
        <v>427</v>
      </c>
      <c r="D5" s="9" t="s">
        <v>428</v>
      </c>
      <c r="E5" t="s">
        <v>1035</v>
      </c>
      <c r="F5" t="str">
        <f t="shared" ref="F5:F68" si="0">IF(OR(D5="Brooklyn",D5="Bronx",D5="Queens",D5="Manhattan",D5="Staten Island"),"NYC","Not NYC")</f>
        <v>Not NYC</v>
      </c>
      <c r="G5" s="9" t="s">
        <v>53</v>
      </c>
      <c r="H5" s="36">
        <v>42.087868</v>
      </c>
      <c r="I5" s="36">
        <v>-75.966888999999995</v>
      </c>
      <c r="J5" s="40">
        <f t="shared" ref="J5:J19" si="1">IF(OR(G5="Hospitals",G5="Nursing Homes",G5="Hotels",G5="Airports"),4,IF(OR(G5="Multifamily Housing",G5="Correctional Facilities",G5="Military"),3,IF(G5="Colleges &amp; Universities",2,IF(G5="Office",0,666))))</f>
        <v>2</v>
      </c>
      <c r="K5" s="40">
        <f t="shared" ref="K5:K68" si="2">IF(OR(G5="Hospitals",G5="Hotels",G5="Airports"),4,IF(G5="Nursing Homes",3,IF(OR(G5="Multifamily Housing",G5="Military"),2,IF(OR(G5="Office",G5="Correctional Facilities"),1,0))))</f>
        <v>0</v>
      </c>
      <c r="L5" s="40">
        <f t="shared" ref="L5:L68" si="3">IF(OR(G5="Hospitals",G5="Nursing Homes",G5="Hotels",G5="Airports"),4,IF(AND(E5="Upstate",OR(G5="Multifamily Housing",G5="Military")),2,IF(OR(G5="Multifamily Housing",G5="Military"),3,IF(G5="Office",2,IF(OR(G5="Correctional Facilities",G5="Colleges &amp; Universities"),1,666)))))</f>
        <v>1</v>
      </c>
      <c r="M5" s="41">
        <v>288331.36918831168</v>
      </c>
      <c r="N5" s="41">
        <v>32458.35588815789</v>
      </c>
      <c r="O5" s="41">
        <f t="shared" ref="O5:O38" si="4">(M5/0.85)*116.9*0.0005</f>
        <v>19827.021798890375</v>
      </c>
      <c r="P5" s="42">
        <f t="shared" ref="P5:P68" si="5">IF(M5&gt;=200000,4,IF(M5&gt;=100000,3,IF(M5&gt;=50000,2,IF(M5&gt;=20000,1,0))))</f>
        <v>4</v>
      </c>
      <c r="Q5" s="43">
        <v>1961</v>
      </c>
      <c r="R5" s="43"/>
      <c r="S5" s="40">
        <f t="shared" ref="S5:S68" si="6">IF(OR(Q5&gt;=2000,R5&gt;=2000),0,IF(AND(Q5&gt;=1980,OR(R5="",R5&lt;2000)),1,IF(AND(Q5&lt;1980,R5&gt;=1980,R5&lt;2000),2,IF(Q5&lt;1945,4,3))))</f>
        <v>3</v>
      </c>
      <c r="T5" s="40" t="s">
        <v>1162</v>
      </c>
      <c r="U5" s="40">
        <f t="shared" ref="U5:U68" si="7">IF(T5="Y",4,0)</f>
        <v>4</v>
      </c>
      <c r="V5" s="40" t="str">
        <f>IFERROR(VLOOKUP(A5,'Data Tables'!$L$3:$M$89,2,FALSE),"No")</f>
        <v>Yes</v>
      </c>
      <c r="W5" s="40">
        <f t="shared" ref="W5:W68" si="8">IF(V5="Yes",4,0)</f>
        <v>4</v>
      </c>
      <c r="X5" s="43" t="s">
        <v>1082</v>
      </c>
      <c r="Y5" s="40">
        <f t="shared" ref="Y5:Y68" si="9">IF(X5="",0,4)</f>
        <v>4</v>
      </c>
      <c r="Z5" s="43" t="s">
        <v>46</v>
      </c>
      <c r="AA5" s="40">
        <f t="shared" ref="AA5:AA68" si="10">IF(Z5="Plentiful",4,IF(Z5="Sufficient",2,IF(Z5="Limited",1,0)))</f>
        <v>4</v>
      </c>
      <c r="AB5" s="50" t="s">
        <v>47</v>
      </c>
      <c r="AC5" s="42">
        <f t="shared" ref="AC5:AC68" si="11">IF(OR(AB5="Coal",AB5="Oil"),4,IF(AB5="Dual Fuel",3,IF(AB5="Natural Gas",2,1)))</f>
        <v>3</v>
      </c>
      <c r="AD5" s="43" t="s">
        <v>429</v>
      </c>
      <c r="AE5" s="42">
        <f t="shared" ref="AE5:AE68" si="12">IF(OR(AD5="HW Boiler",AD5="District HW",AD5="District HW (CHP)"),4,IF(OR(AD5="Furnace",AD5="CHP",AD5="District Steam (CHP)"),3,IF(OR(AD5="Steam Boiler",AD5="District Steam"),2,1)))</f>
        <v>4</v>
      </c>
      <c r="AF5" s="43">
        <v>1990</v>
      </c>
      <c r="AG5" s="40">
        <f t="shared" ref="AG5:AG68" si="13">IF(AF5&gt;=2000,1,IF(AF5&gt;=1980,2,IF(AF5&gt;=1950,3,4)))</f>
        <v>2</v>
      </c>
      <c r="AH5" s="43" t="s">
        <v>89</v>
      </c>
      <c r="AI5" s="40">
        <f t="shared" ref="AI5:AI68" si="14">IF(AH5="Hydronic",4,IF(AH5="Forced Air",4,IF(AH5="Steam",2,0)))</f>
        <v>4</v>
      </c>
      <c r="AJ5" s="46" t="s">
        <v>430</v>
      </c>
      <c r="AK5" s="40">
        <f t="shared" ref="AK5:AK68" si="15">IF(OR(AJ5="HW",AJ5="HW + CW"),4,IF(AJ5="Steam + CW",3,IF(AJ5="CW",2,IF(AJ5="Steam",1,0))))</f>
        <v>4</v>
      </c>
      <c r="AL5" s="9" t="s">
        <v>1064</v>
      </c>
      <c r="AM5" s="9">
        <f t="shared" ref="AM5:AM68" si="16">IF(AL5="Zone 4",4,IF(AL5="Zone 5",2,1))</f>
        <v>1</v>
      </c>
      <c r="AN5" s="9" t="s">
        <v>1053</v>
      </c>
      <c r="AO5" s="47">
        <f>VLOOKUP(AN5,'Data Tables'!$E$4:$F$15,2,FALSE)</f>
        <v>9.6621608999999999</v>
      </c>
      <c r="AP5" s="9">
        <f t="shared" ref="AP5:AP68" si="17">IF(AO5&gt;20,0,IF(AO5&gt;15,1,IF(AO5&gt;12,2,IF(AO5&gt;9,3,4))))</f>
        <v>3</v>
      </c>
      <c r="AQ5" s="9" t="s">
        <v>1061</v>
      </c>
      <c r="AR5" s="9">
        <f t="shared" ref="AR5:AR68" si="18">IF(AD5="Electric Heat Pump",0,IF(AQ5="Lowest Emissions",4,IF(AQ5="Low Emissions",2,1)))</f>
        <v>4</v>
      </c>
      <c r="AS5" s="9" t="str">
        <f t="shared" ref="AS5:AS68" si="19">IF(F5="NYC",CONCATENATE(F5," ",AB5),"Not NYC")</f>
        <v>Not NYC</v>
      </c>
      <c r="AT5" s="9"/>
      <c r="AU5" s="9">
        <f t="shared" ref="AU5:AU68" si="20">IF(OR(AS5="Not NYC",AT5="Y"),0,IF(AS5="NYC Electricity",0,IF(AS5="NYC Natural Gas",2,IF(AS5="NYC Dual Fuel",3,4))))</f>
        <v>0</v>
      </c>
      <c r="AV5" s="9">
        <f t="shared" ref="AV5:AV68" si="21">J5*J$3+K5*K$3+L5*L$3+P5*P$3+S5*S$3+U5*U$3+W5*W$3+Y5*Y$3+AA5*AA$3+AC5*AC$3+AE5*AE$3+AG5*AG$3+AI5*AI$3+AK5*AK$3+AM5*AM$3+AP5*AP$3+AR5*AR$3+AU5*AU$3</f>
        <v>99</v>
      </c>
    </row>
    <row r="6" spans="1:50" x14ac:dyDescent="0.25">
      <c r="A6" s="9" t="s">
        <v>411</v>
      </c>
      <c r="B6" s="9" t="s">
        <v>412</v>
      </c>
      <c r="C6" s="9" t="s">
        <v>413</v>
      </c>
      <c r="D6" s="9" t="s">
        <v>414</v>
      </c>
      <c r="E6" t="s">
        <v>1035</v>
      </c>
      <c r="F6" t="str">
        <f t="shared" si="0"/>
        <v>Not NYC</v>
      </c>
      <c r="G6" s="9" t="s">
        <v>53</v>
      </c>
      <c r="H6" s="36">
        <v>43.040176000000002</v>
      </c>
      <c r="I6" s="36">
        <v>-76.136975000000007</v>
      </c>
      <c r="J6" s="40">
        <f t="shared" si="1"/>
        <v>2</v>
      </c>
      <c r="K6" s="40">
        <f t="shared" si="2"/>
        <v>0</v>
      </c>
      <c r="L6" s="40">
        <f t="shared" si="3"/>
        <v>1</v>
      </c>
      <c r="M6" s="41">
        <v>373629.32999999996</v>
      </c>
      <c r="N6" s="41">
        <v>42060.611710526311</v>
      </c>
      <c r="O6" s="41">
        <f t="shared" si="4"/>
        <v>25692.510986470588</v>
      </c>
      <c r="P6" s="42">
        <f t="shared" si="5"/>
        <v>4</v>
      </c>
      <c r="Q6" s="43">
        <v>1873</v>
      </c>
      <c r="R6" s="43"/>
      <c r="S6" s="40">
        <f t="shared" si="6"/>
        <v>4</v>
      </c>
      <c r="T6" s="40"/>
      <c r="U6" s="40">
        <f t="shared" si="7"/>
        <v>0</v>
      </c>
      <c r="V6" s="40" t="str">
        <f>IFERROR(VLOOKUP(A6,'Data Tables'!$L$3:$M$89,2,FALSE),"No")</f>
        <v>Yes</v>
      </c>
      <c r="W6" s="40">
        <f t="shared" si="8"/>
        <v>4</v>
      </c>
      <c r="X6" s="43" t="s">
        <v>1080</v>
      </c>
      <c r="Y6" s="40">
        <f t="shared" si="9"/>
        <v>4</v>
      </c>
      <c r="Z6" s="43" t="s">
        <v>46</v>
      </c>
      <c r="AA6" s="40">
        <f t="shared" si="10"/>
        <v>4</v>
      </c>
      <c r="AB6" t="s">
        <v>41</v>
      </c>
      <c r="AC6" s="42">
        <f t="shared" si="11"/>
        <v>2</v>
      </c>
      <c r="AD6" s="41" t="s">
        <v>54</v>
      </c>
      <c r="AE6" s="42">
        <f t="shared" si="12"/>
        <v>2</v>
      </c>
      <c r="AF6" s="43">
        <v>1926</v>
      </c>
      <c r="AG6" s="40">
        <f t="shared" si="13"/>
        <v>4</v>
      </c>
      <c r="AH6" s="43" t="s">
        <v>49</v>
      </c>
      <c r="AI6" s="40">
        <f t="shared" si="14"/>
        <v>2</v>
      </c>
      <c r="AJ6" s="46" t="s">
        <v>50</v>
      </c>
      <c r="AK6" s="40">
        <f t="shared" si="15"/>
        <v>3</v>
      </c>
      <c r="AL6" s="9" t="s">
        <v>1060</v>
      </c>
      <c r="AM6" s="9">
        <f t="shared" si="16"/>
        <v>2</v>
      </c>
      <c r="AN6" s="9" t="s">
        <v>1047</v>
      </c>
      <c r="AO6" s="47">
        <f>VLOOKUP(AN6,'Data Tables'!$E$4:$F$15,2,FALSE)</f>
        <v>8.6002589999999994</v>
      </c>
      <c r="AP6" s="9">
        <f t="shared" si="17"/>
        <v>4</v>
      </c>
      <c r="AQ6" s="9" t="s">
        <v>1061</v>
      </c>
      <c r="AR6" s="9">
        <f t="shared" si="18"/>
        <v>4</v>
      </c>
      <c r="AS6" s="9" t="str">
        <f t="shared" si="19"/>
        <v>Not NYC</v>
      </c>
      <c r="AT6" s="9"/>
      <c r="AU6" s="9">
        <f t="shared" si="20"/>
        <v>0</v>
      </c>
      <c r="AV6" s="9">
        <f t="shared" si="21"/>
        <v>90</v>
      </c>
    </row>
    <row r="7" spans="1:50" x14ac:dyDescent="0.25">
      <c r="A7" s="9" t="s">
        <v>435</v>
      </c>
      <c r="B7" s="9" t="s">
        <v>436</v>
      </c>
      <c r="C7" s="9" t="s">
        <v>437</v>
      </c>
      <c r="D7" s="9" t="s">
        <v>437</v>
      </c>
      <c r="E7" t="s">
        <v>1034</v>
      </c>
      <c r="F7" t="str">
        <f t="shared" si="0"/>
        <v>Not NYC</v>
      </c>
      <c r="G7" s="9" t="s">
        <v>53</v>
      </c>
      <c r="H7" s="36">
        <v>42.685488999999997</v>
      </c>
      <c r="I7" s="36">
        <v>-73.824662000000004</v>
      </c>
      <c r="J7" s="40">
        <f t="shared" si="1"/>
        <v>2</v>
      </c>
      <c r="K7" s="40">
        <f t="shared" si="2"/>
        <v>0</v>
      </c>
      <c r="L7" s="40">
        <f t="shared" si="3"/>
        <v>1</v>
      </c>
      <c r="M7" s="41">
        <v>248101</v>
      </c>
      <c r="N7" s="41">
        <v>27930</v>
      </c>
      <c r="O7" s="41">
        <f t="shared" si="4"/>
        <v>17060.592294117647</v>
      </c>
      <c r="P7" s="42">
        <f t="shared" si="5"/>
        <v>4</v>
      </c>
      <c r="Q7" s="43">
        <v>1964</v>
      </c>
      <c r="R7" s="43">
        <v>1990</v>
      </c>
      <c r="S7" s="40">
        <f t="shared" si="6"/>
        <v>2</v>
      </c>
      <c r="T7" s="40" t="s">
        <v>1162</v>
      </c>
      <c r="U7" s="40">
        <f t="shared" si="7"/>
        <v>4</v>
      </c>
      <c r="V7" s="40" t="str">
        <f>IFERROR(VLOOKUP(A7,'Data Tables'!$L$3:$M$89,2,FALSE),"No")</f>
        <v>No</v>
      </c>
      <c r="W7" s="40">
        <f t="shared" si="8"/>
        <v>0</v>
      </c>
      <c r="X7" s="43"/>
      <c r="Y7" s="40">
        <f t="shared" si="9"/>
        <v>0</v>
      </c>
      <c r="Z7" s="43" t="s">
        <v>46</v>
      </c>
      <c r="AA7" s="40">
        <f t="shared" si="10"/>
        <v>4</v>
      </c>
      <c r="AB7" s="43" t="s">
        <v>41</v>
      </c>
      <c r="AC7" s="42">
        <f t="shared" si="11"/>
        <v>2</v>
      </c>
      <c r="AD7" s="41" t="s">
        <v>429</v>
      </c>
      <c r="AE7" s="42">
        <f t="shared" si="12"/>
        <v>4</v>
      </c>
      <c r="AF7" s="45">
        <v>1990</v>
      </c>
      <c r="AG7" s="40">
        <f t="shared" si="13"/>
        <v>2</v>
      </c>
      <c r="AH7" s="43" t="s">
        <v>89</v>
      </c>
      <c r="AI7" s="40">
        <f t="shared" si="14"/>
        <v>4</v>
      </c>
      <c r="AJ7" s="46" t="s">
        <v>438</v>
      </c>
      <c r="AK7" s="40">
        <f t="shared" si="15"/>
        <v>4</v>
      </c>
      <c r="AL7" s="9" t="s">
        <v>1060</v>
      </c>
      <c r="AM7" s="9">
        <f t="shared" si="16"/>
        <v>2</v>
      </c>
      <c r="AN7" s="9" t="s">
        <v>1047</v>
      </c>
      <c r="AO7" s="47">
        <f>VLOOKUP(AN7,'Data Tables'!$E$4:$F$15,2,FALSE)</f>
        <v>8.6002589999999994</v>
      </c>
      <c r="AP7" s="9">
        <f t="shared" si="17"/>
        <v>4</v>
      </c>
      <c r="AQ7" s="9" t="s">
        <v>1061</v>
      </c>
      <c r="AR7" s="9">
        <f t="shared" si="18"/>
        <v>4</v>
      </c>
      <c r="AS7" s="9" t="str">
        <f t="shared" si="19"/>
        <v>Not NYC</v>
      </c>
      <c r="AT7" s="9"/>
      <c r="AU7" s="9">
        <f t="shared" si="20"/>
        <v>0</v>
      </c>
      <c r="AV7" s="9">
        <f t="shared" si="21"/>
        <v>90</v>
      </c>
    </row>
    <row r="8" spans="1:50" x14ac:dyDescent="0.25">
      <c r="A8" s="9" t="s">
        <v>539</v>
      </c>
      <c r="B8" s="9" t="s">
        <v>540</v>
      </c>
      <c r="C8" s="9" t="s">
        <v>541</v>
      </c>
      <c r="D8" s="9" t="s">
        <v>542</v>
      </c>
      <c r="E8" t="s">
        <v>1035</v>
      </c>
      <c r="F8" t="str">
        <f t="shared" si="0"/>
        <v>Not NYC</v>
      </c>
      <c r="G8" s="9" t="s">
        <v>53</v>
      </c>
      <c r="H8" s="36">
        <v>42.468860999999997</v>
      </c>
      <c r="I8" s="36">
        <v>-75.063631999999998</v>
      </c>
      <c r="J8" s="40">
        <f t="shared" si="1"/>
        <v>2</v>
      </c>
      <c r="K8" s="40">
        <f t="shared" si="2"/>
        <v>0</v>
      </c>
      <c r="L8" s="40">
        <f t="shared" si="3"/>
        <v>1</v>
      </c>
      <c r="M8" s="41">
        <v>105654.47785714285</v>
      </c>
      <c r="N8" s="41">
        <v>11893.852039473684</v>
      </c>
      <c r="O8" s="41">
        <f t="shared" si="4"/>
        <v>7265.2990950000003</v>
      </c>
      <c r="P8" s="42">
        <f t="shared" si="5"/>
        <v>3</v>
      </c>
      <c r="Q8" s="43">
        <v>1951</v>
      </c>
      <c r="R8" s="43"/>
      <c r="S8" s="40">
        <f t="shared" si="6"/>
        <v>3</v>
      </c>
      <c r="T8" s="40" t="s">
        <v>1162</v>
      </c>
      <c r="U8" s="40">
        <f t="shared" si="7"/>
        <v>4</v>
      </c>
      <c r="V8" s="40" t="str">
        <f>IFERROR(VLOOKUP(A8,'Data Tables'!$L$3:$M$89,2,FALSE),"No")</f>
        <v>Yes</v>
      </c>
      <c r="W8" s="40">
        <f t="shared" si="8"/>
        <v>4</v>
      </c>
      <c r="X8" s="43"/>
      <c r="Y8" s="40">
        <f t="shared" si="9"/>
        <v>0</v>
      </c>
      <c r="Z8" s="43" t="s">
        <v>46</v>
      </c>
      <c r="AA8" s="40">
        <f t="shared" si="10"/>
        <v>4</v>
      </c>
      <c r="AB8" s="43" t="s">
        <v>41</v>
      </c>
      <c r="AC8" s="42">
        <f t="shared" si="11"/>
        <v>2</v>
      </c>
      <c r="AD8" s="41" t="s">
        <v>429</v>
      </c>
      <c r="AE8" s="42">
        <f t="shared" si="12"/>
        <v>4</v>
      </c>
      <c r="AF8" s="45">
        <v>1990</v>
      </c>
      <c r="AG8" s="40">
        <f t="shared" si="13"/>
        <v>2</v>
      </c>
      <c r="AH8" s="43" t="s">
        <v>89</v>
      </c>
      <c r="AI8" s="40">
        <f t="shared" si="14"/>
        <v>4</v>
      </c>
      <c r="AJ8" s="46" t="s">
        <v>430</v>
      </c>
      <c r="AK8" s="40">
        <f t="shared" si="15"/>
        <v>4</v>
      </c>
      <c r="AL8" s="9" t="s">
        <v>1064</v>
      </c>
      <c r="AM8" s="9">
        <f t="shared" si="16"/>
        <v>1</v>
      </c>
      <c r="AN8" s="9" t="s">
        <v>1053</v>
      </c>
      <c r="AO8" s="47">
        <f>VLOOKUP(AN8,'Data Tables'!$E$4:$F$15,2,FALSE)</f>
        <v>9.6621608999999999</v>
      </c>
      <c r="AP8" s="9">
        <f t="shared" si="17"/>
        <v>3</v>
      </c>
      <c r="AQ8" s="9" t="s">
        <v>1061</v>
      </c>
      <c r="AR8" s="9">
        <f t="shared" si="18"/>
        <v>4</v>
      </c>
      <c r="AS8" s="9" t="str">
        <f t="shared" si="19"/>
        <v>Not NYC</v>
      </c>
      <c r="AT8" s="9"/>
      <c r="AU8" s="9">
        <f t="shared" si="20"/>
        <v>0</v>
      </c>
      <c r="AV8" s="9">
        <f t="shared" si="21"/>
        <v>90</v>
      </c>
    </row>
    <row r="9" spans="1:50" hidden="1" x14ac:dyDescent="0.25">
      <c r="A9" s="9" t="s">
        <v>439</v>
      </c>
      <c r="B9" s="9" t="s">
        <v>440</v>
      </c>
      <c r="C9" s="9" t="s">
        <v>441</v>
      </c>
      <c r="D9" s="9" t="s">
        <v>442</v>
      </c>
      <c r="E9" t="s">
        <v>1034</v>
      </c>
      <c r="F9" t="str">
        <f t="shared" si="0"/>
        <v>Not NYC</v>
      </c>
      <c r="G9" s="9" t="s">
        <v>76</v>
      </c>
      <c r="H9" s="36">
        <v>41.082500000000003</v>
      </c>
      <c r="I9" s="36">
        <v>-73.782700000000006</v>
      </c>
      <c r="J9" s="40">
        <f t="shared" si="1"/>
        <v>4</v>
      </c>
      <c r="K9" s="40">
        <f t="shared" si="2"/>
        <v>4</v>
      </c>
      <c r="L9" s="40">
        <f t="shared" si="3"/>
        <v>4</v>
      </c>
      <c r="M9" s="41">
        <v>229708.43520878305</v>
      </c>
      <c r="N9" s="41">
        <v>100163.56186429491</v>
      </c>
      <c r="O9" s="41">
        <f t="shared" si="4"/>
        <v>15795.832985827496</v>
      </c>
      <c r="P9" s="42">
        <f t="shared" si="5"/>
        <v>4</v>
      </c>
      <c r="Q9" s="43">
        <v>1977</v>
      </c>
      <c r="R9" s="43"/>
      <c r="S9" s="40">
        <f t="shared" si="6"/>
        <v>3</v>
      </c>
      <c r="T9" s="40" t="s">
        <v>1162</v>
      </c>
      <c r="U9" s="40">
        <f t="shared" si="7"/>
        <v>4</v>
      </c>
      <c r="V9" s="40" t="str">
        <f>IFERROR(VLOOKUP(A9,'Data Tables'!$L$3:$M$89,2,FALSE),"No")</f>
        <v>No</v>
      </c>
      <c r="W9" s="40">
        <f t="shared" si="8"/>
        <v>0</v>
      </c>
      <c r="X9" s="43" t="s">
        <v>1083</v>
      </c>
      <c r="Y9" s="40">
        <f t="shared" si="9"/>
        <v>4</v>
      </c>
      <c r="Z9" s="43" t="s">
        <v>46</v>
      </c>
      <c r="AA9" s="40">
        <f t="shared" si="10"/>
        <v>4</v>
      </c>
      <c r="AB9" s="44" t="str">
        <f>IF(AND(E9="Manhattan",G9="Multifamily Housing"),IF(Q9&lt;1980,"Dual Fuel","Natural Gas"),IF(AND(E9="Manhattan",G9&lt;&gt;"Multifamily Housing"),IF(Q9&lt;1945,"Oil",IF(Q9&lt;1980,"Dual Fuel","Natural Gas")),IF(E9="Downstate/LI/HV",IF(Q9&lt;1980,"Dual Fuel","Natural Gas"),IF(Q9&lt;1945,"Dual Fuel","Natural Gas"))))</f>
        <v>Dual Fuel</v>
      </c>
      <c r="AC9" s="42">
        <f t="shared" si="11"/>
        <v>3</v>
      </c>
      <c r="AD9" s="44" t="str">
        <f>IF(AND(E9="Upstate",Q9&gt;=1945),"Furnace",IF(Q9&gt;=1980,"HW Boiler",IF(AND(E9="Downstate/LI/HV",Q9&gt;=1945),"Furnace","Steam Boiler")))</f>
        <v>Furnace</v>
      </c>
      <c r="AE9" s="42">
        <f t="shared" si="12"/>
        <v>3</v>
      </c>
      <c r="AF9" s="45">
        <v>1990</v>
      </c>
      <c r="AG9" s="40">
        <f t="shared" si="13"/>
        <v>2</v>
      </c>
      <c r="AH9" s="45" t="str">
        <f>IF(AND(E9="Upstate",Q9&gt;=1945),"Forced Air",IF(Q9&gt;=1980,"Hydronic",IF(AND(E9="Downstate/LI/HV",Q9&gt;=1945),"Forced Air","Steam")))</f>
        <v>Forced Air</v>
      </c>
      <c r="AI9" s="40">
        <f t="shared" si="14"/>
        <v>4</v>
      </c>
      <c r="AJ9" s="46" t="s">
        <v>42</v>
      </c>
      <c r="AK9" s="40">
        <f t="shared" si="15"/>
        <v>0</v>
      </c>
      <c r="AL9" s="9" t="s">
        <v>1048</v>
      </c>
      <c r="AM9" s="9">
        <f t="shared" si="16"/>
        <v>4</v>
      </c>
      <c r="AN9" s="9" t="s">
        <v>1055</v>
      </c>
      <c r="AO9" s="47">
        <f>VLOOKUP(AN9,'Data Tables'!$E$4:$F$15,2,FALSE)</f>
        <v>20.157194</v>
      </c>
      <c r="AP9" s="9">
        <f t="shared" si="17"/>
        <v>0</v>
      </c>
      <c r="AQ9" s="9" t="s">
        <v>1050</v>
      </c>
      <c r="AR9" s="9">
        <f t="shared" si="18"/>
        <v>2</v>
      </c>
      <c r="AS9" s="9" t="str">
        <f t="shared" si="19"/>
        <v>Not NYC</v>
      </c>
      <c r="AT9" s="9"/>
      <c r="AU9" s="9">
        <f t="shared" si="20"/>
        <v>0</v>
      </c>
      <c r="AV9" s="9">
        <f t="shared" si="21"/>
        <v>89</v>
      </c>
    </row>
    <row r="10" spans="1:50" x14ac:dyDescent="0.25">
      <c r="A10" s="9" t="s">
        <v>82</v>
      </c>
      <c r="B10" s="9" t="s">
        <v>83</v>
      </c>
      <c r="C10" s="9" t="s">
        <v>84</v>
      </c>
      <c r="D10" s="9" t="s">
        <v>84</v>
      </c>
      <c r="E10" t="s">
        <v>1034</v>
      </c>
      <c r="F10" t="str">
        <f t="shared" si="0"/>
        <v>NYC</v>
      </c>
      <c r="G10" s="9" t="s">
        <v>53</v>
      </c>
      <c r="H10" s="36">
        <v>40.608014699999998</v>
      </c>
      <c r="I10" s="36">
        <v>-74.153319400000001</v>
      </c>
      <c r="J10" s="40">
        <f t="shared" si="1"/>
        <v>2</v>
      </c>
      <c r="K10" s="40">
        <f t="shared" si="2"/>
        <v>0</v>
      </c>
      <c r="L10" s="40">
        <f t="shared" si="3"/>
        <v>1</v>
      </c>
      <c r="M10" s="41">
        <v>600608.95902076236</v>
      </c>
      <c r="N10" s="41">
        <v>67854.673385071583</v>
      </c>
      <c r="O10" s="41">
        <f t="shared" si="4"/>
        <v>41300.698417368898</v>
      </c>
      <c r="P10" s="42">
        <f t="shared" si="5"/>
        <v>4</v>
      </c>
      <c r="Q10" s="43">
        <v>1965</v>
      </c>
      <c r="R10" s="43">
        <v>1993</v>
      </c>
      <c r="S10" s="40">
        <f t="shared" si="6"/>
        <v>2</v>
      </c>
      <c r="T10" s="40" t="s">
        <v>1162</v>
      </c>
      <c r="U10" s="40">
        <f t="shared" si="7"/>
        <v>4</v>
      </c>
      <c r="V10" s="40" t="str">
        <f>IFERROR(VLOOKUP(A10,'Data Tables'!$L$3:$M$89,2,FALSE),"No")</f>
        <v>Yes</v>
      </c>
      <c r="W10" s="40">
        <f t="shared" si="8"/>
        <v>4</v>
      </c>
      <c r="X10" s="43"/>
      <c r="Y10" s="40">
        <f t="shared" si="9"/>
        <v>0</v>
      </c>
      <c r="Z10" s="41" t="s">
        <v>46</v>
      </c>
      <c r="AA10" s="40">
        <f t="shared" si="10"/>
        <v>4</v>
      </c>
      <c r="AB10" s="51" t="str">
        <f>IF(AND(E10="Manhattan",G10="Multifamily Housing"),IF(Q10&lt;1980,"Dual Fuel","Natural Gas"),IF(AND(E10="Manhattan",G10&lt;&gt;"Multifamily Housing"),IF(Q10&lt;1945,"Oil",IF(Q10&lt;1980,"Dual Fuel","Natural Gas")),IF(E10="Downstate/LI/HV",IF(Q10&lt;1980,"Dual Fuel","Natural Gas"),IF(Q10&lt;1945,"Dual Fuel","Natural Gas"))))</f>
        <v>Dual Fuel</v>
      </c>
      <c r="AC10" s="42">
        <f t="shared" si="11"/>
        <v>3</v>
      </c>
      <c r="AD10" s="51" t="s">
        <v>54</v>
      </c>
      <c r="AE10" s="42">
        <f t="shared" si="12"/>
        <v>2</v>
      </c>
      <c r="AF10" s="45">
        <v>1990</v>
      </c>
      <c r="AG10" s="40">
        <f t="shared" si="13"/>
        <v>2</v>
      </c>
      <c r="AH10" s="46" t="s">
        <v>49</v>
      </c>
      <c r="AI10" s="40">
        <f t="shared" si="14"/>
        <v>2</v>
      </c>
      <c r="AJ10" s="46" t="s">
        <v>50</v>
      </c>
      <c r="AK10" s="40">
        <f t="shared" si="15"/>
        <v>3</v>
      </c>
      <c r="AL10" s="9" t="s">
        <v>1048</v>
      </c>
      <c r="AM10" s="9">
        <f t="shared" si="16"/>
        <v>4</v>
      </c>
      <c r="AN10" s="9" t="s">
        <v>1055</v>
      </c>
      <c r="AO10" s="47">
        <f>VLOOKUP(AN10,'Data Tables'!$E$4:$F$15,2,FALSE)</f>
        <v>20.157194</v>
      </c>
      <c r="AP10" s="9">
        <f t="shared" si="17"/>
        <v>0</v>
      </c>
      <c r="AQ10" s="9" t="s">
        <v>1050</v>
      </c>
      <c r="AR10" s="9">
        <f t="shared" si="18"/>
        <v>2</v>
      </c>
      <c r="AS10" s="9" t="str">
        <f t="shared" si="19"/>
        <v>NYC Dual Fuel</v>
      </c>
      <c r="AT10" s="9"/>
      <c r="AU10" s="9">
        <f t="shared" si="20"/>
        <v>3</v>
      </c>
      <c r="AV10" s="9">
        <f t="shared" si="21"/>
        <v>88</v>
      </c>
    </row>
    <row r="11" spans="1:50" x14ac:dyDescent="0.25">
      <c r="A11" s="9" t="s">
        <v>431</v>
      </c>
      <c r="B11" s="9" t="s">
        <v>432</v>
      </c>
      <c r="C11" s="9" t="s">
        <v>433</v>
      </c>
      <c r="D11" s="9" t="s">
        <v>434</v>
      </c>
      <c r="E11" t="s">
        <v>1035</v>
      </c>
      <c r="F11" t="str">
        <f t="shared" si="0"/>
        <v>Not NYC</v>
      </c>
      <c r="G11" s="9" t="s">
        <v>53</v>
      </c>
      <c r="H11" s="36">
        <v>43.084187999999997</v>
      </c>
      <c r="I11" s="36">
        <v>-77.673860000000005</v>
      </c>
      <c r="J11" s="40">
        <f t="shared" si="1"/>
        <v>2</v>
      </c>
      <c r="K11" s="40">
        <f t="shared" si="2"/>
        <v>0</v>
      </c>
      <c r="L11" s="40">
        <f t="shared" si="3"/>
        <v>1</v>
      </c>
      <c r="M11" s="41">
        <v>275585.69688311679</v>
      </c>
      <c r="N11" s="41">
        <v>31023.536052631574</v>
      </c>
      <c r="O11" s="41">
        <f t="shared" si="4"/>
        <v>18950.569391550798</v>
      </c>
      <c r="P11" s="42">
        <f t="shared" si="5"/>
        <v>4</v>
      </c>
      <c r="Q11" s="43">
        <v>1968</v>
      </c>
      <c r="R11" s="43"/>
      <c r="S11" s="40">
        <f t="shared" si="6"/>
        <v>3</v>
      </c>
      <c r="T11" s="40"/>
      <c r="U11" s="40">
        <f t="shared" si="7"/>
        <v>0</v>
      </c>
      <c r="V11" s="40" t="str">
        <f>IFERROR(VLOOKUP(A11,'Data Tables'!$L$3:$M$89,2,FALSE),"No")</f>
        <v>Yes</v>
      </c>
      <c r="W11" s="40">
        <f t="shared" si="8"/>
        <v>4</v>
      </c>
      <c r="X11" s="43"/>
      <c r="Y11" s="40">
        <f t="shared" si="9"/>
        <v>0</v>
      </c>
      <c r="Z11" s="43" t="s">
        <v>46</v>
      </c>
      <c r="AA11" s="40">
        <f t="shared" si="10"/>
        <v>4</v>
      </c>
      <c r="AB11" t="s">
        <v>41</v>
      </c>
      <c r="AC11" s="42">
        <f t="shared" si="11"/>
        <v>2</v>
      </c>
      <c r="AD11" s="41" t="s">
        <v>499</v>
      </c>
      <c r="AE11" s="42">
        <f t="shared" si="12"/>
        <v>4</v>
      </c>
      <c r="AF11" s="46">
        <v>2013</v>
      </c>
      <c r="AG11" s="40">
        <f t="shared" si="13"/>
        <v>1</v>
      </c>
      <c r="AH11" s="43" t="s">
        <v>89</v>
      </c>
      <c r="AI11" s="40">
        <f t="shared" si="14"/>
        <v>4</v>
      </c>
      <c r="AJ11" s="46" t="s">
        <v>438</v>
      </c>
      <c r="AK11" s="40">
        <f t="shared" si="15"/>
        <v>4</v>
      </c>
      <c r="AL11" s="9" t="s">
        <v>1060</v>
      </c>
      <c r="AM11" s="9">
        <f t="shared" si="16"/>
        <v>2</v>
      </c>
      <c r="AN11" s="9" t="s">
        <v>1054</v>
      </c>
      <c r="AO11" s="47">
        <f>VLOOKUP(AN11,'Data Tables'!$E$4:$F$15,2,FALSE)</f>
        <v>10.88392</v>
      </c>
      <c r="AP11" s="9">
        <f t="shared" si="17"/>
        <v>3</v>
      </c>
      <c r="AQ11" s="9" t="s">
        <v>1061</v>
      </c>
      <c r="AR11" s="9">
        <f t="shared" si="18"/>
        <v>4</v>
      </c>
      <c r="AS11" s="9" t="str">
        <f t="shared" si="19"/>
        <v>Not NYC</v>
      </c>
      <c r="AT11" s="9"/>
      <c r="AU11" s="9">
        <f t="shared" si="20"/>
        <v>0</v>
      </c>
      <c r="AV11" s="9">
        <f t="shared" si="21"/>
        <v>88</v>
      </c>
    </row>
    <row r="12" spans="1:50" hidden="1" x14ac:dyDescent="0.25">
      <c r="A12" s="9" t="s">
        <v>55</v>
      </c>
      <c r="B12" s="9" t="s">
        <v>56</v>
      </c>
      <c r="C12" s="9" t="s">
        <v>38</v>
      </c>
      <c r="D12" s="9" t="s">
        <v>38</v>
      </c>
      <c r="E12" t="s">
        <v>1034</v>
      </c>
      <c r="F12" t="str">
        <f t="shared" si="0"/>
        <v>NYC</v>
      </c>
      <c r="G12" s="9" t="s">
        <v>39</v>
      </c>
      <c r="H12" s="36">
        <v>40.648997799999997</v>
      </c>
      <c r="I12" s="36">
        <v>-73.880202999999995</v>
      </c>
      <c r="J12" s="40">
        <f t="shared" si="1"/>
        <v>3</v>
      </c>
      <c r="K12" s="40">
        <f t="shared" si="2"/>
        <v>2</v>
      </c>
      <c r="L12" s="40">
        <f t="shared" si="3"/>
        <v>3</v>
      </c>
      <c r="M12" s="41">
        <v>1825227.0707058823</v>
      </c>
      <c r="N12" s="41">
        <v>18901.728143826713</v>
      </c>
      <c r="O12" s="41">
        <f t="shared" si="4"/>
        <v>125511.20268559863</v>
      </c>
      <c r="P12" s="42">
        <f t="shared" si="5"/>
        <v>4</v>
      </c>
      <c r="Q12" s="43">
        <v>1974</v>
      </c>
      <c r="R12" s="43"/>
      <c r="S12" s="40">
        <f t="shared" si="6"/>
        <v>3</v>
      </c>
      <c r="T12" s="40"/>
      <c r="U12" s="40">
        <f t="shared" si="7"/>
        <v>0</v>
      </c>
      <c r="V12" s="40" t="str">
        <f>IFERROR(VLOOKUP(A12,'Data Tables'!$L$3:$M$89,2,FALSE),"No")</f>
        <v>No</v>
      </c>
      <c r="W12" s="40">
        <f t="shared" si="8"/>
        <v>0</v>
      </c>
      <c r="X12" s="43"/>
      <c r="Y12" s="40">
        <f t="shared" si="9"/>
        <v>0</v>
      </c>
      <c r="Z12" s="41" t="s">
        <v>46</v>
      </c>
      <c r="AA12" s="40">
        <f t="shared" si="10"/>
        <v>4</v>
      </c>
      <c r="AB12" s="41" t="s">
        <v>41</v>
      </c>
      <c r="AC12" s="42">
        <f t="shared" si="11"/>
        <v>2</v>
      </c>
      <c r="AD12" s="41" t="s">
        <v>48</v>
      </c>
      <c r="AE12" s="42">
        <f t="shared" si="12"/>
        <v>3</v>
      </c>
      <c r="AF12" s="43">
        <v>1974</v>
      </c>
      <c r="AG12" s="40">
        <f t="shared" si="13"/>
        <v>3</v>
      </c>
      <c r="AH12" s="43" t="s">
        <v>49</v>
      </c>
      <c r="AI12" s="40">
        <f t="shared" si="14"/>
        <v>2</v>
      </c>
      <c r="AJ12" s="46" t="s">
        <v>50</v>
      </c>
      <c r="AK12" s="40">
        <f t="shared" si="15"/>
        <v>3</v>
      </c>
      <c r="AL12" s="9" t="s">
        <v>1048</v>
      </c>
      <c r="AM12" s="9">
        <f t="shared" si="16"/>
        <v>4</v>
      </c>
      <c r="AN12" s="9" t="s">
        <v>1055</v>
      </c>
      <c r="AO12" s="47">
        <f>VLOOKUP(AN12,'Data Tables'!$E$4:$F$15,2,FALSE)</f>
        <v>20.157194</v>
      </c>
      <c r="AP12" s="9">
        <f t="shared" si="17"/>
        <v>0</v>
      </c>
      <c r="AQ12" s="9" t="s">
        <v>1050</v>
      </c>
      <c r="AR12" s="9">
        <f t="shared" si="18"/>
        <v>2</v>
      </c>
      <c r="AS12" s="9" t="str">
        <f t="shared" si="19"/>
        <v>NYC Natural Gas</v>
      </c>
      <c r="AT12" s="9"/>
      <c r="AU12" s="9">
        <f t="shared" si="20"/>
        <v>2</v>
      </c>
      <c r="AV12" s="9">
        <f t="shared" si="21"/>
        <v>88</v>
      </c>
    </row>
    <row r="13" spans="1:50" hidden="1" x14ac:dyDescent="0.25">
      <c r="A13" s="9" t="s">
        <v>70</v>
      </c>
      <c r="B13" s="9"/>
      <c r="C13" s="9" t="s">
        <v>62</v>
      </c>
      <c r="D13" s="9" t="s">
        <v>59</v>
      </c>
      <c r="E13" t="s">
        <v>1034</v>
      </c>
      <c r="F13" t="str">
        <f t="shared" si="0"/>
        <v>NYC</v>
      </c>
      <c r="G13" s="9" t="s">
        <v>71</v>
      </c>
      <c r="H13" s="36">
        <v>40.642947900000003</v>
      </c>
      <c r="I13" s="36">
        <v>-73.779373399999997</v>
      </c>
      <c r="J13" s="40">
        <f t="shared" si="1"/>
        <v>4</v>
      </c>
      <c r="K13" s="40">
        <f t="shared" si="2"/>
        <v>4</v>
      </c>
      <c r="L13" s="40">
        <f t="shared" si="3"/>
        <v>4</v>
      </c>
      <c r="M13" s="41">
        <v>926185.84252235282</v>
      </c>
      <c r="N13" s="41">
        <v>291588.98838506662</v>
      </c>
      <c r="O13" s="41">
        <f t="shared" si="4"/>
        <v>63688.897053448854</v>
      </c>
      <c r="P13" s="42">
        <f t="shared" si="5"/>
        <v>4</v>
      </c>
      <c r="Q13" s="43">
        <v>1948</v>
      </c>
      <c r="R13" s="43">
        <v>2018</v>
      </c>
      <c r="S13" s="40">
        <f t="shared" si="6"/>
        <v>0</v>
      </c>
      <c r="T13" s="40" t="s">
        <v>1162</v>
      </c>
      <c r="U13" s="40">
        <f t="shared" si="7"/>
        <v>4</v>
      </c>
      <c r="V13" s="40" t="str">
        <f>IFERROR(VLOOKUP(A13,'Data Tables'!$L$3:$M$89,2,FALSE),"No")</f>
        <v>No</v>
      </c>
      <c r="W13" s="40">
        <f t="shared" si="8"/>
        <v>0</v>
      </c>
      <c r="X13" s="43" t="s">
        <v>1112</v>
      </c>
      <c r="Y13" s="40">
        <f t="shared" si="9"/>
        <v>4</v>
      </c>
      <c r="Z13" s="41" t="s">
        <v>46</v>
      </c>
      <c r="AA13" s="40">
        <f t="shared" si="10"/>
        <v>4</v>
      </c>
      <c r="AB13" s="41" t="s">
        <v>41</v>
      </c>
      <c r="AC13" s="42">
        <f t="shared" si="11"/>
        <v>2</v>
      </c>
      <c r="AD13" s="41" t="s">
        <v>48</v>
      </c>
      <c r="AE13" s="42">
        <f t="shared" si="12"/>
        <v>3</v>
      </c>
      <c r="AF13" s="43">
        <v>1995</v>
      </c>
      <c r="AG13" s="40">
        <f t="shared" si="13"/>
        <v>2</v>
      </c>
      <c r="AH13" s="43" t="s">
        <v>49</v>
      </c>
      <c r="AI13" s="40">
        <f t="shared" si="14"/>
        <v>2</v>
      </c>
      <c r="AJ13" s="46" t="s">
        <v>50</v>
      </c>
      <c r="AK13" s="40">
        <f t="shared" si="15"/>
        <v>3</v>
      </c>
      <c r="AL13" s="9" t="s">
        <v>1048</v>
      </c>
      <c r="AM13" s="9">
        <f t="shared" si="16"/>
        <v>4</v>
      </c>
      <c r="AN13" s="9" t="s">
        <v>1055</v>
      </c>
      <c r="AO13" s="47">
        <f>VLOOKUP(AN13,'Data Tables'!$E$4:$F$15,2,FALSE)</f>
        <v>20.157194</v>
      </c>
      <c r="AP13" s="9">
        <f t="shared" si="17"/>
        <v>0</v>
      </c>
      <c r="AQ13" s="9" t="s">
        <v>1050</v>
      </c>
      <c r="AR13" s="9">
        <f t="shared" si="18"/>
        <v>2</v>
      </c>
      <c r="AS13" s="9" t="str">
        <f t="shared" si="19"/>
        <v>NYC Natural Gas</v>
      </c>
      <c r="AT13" s="9" t="s">
        <v>1162</v>
      </c>
      <c r="AU13" s="9">
        <f t="shared" si="20"/>
        <v>0</v>
      </c>
      <c r="AV13" s="9">
        <f t="shared" si="21"/>
        <v>87</v>
      </c>
    </row>
    <row r="14" spans="1:50" hidden="1" x14ac:dyDescent="0.25">
      <c r="A14" s="9" t="s">
        <v>632</v>
      </c>
      <c r="B14" s="9" t="s">
        <v>633</v>
      </c>
      <c r="C14" s="9" t="s">
        <v>417</v>
      </c>
      <c r="D14" s="9" t="s">
        <v>418</v>
      </c>
      <c r="E14" t="s">
        <v>1035</v>
      </c>
      <c r="F14" t="str">
        <f t="shared" si="0"/>
        <v>Not NYC</v>
      </c>
      <c r="G14" s="9" t="s">
        <v>76</v>
      </c>
      <c r="H14" s="36">
        <v>42.927962999999998</v>
      </c>
      <c r="I14" s="36">
        <v>-78.883100999999996</v>
      </c>
      <c r="J14" s="40">
        <f t="shared" si="1"/>
        <v>4</v>
      </c>
      <c r="K14" s="40">
        <f t="shared" si="2"/>
        <v>4</v>
      </c>
      <c r="L14" s="40">
        <f t="shared" si="3"/>
        <v>4</v>
      </c>
      <c r="M14" s="41">
        <v>67140.218056472106</v>
      </c>
      <c r="N14" s="41">
        <v>29276.257873461676</v>
      </c>
      <c r="O14" s="41">
        <f t="shared" si="4"/>
        <v>4616.877347530346</v>
      </c>
      <c r="P14" s="42">
        <f t="shared" si="5"/>
        <v>2</v>
      </c>
      <c r="Q14" s="43">
        <v>1880</v>
      </c>
      <c r="R14" s="43"/>
      <c r="S14" s="40">
        <f t="shared" si="6"/>
        <v>4</v>
      </c>
      <c r="T14" s="40" t="s">
        <v>1162</v>
      </c>
      <c r="U14" s="40">
        <f t="shared" si="7"/>
        <v>4</v>
      </c>
      <c r="V14" s="40" t="str">
        <f>IFERROR(VLOOKUP(A14,'Data Tables'!$L$3:$M$89,2,FALSE),"No")</f>
        <v>No</v>
      </c>
      <c r="W14" s="40">
        <f t="shared" si="8"/>
        <v>0</v>
      </c>
      <c r="X14" s="43"/>
      <c r="Y14" s="40">
        <f t="shared" si="9"/>
        <v>0</v>
      </c>
      <c r="Z14" s="43" t="s">
        <v>46</v>
      </c>
      <c r="AA14" s="40">
        <f t="shared" si="10"/>
        <v>4</v>
      </c>
      <c r="AB14" s="44" t="str">
        <f>IF(AND(E14="Manhattan",G14="Multifamily Housing"),IF(Q14&lt;1980,"Dual Fuel","Natural Gas"),IF(AND(E14="Manhattan",G14&lt;&gt;"Multifamily Housing"),IF(Q14&lt;1945,"Oil",IF(Q14&lt;1980,"Dual Fuel","Natural Gas")),IF(E14="Downstate/LI/HV",IF(Q14&lt;1980,"Dual Fuel","Natural Gas"),IF(Q14&lt;1945,"Dual Fuel","Natural Gas"))))</f>
        <v>Dual Fuel</v>
      </c>
      <c r="AC14" s="42">
        <f t="shared" si="11"/>
        <v>3</v>
      </c>
      <c r="AD14" s="44" t="str">
        <f>IF(AND(E14="Upstate",Q14&gt;=1945),"Furnace",IF(Q14&gt;=1980,"HW Boiler",IF(AND(E14="Downstate/LI/HV",Q14&gt;=1945),"Furnace","Steam Boiler")))</f>
        <v>Steam Boiler</v>
      </c>
      <c r="AE14" s="42">
        <f t="shared" si="12"/>
        <v>2</v>
      </c>
      <c r="AF14" s="46">
        <v>2020</v>
      </c>
      <c r="AG14" s="40">
        <f t="shared" si="13"/>
        <v>1</v>
      </c>
      <c r="AH14" s="43" t="s">
        <v>89</v>
      </c>
      <c r="AI14" s="40">
        <f t="shared" si="14"/>
        <v>4</v>
      </c>
      <c r="AJ14" s="46" t="s">
        <v>42</v>
      </c>
      <c r="AK14" s="40">
        <f t="shared" si="15"/>
        <v>0</v>
      </c>
      <c r="AL14" s="9" t="s">
        <v>1060</v>
      </c>
      <c r="AM14" s="9">
        <f t="shared" si="16"/>
        <v>2</v>
      </c>
      <c r="AN14" s="9" t="s">
        <v>1047</v>
      </c>
      <c r="AO14" s="47">
        <f>VLOOKUP(AN14,'Data Tables'!$E$4:$F$15,2,FALSE)</f>
        <v>8.6002589999999994</v>
      </c>
      <c r="AP14" s="9">
        <f t="shared" si="17"/>
        <v>4</v>
      </c>
      <c r="AQ14" s="9" t="s">
        <v>1061</v>
      </c>
      <c r="AR14" s="9">
        <f t="shared" si="18"/>
        <v>4</v>
      </c>
      <c r="AS14" s="9" t="str">
        <f t="shared" si="19"/>
        <v>Not NYC</v>
      </c>
      <c r="AT14" s="9"/>
      <c r="AU14" s="9">
        <f t="shared" si="20"/>
        <v>0</v>
      </c>
      <c r="AV14" s="9">
        <f t="shared" si="21"/>
        <v>86</v>
      </c>
    </row>
    <row r="15" spans="1:50" hidden="1" x14ac:dyDescent="0.25">
      <c r="A15" s="9" t="s">
        <v>1152</v>
      </c>
      <c r="B15" s="9" t="s">
        <v>136</v>
      </c>
      <c r="C15" s="9" t="s">
        <v>45</v>
      </c>
      <c r="D15" s="9" t="s">
        <v>45</v>
      </c>
      <c r="E15" t="s">
        <v>1034</v>
      </c>
      <c r="F15" t="str">
        <f t="shared" si="0"/>
        <v>NYC</v>
      </c>
      <c r="G15" s="9" t="s">
        <v>39</v>
      </c>
      <c r="H15" s="36">
        <v>40.839039999999997</v>
      </c>
      <c r="I15" s="36">
        <v>-73.860477299999999</v>
      </c>
      <c r="J15" s="40">
        <f t="shared" si="1"/>
        <v>3</v>
      </c>
      <c r="K15" s="40">
        <f t="shared" si="2"/>
        <v>2</v>
      </c>
      <c r="L15" s="40">
        <f t="shared" si="3"/>
        <v>3</v>
      </c>
      <c r="M15" s="41">
        <v>207820.85587058801</v>
      </c>
      <c r="N15" s="41">
        <v>6315.0253727350173</v>
      </c>
      <c r="O15" s="41">
        <f t="shared" si="4"/>
        <v>14290.740030159846</v>
      </c>
      <c r="P15" s="42">
        <f t="shared" si="5"/>
        <v>4</v>
      </c>
      <c r="Q15" s="43">
        <v>1942</v>
      </c>
      <c r="R15" s="43">
        <v>1974</v>
      </c>
      <c r="S15" s="40">
        <f t="shared" si="6"/>
        <v>4</v>
      </c>
      <c r="T15" s="40"/>
      <c r="U15" s="40">
        <f t="shared" si="7"/>
        <v>0</v>
      </c>
      <c r="V15" s="40" t="str">
        <f>IFERROR(VLOOKUP(A15,'Data Tables'!$L$3:$M$89,2,FALSE),"No")</f>
        <v>No</v>
      </c>
      <c r="W15" s="40">
        <f t="shared" si="8"/>
        <v>0</v>
      </c>
      <c r="X15" s="43"/>
      <c r="Y15" s="40">
        <f t="shared" si="9"/>
        <v>0</v>
      </c>
      <c r="Z15" s="41" t="s">
        <v>46</v>
      </c>
      <c r="AA15" s="40">
        <f t="shared" si="10"/>
        <v>4</v>
      </c>
      <c r="AB15" s="41" t="s">
        <v>47</v>
      </c>
      <c r="AC15" s="42">
        <f t="shared" si="11"/>
        <v>3</v>
      </c>
      <c r="AD15" s="41" t="s">
        <v>54</v>
      </c>
      <c r="AE15" s="42">
        <f t="shared" si="12"/>
        <v>2</v>
      </c>
      <c r="AF15" s="45">
        <v>1990</v>
      </c>
      <c r="AG15" s="40">
        <f t="shared" si="13"/>
        <v>2</v>
      </c>
      <c r="AH15" s="46" t="str">
        <f>IF(AND(E15="Upstate",Q15&gt;=1945),"Forced Air",IF(Q15&gt;=1980,"Hydronic",IF(AND(E15="Downstate/LI/HV",Q15&gt;=1945),"Forced Air","Steam")))</f>
        <v>Steam</v>
      </c>
      <c r="AI15" s="40">
        <f t="shared" si="14"/>
        <v>2</v>
      </c>
      <c r="AJ15" s="46" t="s">
        <v>49</v>
      </c>
      <c r="AK15" s="40">
        <f t="shared" si="15"/>
        <v>1</v>
      </c>
      <c r="AL15" s="9" t="s">
        <v>1048</v>
      </c>
      <c r="AM15" s="9">
        <f t="shared" si="16"/>
        <v>4</v>
      </c>
      <c r="AN15" s="9" t="s">
        <v>1055</v>
      </c>
      <c r="AO15" s="47">
        <f>VLOOKUP(AN15,'Data Tables'!$E$4:$F$15,2,FALSE)</f>
        <v>20.157194</v>
      </c>
      <c r="AP15" s="9">
        <f t="shared" si="17"/>
        <v>0</v>
      </c>
      <c r="AQ15" s="9" t="s">
        <v>1050</v>
      </c>
      <c r="AR15" s="9">
        <f t="shared" si="18"/>
        <v>2</v>
      </c>
      <c r="AS15" s="9" t="str">
        <f t="shared" si="19"/>
        <v>NYC Dual Fuel</v>
      </c>
      <c r="AT15" s="9"/>
      <c r="AU15" s="9">
        <f t="shared" si="20"/>
        <v>3</v>
      </c>
      <c r="AV15" s="9">
        <f t="shared" si="21"/>
        <v>85</v>
      </c>
    </row>
    <row r="16" spans="1:50" hidden="1" x14ac:dyDescent="0.25">
      <c r="A16" s="9" t="s">
        <v>199</v>
      </c>
      <c r="B16" s="38" t="s">
        <v>200</v>
      </c>
      <c r="C16" s="9" t="s">
        <v>45</v>
      </c>
      <c r="D16" s="9" t="s">
        <v>45</v>
      </c>
      <c r="E16" t="s">
        <v>1034</v>
      </c>
      <c r="F16" t="str">
        <f t="shared" si="0"/>
        <v>NYC</v>
      </c>
      <c r="G16" s="9" t="s">
        <v>76</v>
      </c>
      <c r="H16" s="36">
        <v>40.847791600000001</v>
      </c>
      <c r="I16" s="36">
        <v>-73.839808300000001</v>
      </c>
      <c r="J16" s="40">
        <f t="shared" si="1"/>
        <v>4</v>
      </c>
      <c r="K16" s="40">
        <f t="shared" si="2"/>
        <v>4</v>
      </c>
      <c r="L16" s="40">
        <f t="shared" si="3"/>
        <v>4</v>
      </c>
      <c r="M16" s="41">
        <v>132174.36709411765</v>
      </c>
      <c r="N16" s="41">
        <v>55592.687710465121</v>
      </c>
      <c r="O16" s="41">
        <f t="shared" si="4"/>
        <v>9088.9314784131493</v>
      </c>
      <c r="P16" s="42">
        <f t="shared" si="5"/>
        <v>3</v>
      </c>
      <c r="Q16" s="43">
        <v>1963</v>
      </c>
      <c r="R16" s="43"/>
      <c r="S16" s="40">
        <f t="shared" si="6"/>
        <v>3</v>
      </c>
      <c r="T16" s="40" t="s">
        <v>1162</v>
      </c>
      <c r="U16" s="40">
        <f t="shared" si="7"/>
        <v>4</v>
      </c>
      <c r="V16" s="40" t="str">
        <f>IFERROR(VLOOKUP(A16,'Data Tables'!$L$3:$M$89,2,FALSE),"No")</f>
        <v>No</v>
      </c>
      <c r="W16" s="40">
        <f t="shared" si="8"/>
        <v>0</v>
      </c>
      <c r="X16" s="43"/>
      <c r="Y16" s="40">
        <f t="shared" si="9"/>
        <v>0</v>
      </c>
      <c r="Z16" s="41" t="s">
        <v>46</v>
      </c>
      <c r="AA16" s="40">
        <f t="shared" si="10"/>
        <v>4</v>
      </c>
      <c r="AB16" s="41" t="s">
        <v>201</v>
      </c>
      <c r="AC16" s="42">
        <f t="shared" si="11"/>
        <v>4</v>
      </c>
      <c r="AD16" s="44" t="str">
        <f>IF(AND(E16="Upstate",Q16&gt;=1945),"Furnace",IF(Q16&gt;=1980,"HW Boiler",IF(AND(E16="Downstate/LI/HV",Q16&gt;=1945),"Furnace","Steam Boiler")))</f>
        <v>Furnace</v>
      </c>
      <c r="AE16" s="42">
        <f t="shared" si="12"/>
        <v>3</v>
      </c>
      <c r="AF16" s="45">
        <v>1990</v>
      </c>
      <c r="AG16" s="40">
        <f t="shared" si="13"/>
        <v>2</v>
      </c>
      <c r="AH16" s="45" t="str">
        <f>IF(AND(E16="Upstate",Q16&gt;=1945),"Forced Air",IF(Q16&gt;=1980,"Hydronic",IF(AND(E16="Downstate/LI/HV",Q16&gt;=1945),"Forced Air","Steam")))</f>
        <v>Forced Air</v>
      </c>
      <c r="AI16" s="40">
        <f t="shared" si="14"/>
        <v>4</v>
      </c>
      <c r="AJ16" s="46" t="s">
        <v>42</v>
      </c>
      <c r="AK16" s="40">
        <f t="shared" si="15"/>
        <v>0</v>
      </c>
      <c r="AL16" s="9" t="s">
        <v>1048</v>
      </c>
      <c r="AM16" s="9">
        <f t="shared" si="16"/>
        <v>4</v>
      </c>
      <c r="AN16" s="9" t="s">
        <v>1055</v>
      </c>
      <c r="AO16" s="47">
        <f>VLOOKUP(AN16,'Data Tables'!$E$4:$F$15,2,FALSE)</f>
        <v>20.157194</v>
      </c>
      <c r="AP16" s="9">
        <f t="shared" si="17"/>
        <v>0</v>
      </c>
      <c r="AQ16" s="9" t="s">
        <v>1050</v>
      </c>
      <c r="AR16" s="9">
        <f t="shared" si="18"/>
        <v>2</v>
      </c>
      <c r="AS16" s="9" t="str">
        <f t="shared" si="19"/>
        <v>NYC Oil</v>
      </c>
      <c r="AT16" s="9" t="s">
        <v>1162</v>
      </c>
      <c r="AU16" s="9">
        <f t="shared" si="20"/>
        <v>0</v>
      </c>
      <c r="AV16" s="9">
        <f t="shared" si="21"/>
        <v>84</v>
      </c>
    </row>
    <row r="17" spans="1:48" hidden="1" x14ac:dyDescent="0.25">
      <c r="A17" s="9" t="s">
        <v>43</v>
      </c>
      <c r="B17" s="9" t="s">
        <v>44</v>
      </c>
      <c r="C17" s="9" t="s">
        <v>45</v>
      </c>
      <c r="D17" s="9" t="s">
        <v>45</v>
      </c>
      <c r="E17" t="s">
        <v>1034</v>
      </c>
      <c r="F17" t="str">
        <f t="shared" si="0"/>
        <v>NYC</v>
      </c>
      <c r="G17" s="9" t="s">
        <v>39</v>
      </c>
      <c r="H17" s="36">
        <v>40.873685000000002</v>
      </c>
      <c r="I17" s="36">
        <v>-73.824458300000003</v>
      </c>
      <c r="J17" s="40">
        <f t="shared" si="1"/>
        <v>3</v>
      </c>
      <c r="K17" s="40">
        <f t="shared" si="2"/>
        <v>2</v>
      </c>
      <c r="L17" s="40">
        <f t="shared" si="3"/>
        <v>3</v>
      </c>
      <c r="M17" s="41">
        <v>2963613.2637647055</v>
      </c>
      <c r="N17" s="41">
        <v>8323.8715951046925</v>
      </c>
      <c r="O17" s="41">
        <f t="shared" si="4"/>
        <v>203791.99443182003</v>
      </c>
      <c r="P17" s="42">
        <f t="shared" si="5"/>
        <v>4</v>
      </c>
      <c r="Q17" s="43">
        <v>1966</v>
      </c>
      <c r="R17" s="43">
        <v>2007</v>
      </c>
      <c r="S17" s="40">
        <f t="shared" si="6"/>
        <v>0</v>
      </c>
      <c r="T17" s="40"/>
      <c r="U17" s="40">
        <f t="shared" si="7"/>
        <v>0</v>
      </c>
      <c r="V17" s="40" t="str">
        <f>IFERROR(VLOOKUP(A17,'Data Tables'!$L$3:$M$89,2,FALSE),"No")</f>
        <v>No</v>
      </c>
      <c r="W17" s="40">
        <f t="shared" si="8"/>
        <v>0</v>
      </c>
      <c r="X17" s="43"/>
      <c r="Y17" s="40">
        <f t="shared" si="9"/>
        <v>0</v>
      </c>
      <c r="Z17" s="41" t="s">
        <v>46</v>
      </c>
      <c r="AA17" s="40">
        <f t="shared" si="10"/>
        <v>4</v>
      </c>
      <c r="AB17" s="41" t="s">
        <v>47</v>
      </c>
      <c r="AC17" s="42">
        <f t="shared" si="11"/>
        <v>3</v>
      </c>
      <c r="AD17" s="41" t="s">
        <v>48</v>
      </c>
      <c r="AE17" s="42">
        <f t="shared" si="12"/>
        <v>3</v>
      </c>
      <c r="AF17" s="43">
        <v>2007</v>
      </c>
      <c r="AG17" s="40">
        <f t="shared" si="13"/>
        <v>1</v>
      </c>
      <c r="AH17" s="43" t="s">
        <v>49</v>
      </c>
      <c r="AI17" s="40">
        <f t="shared" si="14"/>
        <v>2</v>
      </c>
      <c r="AJ17" s="46" t="s">
        <v>50</v>
      </c>
      <c r="AK17" s="40">
        <f t="shared" si="15"/>
        <v>3</v>
      </c>
      <c r="AL17" s="9" t="s">
        <v>1048</v>
      </c>
      <c r="AM17" s="9">
        <f t="shared" si="16"/>
        <v>4</v>
      </c>
      <c r="AN17" s="9" t="s">
        <v>1055</v>
      </c>
      <c r="AO17" s="47">
        <f>VLOOKUP(AN17,'Data Tables'!$E$4:$F$15,2,FALSE)</f>
        <v>20.157194</v>
      </c>
      <c r="AP17" s="9">
        <f t="shared" si="17"/>
        <v>0</v>
      </c>
      <c r="AQ17" s="9" t="s">
        <v>1050</v>
      </c>
      <c r="AR17" s="9">
        <f t="shared" si="18"/>
        <v>2</v>
      </c>
      <c r="AS17" s="9" t="str">
        <f t="shared" si="19"/>
        <v>NYC Dual Fuel</v>
      </c>
      <c r="AT17" s="9"/>
      <c r="AU17" s="9">
        <f t="shared" si="20"/>
        <v>3</v>
      </c>
      <c r="AV17" s="9">
        <f t="shared" si="21"/>
        <v>84</v>
      </c>
    </row>
    <row r="18" spans="1:48" hidden="1" x14ac:dyDescent="0.25">
      <c r="A18" s="9" t="s">
        <v>297</v>
      </c>
      <c r="B18" s="9" t="s">
        <v>298</v>
      </c>
      <c r="C18" s="9" t="s">
        <v>38</v>
      </c>
      <c r="D18" s="9" t="s">
        <v>38</v>
      </c>
      <c r="E18" t="s">
        <v>1034</v>
      </c>
      <c r="F18" t="str">
        <f t="shared" si="0"/>
        <v>NYC</v>
      </c>
      <c r="G18" s="9" t="s">
        <v>39</v>
      </c>
      <c r="H18" s="36">
        <v>40.575348200000001</v>
      </c>
      <c r="I18" s="36">
        <v>-73.974773999999996</v>
      </c>
      <c r="J18" s="40">
        <f t="shared" si="1"/>
        <v>3</v>
      </c>
      <c r="K18" s="40">
        <f t="shared" si="2"/>
        <v>2</v>
      </c>
      <c r="L18" s="40">
        <f t="shared" si="3"/>
        <v>3</v>
      </c>
      <c r="M18" s="41">
        <v>65258.708588235299</v>
      </c>
      <c r="N18" s="41">
        <v>1859.3905074866423</v>
      </c>
      <c r="O18" s="41">
        <f t="shared" si="4"/>
        <v>4487.4959023321808</v>
      </c>
      <c r="P18" s="42">
        <f t="shared" si="5"/>
        <v>2</v>
      </c>
      <c r="Q18" s="43">
        <v>1964</v>
      </c>
      <c r="R18" s="43"/>
      <c r="S18" s="40">
        <f t="shared" si="6"/>
        <v>3</v>
      </c>
      <c r="T18" s="40"/>
      <c r="U18" s="40">
        <f t="shared" si="7"/>
        <v>0</v>
      </c>
      <c r="V18" s="40" t="str">
        <f>IFERROR(VLOOKUP(A18,'Data Tables'!$L$3:$M$89,2,FALSE),"No")</f>
        <v>No</v>
      </c>
      <c r="W18" s="40">
        <f t="shared" si="8"/>
        <v>0</v>
      </c>
      <c r="X18" s="43" t="s">
        <v>1132</v>
      </c>
      <c r="Y18" s="40">
        <f t="shared" si="9"/>
        <v>4</v>
      </c>
      <c r="Z18" s="41" t="s">
        <v>46</v>
      </c>
      <c r="AA18" s="40">
        <f t="shared" si="10"/>
        <v>4</v>
      </c>
      <c r="AB18" s="44" t="str">
        <f>IF(AND(E18="Manhattan",G18="Multifamily Housing"),IF(Q18&lt;1980,"Dual Fuel","Natural Gas"),IF(AND(E18="Manhattan",G18&lt;&gt;"Multifamily Housing"),IF(Q18&lt;1945,"Oil",IF(Q18&lt;1980,"Dual Fuel","Natural Gas")),IF(E18="Downstate/LI/HV",IF(Q18&lt;1980,"Dual Fuel","Natural Gas"),IF(Q18&lt;1945,"Dual Fuel","Natural Gas"))))</f>
        <v>Dual Fuel</v>
      </c>
      <c r="AC18" s="42">
        <f t="shared" si="11"/>
        <v>3</v>
      </c>
      <c r="AD18" s="41" t="s">
        <v>74</v>
      </c>
      <c r="AE18" s="42">
        <f t="shared" si="12"/>
        <v>2</v>
      </c>
      <c r="AF18" s="45">
        <v>1990</v>
      </c>
      <c r="AG18" s="40">
        <f t="shared" si="13"/>
        <v>2</v>
      </c>
      <c r="AH18" s="45" t="str">
        <f>IF(AND(E18="Upstate",Q18&gt;=1945),"Forced Air",IF(Q18&gt;=1980,"Hydronic",IF(AND(E18="Downstate/LI/HV",Q18&gt;=1945),"Forced Air","Steam")))</f>
        <v>Forced Air</v>
      </c>
      <c r="AI18" s="40">
        <f t="shared" si="14"/>
        <v>4</v>
      </c>
      <c r="AJ18" s="46" t="s">
        <v>42</v>
      </c>
      <c r="AK18" s="40">
        <f t="shared" si="15"/>
        <v>0</v>
      </c>
      <c r="AL18" s="9" t="s">
        <v>1048</v>
      </c>
      <c r="AM18" s="9">
        <f t="shared" si="16"/>
        <v>4</v>
      </c>
      <c r="AN18" s="9" t="s">
        <v>1055</v>
      </c>
      <c r="AO18" s="47">
        <f>VLOOKUP(AN18,'Data Tables'!$E$4:$F$15,2,FALSE)</f>
        <v>20.157194</v>
      </c>
      <c r="AP18" s="9">
        <f t="shared" si="17"/>
        <v>0</v>
      </c>
      <c r="AQ18" s="9" t="s">
        <v>1050</v>
      </c>
      <c r="AR18" s="9">
        <f t="shared" si="18"/>
        <v>2</v>
      </c>
      <c r="AS18" s="9" t="str">
        <f t="shared" si="19"/>
        <v>NYC Dual Fuel</v>
      </c>
      <c r="AT18" s="9"/>
      <c r="AU18" s="9">
        <f t="shared" si="20"/>
        <v>3</v>
      </c>
      <c r="AV18" s="9">
        <f t="shared" si="21"/>
        <v>83</v>
      </c>
    </row>
    <row r="19" spans="1:48" x14ac:dyDescent="0.25">
      <c r="A19" s="9" t="s">
        <v>419</v>
      </c>
      <c r="B19" s="9" t="s">
        <v>420</v>
      </c>
      <c r="C19" s="9" t="s">
        <v>417</v>
      </c>
      <c r="D19" s="9" t="s">
        <v>418</v>
      </c>
      <c r="E19" t="s">
        <v>1035</v>
      </c>
      <c r="F19" t="str">
        <f t="shared" si="0"/>
        <v>Not NYC</v>
      </c>
      <c r="G19" s="9" t="s">
        <v>53</v>
      </c>
      <c r="H19" s="36">
        <v>43.000942000000002</v>
      </c>
      <c r="I19" s="36">
        <v>-78.789457999999996</v>
      </c>
      <c r="J19" s="40">
        <f t="shared" si="1"/>
        <v>2</v>
      </c>
      <c r="K19" s="40">
        <f t="shared" si="2"/>
        <v>0</v>
      </c>
      <c r="L19" s="40">
        <f t="shared" si="3"/>
        <v>1</v>
      </c>
      <c r="M19" s="41">
        <v>336499</v>
      </c>
      <c r="N19" s="41">
        <v>37880</v>
      </c>
      <c r="O19" s="41">
        <f t="shared" si="4"/>
        <v>23139.254764705885</v>
      </c>
      <c r="P19" s="42">
        <f t="shared" si="5"/>
        <v>4</v>
      </c>
      <c r="Q19" s="43">
        <v>1972</v>
      </c>
      <c r="R19" s="43"/>
      <c r="S19" s="40">
        <f t="shared" si="6"/>
        <v>3</v>
      </c>
      <c r="T19" s="40" t="s">
        <v>1162</v>
      </c>
      <c r="U19" s="40">
        <f t="shared" si="7"/>
        <v>4</v>
      </c>
      <c r="V19" s="40" t="str">
        <f>IFERROR(VLOOKUP(A19,'Data Tables'!$L$3:$M$89,2,FALSE),"No")</f>
        <v>No</v>
      </c>
      <c r="W19" s="40">
        <f t="shared" si="8"/>
        <v>0</v>
      </c>
      <c r="X19" s="43" t="s">
        <v>1081</v>
      </c>
      <c r="Y19" s="40">
        <f t="shared" si="9"/>
        <v>4</v>
      </c>
      <c r="Z19" s="43" t="s">
        <v>46</v>
      </c>
      <c r="AA19" s="40">
        <f t="shared" si="10"/>
        <v>4</v>
      </c>
      <c r="AB19" t="s">
        <v>41</v>
      </c>
      <c r="AC19" s="42">
        <f t="shared" si="11"/>
        <v>2</v>
      </c>
      <c r="AD19" s="41" t="s">
        <v>48</v>
      </c>
      <c r="AE19" s="42">
        <f t="shared" si="12"/>
        <v>3</v>
      </c>
      <c r="AF19" s="43">
        <v>2002</v>
      </c>
      <c r="AG19" s="40">
        <f t="shared" si="13"/>
        <v>1</v>
      </c>
      <c r="AH19" s="43" t="s">
        <v>49</v>
      </c>
      <c r="AI19" s="40">
        <f t="shared" si="14"/>
        <v>2</v>
      </c>
      <c r="AJ19" s="46" t="s">
        <v>50</v>
      </c>
      <c r="AK19" s="40">
        <f t="shared" si="15"/>
        <v>3</v>
      </c>
      <c r="AL19" s="9" t="s">
        <v>1060</v>
      </c>
      <c r="AM19" s="9">
        <f t="shared" si="16"/>
        <v>2</v>
      </c>
      <c r="AN19" s="9" t="s">
        <v>1047</v>
      </c>
      <c r="AO19" s="47">
        <f>VLOOKUP(AN19,'Data Tables'!$E$4:$F$15,2,FALSE)</f>
        <v>8.6002589999999994</v>
      </c>
      <c r="AP19" s="9">
        <f t="shared" si="17"/>
        <v>4</v>
      </c>
      <c r="AQ19" s="9" t="s">
        <v>1061</v>
      </c>
      <c r="AR19" s="9">
        <f t="shared" si="18"/>
        <v>4</v>
      </c>
      <c r="AS19" s="9" t="str">
        <f t="shared" si="19"/>
        <v>Not NYC</v>
      </c>
      <c r="AT19" s="9"/>
      <c r="AU19" s="9">
        <f t="shared" si="20"/>
        <v>0</v>
      </c>
      <c r="AV19" s="9">
        <f t="shared" si="21"/>
        <v>83</v>
      </c>
    </row>
    <row r="20" spans="1:48" x14ac:dyDescent="0.25">
      <c r="A20" s="9" t="s">
        <v>191</v>
      </c>
      <c r="B20" s="9" t="s">
        <v>192</v>
      </c>
      <c r="C20" s="9" t="s">
        <v>45</v>
      </c>
      <c r="D20" s="9" t="s">
        <v>45</v>
      </c>
      <c r="E20" t="s">
        <v>1034</v>
      </c>
      <c r="F20" t="str">
        <f t="shared" si="0"/>
        <v>NYC</v>
      </c>
      <c r="G20" s="9" t="s">
        <v>53</v>
      </c>
      <c r="H20" s="36">
        <v>40.8589792</v>
      </c>
      <c r="I20" s="36">
        <v>-73.912661</v>
      </c>
      <c r="J20" s="40">
        <v>1</v>
      </c>
      <c r="K20" s="40">
        <f t="shared" si="2"/>
        <v>0</v>
      </c>
      <c r="L20" s="40">
        <f t="shared" si="3"/>
        <v>1</v>
      </c>
      <c r="M20" s="41">
        <v>139702.6259717647</v>
      </c>
      <c r="N20" s="41">
        <v>15783.107983947368</v>
      </c>
      <c r="O20" s="41">
        <f t="shared" si="4"/>
        <v>9606.6099859407623</v>
      </c>
      <c r="P20" s="42">
        <f t="shared" si="5"/>
        <v>3</v>
      </c>
      <c r="Q20" s="43">
        <v>1973</v>
      </c>
      <c r="R20" s="43">
        <v>2012</v>
      </c>
      <c r="S20" s="40">
        <f t="shared" si="6"/>
        <v>0</v>
      </c>
      <c r="T20" s="40" t="s">
        <v>1162</v>
      </c>
      <c r="U20" s="40">
        <f t="shared" si="7"/>
        <v>4</v>
      </c>
      <c r="V20" s="40" t="str">
        <f>IFERROR(VLOOKUP(A20,'Data Tables'!$L$3:$M$89,2,FALSE),"No")</f>
        <v>Yes</v>
      </c>
      <c r="W20" s="40">
        <f t="shared" si="8"/>
        <v>4</v>
      </c>
      <c r="X20" s="43" t="s">
        <v>1120</v>
      </c>
      <c r="Y20" s="40">
        <f t="shared" si="9"/>
        <v>4</v>
      </c>
      <c r="Z20" s="41" t="s">
        <v>46</v>
      </c>
      <c r="AA20" s="40">
        <f t="shared" si="10"/>
        <v>4</v>
      </c>
      <c r="AB20" s="44" t="str">
        <f>IF(AND(E20="Manhattan",G20="Multifamily Housing"),IF(Q20&lt;1980,"Dual Fuel","Natural Gas"),IF(AND(E20="Manhattan",G20&lt;&gt;"Multifamily Housing"),IF(Q20&lt;1945,"Oil",IF(Q20&lt;1980,"Dual Fuel","Natural Gas")),IF(E20="Downstate/LI/HV",IF(Q20&lt;1980,"Dual Fuel","Natural Gas"),IF(Q20&lt;1945,"Dual Fuel","Natural Gas"))))</f>
        <v>Dual Fuel</v>
      </c>
      <c r="AC20" s="42">
        <f t="shared" si="11"/>
        <v>3</v>
      </c>
      <c r="AD20" s="41" t="s">
        <v>429</v>
      </c>
      <c r="AE20" s="42">
        <f t="shared" si="12"/>
        <v>4</v>
      </c>
      <c r="AF20" s="46">
        <v>2012</v>
      </c>
      <c r="AG20" s="40">
        <f t="shared" si="13"/>
        <v>1</v>
      </c>
      <c r="AH20" s="43" t="s">
        <v>89</v>
      </c>
      <c r="AI20" s="40">
        <f t="shared" si="14"/>
        <v>4</v>
      </c>
      <c r="AJ20" s="46" t="s">
        <v>438</v>
      </c>
      <c r="AK20" s="40">
        <f t="shared" si="15"/>
        <v>4</v>
      </c>
      <c r="AL20" s="9" t="s">
        <v>1048</v>
      </c>
      <c r="AM20" s="9">
        <f t="shared" si="16"/>
        <v>4</v>
      </c>
      <c r="AN20" s="9" t="s">
        <v>1055</v>
      </c>
      <c r="AO20" s="47">
        <f>VLOOKUP(AN20,'Data Tables'!$E$4:$F$15,2,FALSE)</f>
        <v>20.157194</v>
      </c>
      <c r="AP20" s="9">
        <f t="shared" si="17"/>
        <v>0</v>
      </c>
      <c r="AQ20" s="9" t="s">
        <v>1050</v>
      </c>
      <c r="AR20" s="9">
        <f t="shared" si="18"/>
        <v>2</v>
      </c>
      <c r="AS20" s="9" t="str">
        <f t="shared" si="19"/>
        <v>NYC Dual Fuel</v>
      </c>
      <c r="AT20" s="9" t="s">
        <v>1162</v>
      </c>
      <c r="AU20" s="9">
        <f t="shared" si="20"/>
        <v>0</v>
      </c>
      <c r="AV20" s="9">
        <f t="shared" si="21"/>
        <v>82</v>
      </c>
    </row>
    <row r="21" spans="1:48" hidden="1" x14ac:dyDescent="0.25">
      <c r="A21" s="9" t="s">
        <v>57</v>
      </c>
      <c r="B21" s="9" t="s">
        <v>58</v>
      </c>
      <c r="C21" s="9" t="s">
        <v>59</v>
      </c>
      <c r="D21" s="9" t="s">
        <v>59</v>
      </c>
      <c r="E21" t="s">
        <v>1034</v>
      </c>
      <c r="F21" t="str">
        <f t="shared" si="0"/>
        <v>NYC</v>
      </c>
      <c r="G21" s="9" t="s">
        <v>39</v>
      </c>
      <c r="H21" s="36">
        <v>40.6728807</v>
      </c>
      <c r="I21" s="36">
        <v>-73.770503399999996</v>
      </c>
      <c r="J21" s="40">
        <f>IF(OR(G21="Hospitals",G21="Nursing Homes",G21="Hotels",G21="Airports"),4,IF(OR(G21="Multifamily Housing",G21="Correctional Facilities",G21="Military"),3,IF(G21="Colleges &amp; Universities",2,IF(G21="Office",0,666))))</f>
        <v>3</v>
      </c>
      <c r="K21" s="40">
        <f t="shared" si="2"/>
        <v>2</v>
      </c>
      <c r="L21" s="40">
        <f t="shared" si="3"/>
        <v>3</v>
      </c>
      <c r="M21" s="41">
        <v>1543091.4011764701</v>
      </c>
      <c r="N21" s="41">
        <v>19321.310500072199</v>
      </c>
      <c r="O21" s="41">
        <f t="shared" si="4"/>
        <v>106110.22635148786</v>
      </c>
      <c r="P21" s="42">
        <f t="shared" si="5"/>
        <v>4</v>
      </c>
      <c r="Q21" s="43">
        <v>1962</v>
      </c>
      <c r="R21" s="43">
        <v>2013</v>
      </c>
      <c r="S21" s="40">
        <f t="shared" si="6"/>
        <v>0</v>
      </c>
      <c r="T21" s="40"/>
      <c r="U21" s="40">
        <f t="shared" si="7"/>
        <v>0</v>
      </c>
      <c r="V21" s="40" t="str">
        <f>IFERROR(VLOOKUP(A21,'Data Tables'!$L$3:$M$89,2,FALSE),"No")</f>
        <v>No</v>
      </c>
      <c r="W21" s="40">
        <f t="shared" si="8"/>
        <v>0</v>
      </c>
      <c r="X21" s="43"/>
      <c r="Y21" s="40">
        <f t="shared" si="9"/>
        <v>0</v>
      </c>
      <c r="Z21" s="41" t="s">
        <v>46</v>
      </c>
      <c r="AA21" s="40">
        <f t="shared" si="10"/>
        <v>4</v>
      </c>
      <c r="AB21" s="41" t="s">
        <v>41</v>
      </c>
      <c r="AC21" s="42">
        <f t="shared" si="11"/>
        <v>2</v>
      </c>
      <c r="AD21" s="41" t="s">
        <v>48</v>
      </c>
      <c r="AE21" s="42">
        <f t="shared" si="12"/>
        <v>3</v>
      </c>
      <c r="AF21" s="43">
        <v>1962</v>
      </c>
      <c r="AG21" s="40">
        <f t="shared" si="13"/>
        <v>3</v>
      </c>
      <c r="AH21" s="43" t="s">
        <v>49</v>
      </c>
      <c r="AI21" s="40">
        <f t="shared" si="14"/>
        <v>2</v>
      </c>
      <c r="AJ21" s="46" t="s">
        <v>50</v>
      </c>
      <c r="AK21" s="40">
        <f t="shared" si="15"/>
        <v>3</v>
      </c>
      <c r="AL21" s="9" t="s">
        <v>1048</v>
      </c>
      <c r="AM21" s="9">
        <f t="shared" si="16"/>
        <v>4</v>
      </c>
      <c r="AN21" s="9" t="s">
        <v>1055</v>
      </c>
      <c r="AO21" s="47">
        <f>VLOOKUP(AN21,'Data Tables'!$E$4:$F$15,2,FALSE)</f>
        <v>20.157194</v>
      </c>
      <c r="AP21" s="9">
        <f t="shared" si="17"/>
        <v>0</v>
      </c>
      <c r="AQ21" s="9" t="s">
        <v>1050</v>
      </c>
      <c r="AR21" s="9">
        <f t="shared" si="18"/>
        <v>2</v>
      </c>
      <c r="AS21" s="9" t="str">
        <f t="shared" si="19"/>
        <v>NYC Natural Gas</v>
      </c>
      <c r="AT21" s="9"/>
      <c r="AU21" s="9">
        <f t="shared" si="20"/>
        <v>2</v>
      </c>
      <c r="AV21" s="9">
        <f t="shared" si="21"/>
        <v>82</v>
      </c>
    </row>
    <row r="22" spans="1:48" x14ac:dyDescent="0.25">
      <c r="A22" s="9" t="s">
        <v>781</v>
      </c>
      <c r="B22" s="9" t="s">
        <v>782</v>
      </c>
      <c r="C22" s="9" t="s">
        <v>433</v>
      </c>
      <c r="D22" s="9" t="s">
        <v>434</v>
      </c>
      <c r="E22" t="s">
        <v>1035</v>
      </c>
      <c r="F22" t="str">
        <f t="shared" si="0"/>
        <v>Not NYC</v>
      </c>
      <c r="G22" s="9" t="s">
        <v>53</v>
      </c>
      <c r="H22" s="36">
        <v>43.101036000000001</v>
      </c>
      <c r="I22" s="36">
        <v>-77.610135999999997</v>
      </c>
      <c r="J22" s="40">
        <v>1</v>
      </c>
      <c r="K22" s="40">
        <f t="shared" si="2"/>
        <v>0</v>
      </c>
      <c r="L22" s="40">
        <f t="shared" si="3"/>
        <v>1</v>
      </c>
      <c r="M22" s="41">
        <v>42896.582123376626</v>
      </c>
      <c r="N22" s="41">
        <v>4829.0012039473686</v>
      </c>
      <c r="O22" s="41">
        <f t="shared" si="4"/>
        <v>2949.7708530721929</v>
      </c>
      <c r="P22" s="42">
        <f t="shared" si="5"/>
        <v>1</v>
      </c>
      <c r="Q22" s="43">
        <v>1961</v>
      </c>
      <c r="R22" s="43"/>
      <c r="S22" s="40">
        <f t="shared" si="6"/>
        <v>3</v>
      </c>
      <c r="T22" s="40" t="s">
        <v>1162</v>
      </c>
      <c r="U22" s="40">
        <f t="shared" si="7"/>
        <v>4</v>
      </c>
      <c r="V22" s="40" t="str">
        <f>IFERROR(VLOOKUP(A22,'Data Tables'!$L$3:$M$89,2,FALSE),"No")</f>
        <v>Yes</v>
      </c>
      <c r="W22" s="40">
        <f t="shared" si="8"/>
        <v>4</v>
      </c>
      <c r="X22" s="43"/>
      <c r="Y22" s="40">
        <f t="shared" si="9"/>
        <v>0</v>
      </c>
      <c r="Z22" s="43" t="s">
        <v>46</v>
      </c>
      <c r="AA22" s="40">
        <f t="shared" si="10"/>
        <v>4</v>
      </c>
      <c r="AB22" s="43" t="s">
        <v>41</v>
      </c>
      <c r="AC22" s="42">
        <f t="shared" si="11"/>
        <v>2</v>
      </c>
      <c r="AD22" s="41" t="s">
        <v>499</v>
      </c>
      <c r="AE22" s="42">
        <f t="shared" si="12"/>
        <v>4</v>
      </c>
      <c r="AF22" s="43">
        <v>2004</v>
      </c>
      <c r="AG22" s="40">
        <f t="shared" si="13"/>
        <v>1</v>
      </c>
      <c r="AH22" s="43" t="s">
        <v>89</v>
      </c>
      <c r="AI22" s="40">
        <f t="shared" si="14"/>
        <v>4</v>
      </c>
      <c r="AJ22" s="46" t="s">
        <v>438</v>
      </c>
      <c r="AK22" s="40">
        <f t="shared" si="15"/>
        <v>4</v>
      </c>
      <c r="AL22" s="9" t="s">
        <v>1060</v>
      </c>
      <c r="AM22" s="9">
        <f t="shared" si="16"/>
        <v>2</v>
      </c>
      <c r="AN22" s="9" t="s">
        <v>1054</v>
      </c>
      <c r="AO22" s="47">
        <f>VLOOKUP(AN22,'Data Tables'!$E$4:$F$15,2,FALSE)</f>
        <v>10.88392</v>
      </c>
      <c r="AP22" s="9">
        <f t="shared" si="17"/>
        <v>3</v>
      </c>
      <c r="AQ22" s="9" t="s">
        <v>1061</v>
      </c>
      <c r="AR22" s="9">
        <f t="shared" si="18"/>
        <v>4</v>
      </c>
      <c r="AS22" s="9" t="str">
        <f t="shared" si="19"/>
        <v>Not NYC</v>
      </c>
      <c r="AT22" s="9"/>
      <c r="AU22" s="9">
        <f t="shared" si="20"/>
        <v>0</v>
      </c>
      <c r="AV22" s="9">
        <f t="shared" si="21"/>
        <v>82</v>
      </c>
    </row>
    <row r="23" spans="1:48" hidden="1" x14ac:dyDescent="0.25">
      <c r="A23" s="9" t="s">
        <v>1154</v>
      </c>
      <c r="B23" s="9" t="s">
        <v>137</v>
      </c>
      <c r="C23" s="9" t="s">
        <v>45</v>
      </c>
      <c r="D23" s="9" t="s">
        <v>45</v>
      </c>
      <c r="E23" t="s">
        <v>1034</v>
      </c>
      <c r="F23" t="str">
        <f t="shared" si="0"/>
        <v>NYC</v>
      </c>
      <c r="G23" s="9" t="s">
        <v>39</v>
      </c>
      <c r="H23" s="36">
        <v>40.823499400000003</v>
      </c>
      <c r="I23" s="36">
        <v>-73.919959000000006</v>
      </c>
      <c r="J23" s="40">
        <f t="shared" ref="J23:J55" si="22">IF(OR(G23="Hospitals",G23="Nursing Homes",G23="Hotels",G23="Airports"),4,IF(OR(G23="Multifamily Housing",G23="Correctional Facilities",G23="Military"),3,IF(G23="Colleges &amp; Universities",2,IF(G23="Office",0,666))))</f>
        <v>3</v>
      </c>
      <c r="K23" s="40">
        <f t="shared" si="2"/>
        <v>2</v>
      </c>
      <c r="L23" s="40">
        <f t="shared" si="3"/>
        <v>3</v>
      </c>
      <c r="M23" s="41">
        <v>202550.749176471</v>
      </c>
      <c r="N23" s="41">
        <v>2582.354155837545</v>
      </c>
      <c r="O23" s="41">
        <f t="shared" si="4"/>
        <v>13928.342693370272</v>
      </c>
      <c r="P23" s="42">
        <f t="shared" si="5"/>
        <v>4</v>
      </c>
      <c r="Q23" s="43">
        <v>1964</v>
      </c>
      <c r="R23" s="43"/>
      <c r="S23" s="40">
        <f t="shared" si="6"/>
        <v>3</v>
      </c>
      <c r="T23" s="40"/>
      <c r="U23" s="40">
        <f t="shared" si="7"/>
        <v>0</v>
      </c>
      <c r="V23" s="40" t="str">
        <f>IFERROR(VLOOKUP(A23,'Data Tables'!$L$3:$M$89,2,FALSE),"No")</f>
        <v>No</v>
      </c>
      <c r="W23" s="40">
        <f t="shared" si="8"/>
        <v>0</v>
      </c>
      <c r="X23" s="43"/>
      <c r="Y23" s="40">
        <f t="shared" si="9"/>
        <v>0</v>
      </c>
      <c r="Z23" s="41" t="s">
        <v>46</v>
      </c>
      <c r="AA23" s="40">
        <f t="shared" si="10"/>
        <v>4</v>
      </c>
      <c r="AB23" s="41" t="s">
        <v>47</v>
      </c>
      <c r="AC23" s="42">
        <f t="shared" si="11"/>
        <v>3</v>
      </c>
      <c r="AD23" s="41" t="s">
        <v>74</v>
      </c>
      <c r="AE23" s="42">
        <f t="shared" si="12"/>
        <v>2</v>
      </c>
      <c r="AF23" s="43">
        <v>2016</v>
      </c>
      <c r="AG23" s="40">
        <f t="shared" si="13"/>
        <v>1</v>
      </c>
      <c r="AH23" s="43" t="s">
        <v>49</v>
      </c>
      <c r="AI23" s="40">
        <f t="shared" si="14"/>
        <v>2</v>
      </c>
      <c r="AJ23" s="46" t="s">
        <v>49</v>
      </c>
      <c r="AK23" s="40">
        <f t="shared" si="15"/>
        <v>1</v>
      </c>
      <c r="AL23" s="9" t="s">
        <v>1048</v>
      </c>
      <c r="AM23" s="9">
        <f t="shared" si="16"/>
        <v>4</v>
      </c>
      <c r="AN23" s="9" t="s">
        <v>1055</v>
      </c>
      <c r="AO23" s="47">
        <f>VLOOKUP(AN23,'Data Tables'!$E$4:$F$15,2,FALSE)</f>
        <v>20.157194</v>
      </c>
      <c r="AP23" s="9">
        <f t="shared" si="17"/>
        <v>0</v>
      </c>
      <c r="AQ23" s="9" t="s">
        <v>1050</v>
      </c>
      <c r="AR23" s="9">
        <f t="shared" si="18"/>
        <v>2</v>
      </c>
      <c r="AS23" s="9" t="str">
        <f t="shared" si="19"/>
        <v>NYC Dual Fuel</v>
      </c>
      <c r="AT23" s="9"/>
      <c r="AU23" s="9">
        <f t="shared" si="20"/>
        <v>3</v>
      </c>
      <c r="AV23" s="9">
        <f t="shared" si="21"/>
        <v>81</v>
      </c>
    </row>
    <row r="24" spans="1:48" hidden="1" x14ac:dyDescent="0.25">
      <c r="A24" s="9" t="s">
        <v>253</v>
      </c>
      <c r="B24" s="9" t="s">
        <v>254</v>
      </c>
      <c r="C24" s="9" t="s">
        <v>59</v>
      </c>
      <c r="D24" s="9" t="s">
        <v>59</v>
      </c>
      <c r="E24" t="s">
        <v>1034</v>
      </c>
      <c r="F24" t="str">
        <f t="shared" si="0"/>
        <v>NYC</v>
      </c>
      <c r="G24" s="9" t="s">
        <v>39</v>
      </c>
      <c r="H24" s="36">
        <v>40.749020999999999</v>
      </c>
      <c r="I24" s="36">
        <v>-73.912705000000003</v>
      </c>
      <c r="J24" s="40">
        <f t="shared" si="22"/>
        <v>3</v>
      </c>
      <c r="K24" s="40">
        <f t="shared" si="2"/>
        <v>2</v>
      </c>
      <c r="L24" s="40">
        <f t="shared" si="3"/>
        <v>3</v>
      </c>
      <c r="M24" s="41">
        <v>86231.382941176504</v>
      </c>
      <c r="N24" s="41">
        <v>639.00086068880864</v>
      </c>
      <c r="O24" s="41">
        <f t="shared" si="4"/>
        <v>5929.6756857785495</v>
      </c>
      <c r="P24" s="42">
        <f t="shared" si="5"/>
        <v>2</v>
      </c>
      <c r="Q24" s="43">
        <v>1929</v>
      </c>
      <c r="R24" s="43"/>
      <c r="S24" s="40">
        <f t="shared" si="6"/>
        <v>4</v>
      </c>
      <c r="T24" s="40"/>
      <c r="U24" s="40">
        <f t="shared" si="7"/>
        <v>0</v>
      </c>
      <c r="V24" s="40" t="str">
        <f>IFERROR(VLOOKUP(A24,'Data Tables'!$L$3:$M$89,2,FALSE),"No")</f>
        <v>No</v>
      </c>
      <c r="W24" s="40">
        <f t="shared" si="8"/>
        <v>0</v>
      </c>
      <c r="X24" s="43"/>
      <c r="Y24" s="40">
        <f t="shared" si="9"/>
        <v>0</v>
      </c>
      <c r="Z24" s="41" t="s">
        <v>46</v>
      </c>
      <c r="AA24" s="40">
        <f t="shared" si="10"/>
        <v>4</v>
      </c>
      <c r="AB24" s="41" t="s">
        <v>201</v>
      </c>
      <c r="AC24" s="42">
        <f t="shared" si="11"/>
        <v>4</v>
      </c>
      <c r="AD24" s="41" t="s">
        <v>74</v>
      </c>
      <c r="AE24" s="42">
        <f t="shared" si="12"/>
        <v>2</v>
      </c>
      <c r="AF24" s="43">
        <v>1980</v>
      </c>
      <c r="AG24" s="40">
        <f t="shared" si="13"/>
        <v>2</v>
      </c>
      <c r="AH24" s="43" t="s">
        <v>49</v>
      </c>
      <c r="AI24" s="40">
        <f t="shared" si="14"/>
        <v>2</v>
      </c>
      <c r="AJ24" s="46" t="s">
        <v>42</v>
      </c>
      <c r="AK24" s="40">
        <f t="shared" si="15"/>
        <v>0</v>
      </c>
      <c r="AL24" s="9" t="s">
        <v>1048</v>
      </c>
      <c r="AM24" s="9">
        <f t="shared" si="16"/>
        <v>4</v>
      </c>
      <c r="AN24" s="9" t="s">
        <v>1055</v>
      </c>
      <c r="AO24" s="47">
        <f>VLOOKUP(AN24,'Data Tables'!$E$4:$F$15,2,FALSE)</f>
        <v>20.157194</v>
      </c>
      <c r="AP24" s="9">
        <f t="shared" si="17"/>
        <v>0</v>
      </c>
      <c r="AQ24" s="9" t="s">
        <v>1050</v>
      </c>
      <c r="AR24" s="9">
        <f t="shared" si="18"/>
        <v>2</v>
      </c>
      <c r="AS24" s="9" t="str">
        <f t="shared" si="19"/>
        <v>NYC Oil</v>
      </c>
      <c r="AT24" s="9"/>
      <c r="AU24" s="9">
        <f t="shared" si="20"/>
        <v>4</v>
      </c>
      <c r="AV24" s="9">
        <f t="shared" si="21"/>
        <v>81</v>
      </c>
    </row>
    <row r="25" spans="1:48" hidden="1" x14ac:dyDescent="0.25">
      <c r="A25" s="9" t="s">
        <v>133</v>
      </c>
      <c r="B25" s="9" t="s">
        <v>133</v>
      </c>
      <c r="C25" s="9" t="s">
        <v>62</v>
      </c>
      <c r="D25" s="9" t="s">
        <v>63</v>
      </c>
      <c r="E25" t="s">
        <v>63</v>
      </c>
      <c r="F25" t="str">
        <f t="shared" si="0"/>
        <v>NYC</v>
      </c>
      <c r="G25" s="9" t="s">
        <v>76</v>
      </c>
      <c r="H25" s="36">
        <v>40.789214800000003</v>
      </c>
      <c r="I25" s="36">
        <v>-73.929625700000003</v>
      </c>
      <c r="J25" s="40">
        <f t="shared" si="22"/>
        <v>4</v>
      </c>
      <c r="K25" s="40">
        <f t="shared" si="2"/>
        <v>4</v>
      </c>
      <c r="L25" s="40">
        <f t="shared" si="3"/>
        <v>4</v>
      </c>
      <c r="M25" s="41">
        <v>218822.00774470592</v>
      </c>
      <c r="N25" s="41">
        <v>92036.782987325583</v>
      </c>
      <c r="O25" s="41">
        <f t="shared" si="4"/>
        <v>15047.23100315066</v>
      </c>
      <c r="P25" s="42">
        <f t="shared" si="5"/>
        <v>4</v>
      </c>
      <c r="Q25" s="43">
        <v>1863</v>
      </c>
      <c r="R25" s="43">
        <v>1954</v>
      </c>
      <c r="S25" s="40">
        <f t="shared" si="6"/>
        <v>4</v>
      </c>
      <c r="T25" s="40" t="s">
        <v>1162</v>
      </c>
      <c r="U25" s="40">
        <f t="shared" si="7"/>
        <v>4</v>
      </c>
      <c r="V25" s="40" t="str">
        <f>IFERROR(VLOOKUP(A25,'Data Tables'!$L$3:$M$89,2,FALSE),"No")</f>
        <v>No</v>
      </c>
      <c r="W25" s="40">
        <f t="shared" si="8"/>
        <v>0</v>
      </c>
      <c r="X25" s="43"/>
      <c r="Y25" s="40">
        <f t="shared" si="9"/>
        <v>0</v>
      </c>
      <c r="Z25" s="41" t="s">
        <v>46</v>
      </c>
      <c r="AA25" s="40">
        <f t="shared" si="10"/>
        <v>4</v>
      </c>
      <c r="AB25" s="51" t="s">
        <v>47</v>
      </c>
      <c r="AC25" s="42">
        <f t="shared" si="11"/>
        <v>3</v>
      </c>
      <c r="AD25" s="44" t="str">
        <f>IF(AND(E25="Upstate",Q25&gt;=1945),"Furnace",IF(Q25&gt;=1980,"HW Boiler",IF(AND(E25="Downstate/LI/HV",Q25&gt;=1945),"Furnace","Steam Boiler")))</f>
        <v>Steam Boiler</v>
      </c>
      <c r="AE25" s="42">
        <f t="shared" si="12"/>
        <v>2</v>
      </c>
      <c r="AF25" s="45">
        <v>1990</v>
      </c>
      <c r="AG25" s="40">
        <f t="shared" si="13"/>
        <v>2</v>
      </c>
      <c r="AH25" s="45" t="str">
        <f>IF(AND(E25="Upstate",Q25&gt;=1945),"Forced Air",IF(Q25&gt;=1980,"Hydronic",IF(AND(E25="Downstate/LI/HV",Q25&gt;=1945),"Forced Air","Steam")))</f>
        <v>Steam</v>
      </c>
      <c r="AI25" s="40">
        <f t="shared" si="14"/>
        <v>2</v>
      </c>
      <c r="AJ25" s="46" t="s">
        <v>42</v>
      </c>
      <c r="AK25" s="40">
        <f t="shared" si="15"/>
        <v>0</v>
      </c>
      <c r="AL25" s="9" t="s">
        <v>1048</v>
      </c>
      <c r="AM25" s="9">
        <f t="shared" si="16"/>
        <v>4</v>
      </c>
      <c r="AN25" s="9" t="s">
        <v>1055</v>
      </c>
      <c r="AO25" s="47">
        <f>VLOOKUP(AN25,'Data Tables'!$E$4:$F$15,2,FALSE)</f>
        <v>20.157194</v>
      </c>
      <c r="AP25" s="9">
        <f t="shared" si="17"/>
        <v>0</v>
      </c>
      <c r="AQ25" s="9" t="s">
        <v>1050</v>
      </c>
      <c r="AR25" s="9">
        <f t="shared" si="18"/>
        <v>2</v>
      </c>
      <c r="AS25" s="9" t="str">
        <f t="shared" si="19"/>
        <v>NYC Dual Fuel</v>
      </c>
      <c r="AT25" s="9" t="s">
        <v>1162</v>
      </c>
      <c r="AU25" s="9">
        <f t="shared" si="20"/>
        <v>0</v>
      </c>
      <c r="AV25" s="9">
        <f t="shared" si="21"/>
        <v>80</v>
      </c>
    </row>
    <row r="26" spans="1:48" hidden="1" x14ac:dyDescent="0.25">
      <c r="A26" s="9" t="s">
        <v>716</v>
      </c>
      <c r="B26" s="9" t="s">
        <v>717</v>
      </c>
      <c r="C26" s="9" t="s">
        <v>718</v>
      </c>
      <c r="D26" s="9" t="s">
        <v>719</v>
      </c>
      <c r="E26" t="s">
        <v>1035</v>
      </c>
      <c r="F26" t="str">
        <f t="shared" si="0"/>
        <v>Not NYC</v>
      </c>
      <c r="G26" s="9" t="s">
        <v>76</v>
      </c>
      <c r="H26" s="36">
        <v>42.089913000000003</v>
      </c>
      <c r="I26" s="36">
        <v>-78.426962000000003</v>
      </c>
      <c r="J26" s="40">
        <f t="shared" si="22"/>
        <v>4</v>
      </c>
      <c r="K26" s="40">
        <f t="shared" si="2"/>
        <v>4</v>
      </c>
      <c r="L26" s="40">
        <f t="shared" si="3"/>
        <v>4</v>
      </c>
      <c r="M26" s="41">
        <v>51348.055780572264</v>
      </c>
      <c r="N26" s="41">
        <v>22390.14060199372</v>
      </c>
      <c r="O26" s="41">
        <f t="shared" si="4"/>
        <v>3530.9339533817047</v>
      </c>
      <c r="P26" s="42">
        <f t="shared" si="5"/>
        <v>2</v>
      </c>
      <c r="Q26" s="43">
        <v>1975</v>
      </c>
      <c r="R26" s="43"/>
      <c r="S26" s="40">
        <f t="shared" si="6"/>
        <v>3</v>
      </c>
      <c r="T26" s="40"/>
      <c r="U26" s="40">
        <f t="shared" si="7"/>
        <v>0</v>
      </c>
      <c r="V26" s="40" t="str">
        <f>IFERROR(VLOOKUP(A26,'Data Tables'!$L$3:$M$89,2,FALSE),"No")</f>
        <v>No</v>
      </c>
      <c r="W26" s="40">
        <f t="shared" si="8"/>
        <v>0</v>
      </c>
      <c r="X26" s="43"/>
      <c r="Y26" s="40">
        <f t="shared" si="9"/>
        <v>0</v>
      </c>
      <c r="Z26" s="43" t="s">
        <v>46</v>
      </c>
      <c r="AA26" s="40">
        <f t="shared" si="10"/>
        <v>4</v>
      </c>
      <c r="AB26" s="44" t="str">
        <f>IF(AND(E26="Manhattan",G26="Multifamily Housing"),IF(Q26&lt;1980,"Dual Fuel","Natural Gas"),IF(AND(E26="Manhattan",G26&lt;&gt;"Multifamily Housing"),IF(Q26&lt;1945,"Oil",IF(Q26&lt;1980,"Dual Fuel","Natural Gas")),IF(E26="Downstate/LI/HV",IF(Q26&lt;1980,"Dual Fuel","Natural Gas"),IF(Q26&lt;1945,"Dual Fuel","Natural Gas"))))</f>
        <v>Natural Gas</v>
      </c>
      <c r="AC26" s="42">
        <f t="shared" si="11"/>
        <v>2</v>
      </c>
      <c r="AD26" s="44" t="str">
        <f>IF(AND(E26="Upstate",Q26&gt;=1945),"Furnace",IF(Q26&gt;=1980,"HW Boiler",IF(AND(E26="Downstate/LI/HV",Q26&gt;=1945),"Furnace","Steam Boiler")))</f>
        <v>Furnace</v>
      </c>
      <c r="AE26" s="42">
        <f t="shared" si="12"/>
        <v>3</v>
      </c>
      <c r="AF26" s="45">
        <v>1990</v>
      </c>
      <c r="AG26" s="40">
        <f t="shared" si="13"/>
        <v>2</v>
      </c>
      <c r="AH26" s="45" t="str">
        <f>IF(AND(E26="Upstate",Q26&gt;=1945),"Forced Air",IF(Q26&gt;=1980,"Hydronic",IF(AND(E26="Downstate/LI/HV",Q26&gt;=1945),"Forced Air","Steam")))</f>
        <v>Forced Air</v>
      </c>
      <c r="AI26" s="40">
        <f t="shared" si="14"/>
        <v>4</v>
      </c>
      <c r="AJ26" s="46" t="s">
        <v>42</v>
      </c>
      <c r="AK26" s="40">
        <f t="shared" si="15"/>
        <v>0</v>
      </c>
      <c r="AL26" s="9" t="s">
        <v>1064</v>
      </c>
      <c r="AM26" s="9">
        <f t="shared" si="16"/>
        <v>1</v>
      </c>
      <c r="AN26" s="9" t="s">
        <v>1047</v>
      </c>
      <c r="AO26" s="47">
        <f>VLOOKUP(AN26,'Data Tables'!$E$4:$F$15,2,FALSE)</f>
        <v>8.6002589999999994</v>
      </c>
      <c r="AP26" s="9">
        <f t="shared" si="17"/>
        <v>4</v>
      </c>
      <c r="AQ26" s="9" t="s">
        <v>1061</v>
      </c>
      <c r="AR26" s="9">
        <f t="shared" si="18"/>
        <v>4</v>
      </c>
      <c r="AS26" s="9" t="str">
        <f t="shared" si="19"/>
        <v>Not NYC</v>
      </c>
      <c r="AT26" s="9"/>
      <c r="AU26" s="9">
        <f t="shared" si="20"/>
        <v>0</v>
      </c>
      <c r="AV26" s="9">
        <f t="shared" si="21"/>
        <v>80</v>
      </c>
    </row>
    <row r="27" spans="1:48" x14ac:dyDescent="0.25">
      <c r="A27" s="9" t="s">
        <v>496</v>
      </c>
      <c r="B27" s="9" t="s">
        <v>497</v>
      </c>
      <c r="C27" s="9" t="s">
        <v>498</v>
      </c>
      <c r="D27" s="9" t="s">
        <v>450</v>
      </c>
      <c r="E27" t="s">
        <v>1034</v>
      </c>
      <c r="F27" t="str">
        <f t="shared" si="0"/>
        <v>Not NYC</v>
      </c>
      <c r="G27" s="9" t="s">
        <v>53</v>
      </c>
      <c r="H27" s="36">
        <v>40.721438999999997</v>
      </c>
      <c r="I27" s="36">
        <v>-73.653321000000005</v>
      </c>
      <c r="J27" s="40">
        <f t="shared" si="22"/>
        <v>2</v>
      </c>
      <c r="K27" s="40">
        <f t="shared" si="2"/>
        <v>0</v>
      </c>
      <c r="L27" s="40">
        <f t="shared" si="3"/>
        <v>1</v>
      </c>
      <c r="M27" s="41">
        <v>132574.93305194803</v>
      </c>
      <c r="N27" s="41">
        <v>14924.371118421052</v>
      </c>
      <c r="O27" s="41">
        <f t="shared" si="4"/>
        <v>9116.4762786898391</v>
      </c>
      <c r="P27" s="42">
        <f t="shared" si="5"/>
        <v>3</v>
      </c>
      <c r="Q27" s="43">
        <v>1929</v>
      </c>
      <c r="R27" s="43">
        <v>2019</v>
      </c>
      <c r="S27" s="40">
        <f t="shared" si="6"/>
        <v>0</v>
      </c>
      <c r="T27" s="40"/>
      <c r="U27" s="40">
        <f t="shared" si="7"/>
        <v>0</v>
      </c>
      <c r="V27" s="40" t="str">
        <f>IFERROR(VLOOKUP(A27,'Data Tables'!$L$3:$M$89,2,FALSE),"No")</f>
        <v>Yes</v>
      </c>
      <c r="W27" s="40">
        <f t="shared" si="8"/>
        <v>4</v>
      </c>
      <c r="X27" s="43" t="s">
        <v>1088</v>
      </c>
      <c r="Y27" s="40">
        <f t="shared" si="9"/>
        <v>4</v>
      </c>
      <c r="Z27" s="43" t="s">
        <v>46</v>
      </c>
      <c r="AA27" s="40">
        <f t="shared" si="10"/>
        <v>4</v>
      </c>
      <c r="AB27" s="43" t="s">
        <v>47</v>
      </c>
      <c r="AC27" s="42">
        <f t="shared" si="11"/>
        <v>3</v>
      </c>
      <c r="AD27" s="41" t="s">
        <v>499</v>
      </c>
      <c r="AE27" s="42">
        <f t="shared" si="12"/>
        <v>4</v>
      </c>
      <c r="AF27" s="43">
        <v>2016</v>
      </c>
      <c r="AG27" s="40">
        <f t="shared" si="13"/>
        <v>1</v>
      </c>
      <c r="AH27" s="43" t="s">
        <v>89</v>
      </c>
      <c r="AI27" s="40">
        <f t="shared" si="14"/>
        <v>4</v>
      </c>
      <c r="AJ27" s="46" t="s">
        <v>430</v>
      </c>
      <c r="AK27" s="40">
        <f t="shared" si="15"/>
        <v>4</v>
      </c>
      <c r="AL27" s="9" t="s">
        <v>1048</v>
      </c>
      <c r="AM27" s="9">
        <f t="shared" si="16"/>
        <v>4</v>
      </c>
      <c r="AN27" s="9" t="s">
        <v>1052</v>
      </c>
      <c r="AO27" s="47">
        <f>VLOOKUP(AN27,'Data Tables'!$E$4:$F$15,2,FALSE)</f>
        <v>18.814844999999998</v>
      </c>
      <c r="AP27" s="9">
        <f t="shared" si="17"/>
        <v>1</v>
      </c>
      <c r="AQ27" s="9" t="s">
        <v>1058</v>
      </c>
      <c r="AR27" s="9">
        <f t="shared" si="18"/>
        <v>1</v>
      </c>
      <c r="AS27" s="9" t="str">
        <f t="shared" si="19"/>
        <v>Not NYC</v>
      </c>
      <c r="AT27" s="9"/>
      <c r="AU27" s="9">
        <f t="shared" si="20"/>
        <v>0</v>
      </c>
      <c r="AV27" s="9">
        <f t="shared" si="21"/>
        <v>80</v>
      </c>
    </row>
    <row r="28" spans="1:48" hidden="1" x14ac:dyDescent="0.25">
      <c r="A28" s="9" t="s">
        <v>218</v>
      </c>
      <c r="B28" s="9" t="s">
        <v>219</v>
      </c>
      <c r="C28" s="9" t="s">
        <v>63</v>
      </c>
      <c r="D28" s="9" t="s">
        <v>63</v>
      </c>
      <c r="E28" t="s">
        <v>63</v>
      </c>
      <c r="F28" t="str">
        <f t="shared" si="0"/>
        <v>NYC</v>
      </c>
      <c r="G28" s="9" t="s">
        <v>39</v>
      </c>
      <c r="H28" s="36">
        <v>40.815929500000003</v>
      </c>
      <c r="I28" s="36">
        <v>-73.936395399999995</v>
      </c>
      <c r="J28" s="40">
        <f t="shared" si="22"/>
        <v>3</v>
      </c>
      <c r="K28" s="40">
        <f t="shared" si="2"/>
        <v>2</v>
      </c>
      <c r="L28" s="40">
        <f t="shared" si="3"/>
        <v>3</v>
      </c>
      <c r="M28" s="41">
        <v>111241.7851764706</v>
      </c>
      <c r="N28" s="41">
        <v>4203.1638516411549</v>
      </c>
      <c r="O28" s="41">
        <f t="shared" si="4"/>
        <v>7649.5086394878917</v>
      </c>
      <c r="P28" s="42">
        <f t="shared" si="5"/>
        <v>3</v>
      </c>
      <c r="Q28" s="43">
        <v>1959</v>
      </c>
      <c r="R28" s="43"/>
      <c r="S28" s="40">
        <f t="shared" si="6"/>
        <v>3</v>
      </c>
      <c r="T28" s="40"/>
      <c r="U28" s="40">
        <f t="shared" si="7"/>
        <v>0</v>
      </c>
      <c r="V28" s="40" t="str">
        <f>IFERROR(VLOOKUP(A28,'Data Tables'!$L$3:$M$89,2,FALSE),"No")</f>
        <v>No</v>
      </c>
      <c r="W28" s="40">
        <f t="shared" si="8"/>
        <v>0</v>
      </c>
      <c r="X28" s="43" t="s">
        <v>1123</v>
      </c>
      <c r="Y28" s="40">
        <f t="shared" si="9"/>
        <v>4</v>
      </c>
      <c r="Z28" s="41" t="s">
        <v>46</v>
      </c>
      <c r="AA28" s="40">
        <f t="shared" si="10"/>
        <v>4</v>
      </c>
      <c r="AB28" s="44" t="str">
        <f>IF(AND(E28="Manhattan",G28="Multifamily Housing"),IF(Q28&lt;1980,"Dual Fuel","Natural Gas"),IF(AND(E28="Manhattan",G28&lt;&gt;"Multifamily Housing"),IF(Q28&lt;1945,"Oil",IF(Q28&lt;1980,"Dual Fuel","Natural Gas")),IF(E28="Downstate/LI/HV",IF(Q28&lt;1980,"Dual Fuel","Natural Gas"),IF(Q28&lt;1945,"Dual Fuel","Natural Gas"))))</f>
        <v>Dual Fuel</v>
      </c>
      <c r="AC28" s="42">
        <f t="shared" si="11"/>
        <v>3</v>
      </c>
      <c r="AD28" s="41" t="s">
        <v>74</v>
      </c>
      <c r="AE28" s="42">
        <f t="shared" si="12"/>
        <v>2</v>
      </c>
      <c r="AF28" s="45">
        <v>1990</v>
      </c>
      <c r="AG28" s="40">
        <f t="shared" si="13"/>
        <v>2</v>
      </c>
      <c r="AH28" s="45" t="str">
        <f>IF(AND(E28="Upstate",Q28&gt;=1945),"Forced Air",IF(Q28&gt;=1980,"Hydronic",IF(AND(E28="Downstate/LI/HV",Q28&gt;=1945),"Forced Air","Steam")))</f>
        <v>Steam</v>
      </c>
      <c r="AI28" s="40">
        <f t="shared" si="14"/>
        <v>2</v>
      </c>
      <c r="AJ28" s="46" t="s">
        <v>42</v>
      </c>
      <c r="AK28" s="40">
        <f t="shared" si="15"/>
        <v>0</v>
      </c>
      <c r="AL28" s="9" t="s">
        <v>1048</v>
      </c>
      <c r="AM28" s="9">
        <f t="shared" si="16"/>
        <v>4</v>
      </c>
      <c r="AN28" s="9" t="s">
        <v>1055</v>
      </c>
      <c r="AO28" s="47">
        <f>VLOOKUP(AN28,'Data Tables'!$E$4:$F$15,2,FALSE)</f>
        <v>20.157194</v>
      </c>
      <c r="AP28" s="9">
        <f t="shared" si="17"/>
        <v>0</v>
      </c>
      <c r="AQ28" s="9" t="s">
        <v>1050</v>
      </c>
      <c r="AR28" s="9">
        <f t="shared" si="18"/>
        <v>2</v>
      </c>
      <c r="AS28" s="9" t="str">
        <f t="shared" si="19"/>
        <v>NYC Dual Fuel</v>
      </c>
      <c r="AT28" s="9"/>
      <c r="AU28" s="9">
        <f t="shared" si="20"/>
        <v>3</v>
      </c>
      <c r="AV28" s="9">
        <f t="shared" si="21"/>
        <v>80</v>
      </c>
    </row>
    <row r="29" spans="1:48" hidden="1" x14ac:dyDescent="0.25">
      <c r="A29" s="9" t="s">
        <v>293</v>
      </c>
      <c r="B29" s="9" t="s">
        <v>294</v>
      </c>
      <c r="C29" s="9" t="s">
        <v>59</v>
      </c>
      <c r="D29" s="9" t="s">
        <v>59</v>
      </c>
      <c r="E29" t="s">
        <v>1034</v>
      </c>
      <c r="F29" t="str">
        <f t="shared" si="0"/>
        <v>NYC</v>
      </c>
      <c r="G29" s="9" t="s">
        <v>39</v>
      </c>
      <c r="H29" s="36">
        <v>40.717673300000001</v>
      </c>
      <c r="I29" s="36">
        <v>-73.812188899999995</v>
      </c>
      <c r="J29" s="40">
        <f t="shared" si="22"/>
        <v>3</v>
      </c>
      <c r="K29" s="40">
        <f t="shared" si="2"/>
        <v>2</v>
      </c>
      <c r="L29" s="40">
        <f t="shared" si="3"/>
        <v>3</v>
      </c>
      <c r="M29" s="41">
        <v>65983.567647058793</v>
      </c>
      <c r="N29" s="41">
        <v>1188.174200041155</v>
      </c>
      <c r="O29" s="41">
        <f t="shared" si="4"/>
        <v>4537.3406223183374</v>
      </c>
      <c r="P29" s="42">
        <f t="shared" si="5"/>
        <v>2</v>
      </c>
      <c r="Q29" s="43">
        <v>1947</v>
      </c>
      <c r="R29" s="43"/>
      <c r="S29" s="40">
        <f t="shared" si="6"/>
        <v>3</v>
      </c>
      <c r="T29" s="40"/>
      <c r="U29" s="40">
        <f t="shared" si="7"/>
        <v>0</v>
      </c>
      <c r="V29" s="40" t="str">
        <f>IFERROR(VLOOKUP(A29,'Data Tables'!$L$3:$M$89,2,FALSE),"No")</f>
        <v>No</v>
      </c>
      <c r="W29" s="40">
        <f t="shared" si="8"/>
        <v>0</v>
      </c>
      <c r="X29" s="43"/>
      <c r="Y29" s="40">
        <f t="shared" si="9"/>
        <v>0</v>
      </c>
      <c r="Z29" s="41" t="s">
        <v>46</v>
      </c>
      <c r="AA29" s="40">
        <f t="shared" si="10"/>
        <v>4</v>
      </c>
      <c r="AB29" s="44" t="str">
        <f>IF(AND(E29="Manhattan",G29="Multifamily Housing"),IF(Q29&lt;1980,"Dual Fuel","Natural Gas"),IF(AND(E29="Manhattan",G29&lt;&gt;"Multifamily Housing"),IF(Q29&lt;1945,"Oil",IF(Q29&lt;1980,"Dual Fuel","Natural Gas")),IF(E29="Downstate/LI/HV",IF(Q29&lt;1980,"Dual Fuel","Natural Gas"),IF(Q29&lt;1945,"Dual Fuel","Natural Gas"))))</f>
        <v>Dual Fuel</v>
      </c>
      <c r="AC29" s="42">
        <f t="shared" si="11"/>
        <v>3</v>
      </c>
      <c r="AD29" s="44" t="str">
        <f>IF(AND(E29="Upstate",Q29&gt;=1945),"Furnace",IF(Q29&gt;=1980,"HW Boiler",IF(AND(E29="Downstate/LI/HV",Q29&gt;=1945),"Furnace","Steam Boiler")))</f>
        <v>Furnace</v>
      </c>
      <c r="AE29" s="42">
        <f t="shared" si="12"/>
        <v>3</v>
      </c>
      <c r="AF29" s="45">
        <v>1990</v>
      </c>
      <c r="AG29" s="40">
        <f t="shared" si="13"/>
        <v>2</v>
      </c>
      <c r="AH29" s="45" t="str">
        <f>IF(AND(E29="Upstate",Q29&gt;=1945),"Forced Air",IF(Q29&gt;=1980,"Hydronic",IF(AND(E29="Downstate/LI/HV",Q29&gt;=1945),"Forced Air","Steam")))</f>
        <v>Forced Air</v>
      </c>
      <c r="AI29" s="40">
        <f t="shared" si="14"/>
        <v>4</v>
      </c>
      <c r="AJ29" s="46" t="s">
        <v>42</v>
      </c>
      <c r="AK29" s="40">
        <f t="shared" si="15"/>
        <v>0</v>
      </c>
      <c r="AL29" s="9" t="s">
        <v>1048</v>
      </c>
      <c r="AM29" s="9">
        <f t="shared" si="16"/>
        <v>4</v>
      </c>
      <c r="AN29" s="9" t="s">
        <v>1055</v>
      </c>
      <c r="AO29" s="47">
        <f>VLOOKUP(AN29,'Data Tables'!$E$4:$F$15,2,FALSE)</f>
        <v>20.157194</v>
      </c>
      <c r="AP29" s="9">
        <f t="shared" si="17"/>
        <v>0</v>
      </c>
      <c r="AQ29" s="9" t="s">
        <v>1050</v>
      </c>
      <c r="AR29" s="9">
        <f t="shared" si="18"/>
        <v>2</v>
      </c>
      <c r="AS29" s="9" t="str">
        <f t="shared" si="19"/>
        <v>NYC Dual Fuel</v>
      </c>
      <c r="AT29" s="9"/>
      <c r="AU29" s="9">
        <f t="shared" si="20"/>
        <v>3</v>
      </c>
      <c r="AV29" s="9">
        <f t="shared" si="21"/>
        <v>80</v>
      </c>
    </row>
    <row r="30" spans="1:48" hidden="1" x14ac:dyDescent="0.25">
      <c r="A30" s="9" t="s">
        <v>295</v>
      </c>
      <c r="B30" s="9" t="s">
        <v>296</v>
      </c>
      <c r="C30" s="9" t="s">
        <v>59</v>
      </c>
      <c r="D30" s="9" t="s">
        <v>59</v>
      </c>
      <c r="E30" t="s">
        <v>1034</v>
      </c>
      <c r="F30" t="str">
        <f t="shared" si="0"/>
        <v>NYC</v>
      </c>
      <c r="G30" s="9" t="s">
        <v>39</v>
      </c>
      <c r="H30" s="36">
        <v>40.7352931</v>
      </c>
      <c r="I30" s="36">
        <v>-73.809068800000006</v>
      </c>
      <c r="J30" s="40">
        <f t="shared" si="22"/>
        <v>3</v>
      </c>
      <c r="K30" s="40">
        <f t="shared" si="2"/>
        <v>2</v>
      </c>
      <c r="L30" s="40">
        <f t="shared" si="3"/>
        <v>3</v>
      </c>
      <c r="M30" s="41">
        <v>65865.944235294097</v>
      </c>
      <c r="N30" s="41">
        <v>2302.9699803667868</v>
      </c>
      <c r="O30" s="41">
        <f t="shared" si="4"/>
        <v>4529.2522830034586</v>
      </c>
      <c r="P30" s="42">
        <f t="shared" si="5"/>
        <v>2</v>
      </c>
      <c r="Q30" s="43">
        <v>1954</v>
      </c>
      <c r="R30" s="43"/>
      <c r="S30" s="40">
        <f t="shared" si="6"/>
        <v>3</v>
      </c>
      <c r="T30" s="40"/>
      <c r="U30" s="40">
        <f t="shared" si="7"/>
        <v>0</v>
      </c>
      <c r="V30" s="40" t="str">
        <f>IFERROR(VLOOKUP(A30,'Data Tables'!$L$3:$M$89,2,FALSE),"No")</f>
        <v>No</v>
      </c>
      <c r="W30" s="40">
        <f t="shared" si="8"/>
        <v>0</v>
      </c>
      <c r="X30" s="43"/>
      <c r="Y30" s="40">
        <f t="shared" si="9"/>
        <v>0</v>
      </c>
      <c r="Z30" s="41" t="s">
        <v>46</v>
      </c>
      <c r="AA30" s="40">
        <f t="shared" si="10"/>
        <v>4</v>
      </c>
      <c r="AB30" s="44" t="str">
        <f>IF(AND(E30="Manhattan",G30="Multifamily Housing"),IF(Q30&lt;1980,"Dual Fuel","Natural Gas"),IF(AND(E30="Manhattan",G30&lt;&gt;"Multifamily Housing"),IF(Q30&lt;1945,"Oil",IF(Q30&lt;1980,"Dual Fuel","Natural Gas")),IF(E30="Downstate/LI/HV",IF(Q30&lt;1980,"Dual Fuel","Natural Gas"),IF(Q30&lt;1945,"Dual Fuel","Natural Gas"))))</f>
        <v>Dual Fuel</v>
      </c>
      <c r="AC30" s="42">
        <f t="shared" si="11"/>
        <v>3</v>
      </c>
      <c r="AD30" s="44" t="str">
        <f>IF(AND(E30="Upstate",Q30&gt;=1945),"Furnace",IF(Q30&gt;=1980,"HW Boiler",IF(AND(E30="Downstate/LI/HV",Q30&gt;=1945),"Furnace","Steam Boiler")))</f>
        <v>Furnace</v>
      </c>
      <c r="AE30" s="42">
        <f t="shared" si="12"/>
        <v>3</v>
      </c>
      <c r="AF30" s="45">
        <v>1990</v>
      </c>
      <c r="AG30" s="40">
        <f t="shared" si="13"/>
        <v>2</v>
      </c>
      <c r="AH30" s="45" t="str">
        <f>IF(AND(E30="Upstate",Q30&gt;=1945),"Forced Air",IF(Q30&gt;=1980,"Hydronic",IF(AND(E30="Downstate/LI/HV",Q30&gt;=1945),"Forced Air","Steam")))</f>
        <v>Forced Air</v>
      </c>
      <c r="AI30" s="40">
        <f t="shared" si="14"/>
        <v>4</v>
      </c>
      <c r="AJ30" s="46" t="s">
        <v>42</v>
      </c>
      <c r="AK30" s="40">
        <f t="shared" si="15"/>
        <v>0</v>
      </c>
      <c r="AL30" s="9" t="s">
        <v>1048</v>
      </c>
      <c r="AM30" s="9">
        <f t="shared" si="16"/>
        <v>4</v>
      </c>
      <c r="AN30" s="9" t="s">
        <v>1055</v>
      </c>
      <c r="AO30" s="47">
        <f>VLOOKUP(AN30,'Data Tables'!$E$4:$F$15,2,FALSE)</f>
        <v>20.157194</v>
      </c>
      <c r="AP30" s="9">
        <f t="shared" si="17"/>
        <v>0</v>
      </c>
      <c r="AQ30" s="9" t="s">
        <v>1050</v>
      </c>
      <c r="AR30" s="9">
        <f t="shared" si="18"/>
        <v>2</v>
      </c>
      <c r="AS30" s="9" t="str">
        <f t="shared" si="19"/>
        <v>NYC Dual Fuel</v>
      </c>
      <c r="AT30" s="9"/>
      <c r="AU30" s="9">
        <f t="shared" si="20"/>
        <v>3</v>
      </c>
      <c r="AV30" s="9">
        <f t="shared" si="21"/>
        <v>80</v>
      </c>
    </row>
    <row r="31" spans="1:48" hidden="1" x14ac:dyDescent="0.25">
      <c r="A31" s="9" t="s">
        <v>327</v>
      </c>
      <c r="B31" s="9" t="s">
        <v>328</v>
      </c>
      <c r="C31" s="9" t="s">
        <v>329</v>
      </c>
      <c r="D31" s="9" t="s">
        <v>59</v>
      </c>
      <c r="E31" t="s">
        <v>1034</v>
      </c>
      <c r="F31" t="str">
        <f t="shared" si="0"/>
        <v>NYC</v>
      </c>
      <c r="G31" s="9" t="s">
        <v>39</v>
      </c>
      <c r="H31" s="36">
        <v>40.713155100000002</v>
      </c>
      <c r="I31" s="36">
        <v>-73.817316099999999</v>
      </c>
      <c r="J31" s="40">
        <f t="shared" si="22"/>
        <v>3</v>
      </c>
      <c r="K31" s="40">
        <f t="shared" si="2"/>
        <v>2</v>
      </c>
      <c r="L31" s="40">
        <f t="shared" si="3"/>
        <v>3</v>
      </c>
      <c r="M31" s="41">
        <v>53705.6465882353</v>
      </c>
      <c r="N31" s="41">
        <v>1028.6505780649818</v>
      </c>
      <c r="O31" s="41">
        <f t="shared" si="4"/>
        <v>3693.0529918615925</v>
      </c>
      <c r="P31" s="42">
        <f t="shared" si="5"/>
        <v>2</v>
      </c>
      <c r="Q31" s="43">
        <v>1956</v>
      </c>
      <c r="R31" s="43"/>
      <c r="S31" s="40">
        <f t="shared" si="6"/>
        <v>3</v>
      </c>
      <c r="T31" s="40"/>
      <c r="U31" s="40">
        <f t="shared" si="7"/>
        <v>0</v>
      </c>
      <c r="V31" s="40" t="str">
        <f>IFERROR(VLOOKUP(A31,'Data Tables'!$L$3:$M$89,2,FALSE),"No")</f>
        <v>No</v>
      </c>
      <c r="W31" s="40">
        <f t="shared" si="8"/>
        <v>0</v>
      </c>
      <c r="X31" s="43"/>
      <c r="Y31" s="40">
        <f t="shared" si="9"/>
        <v>0</v>
      </c>
      <c r="Z31" s="41" t="s">
        <v>46</v>
      </c>
      <c r="AA31" s="40">
        <f t="shared" si="10"/>
        <v>4</v>
      </c>
      <c r="AB31" s="44" t="str">
        <f>IF(AND(E31="Manhattan",G31="Multifamily Housing"),IF(Q31&lt;1980,"Dual Fuel","Natural Gas"),IF(AND(E31="Manhattan",G31&lt;&gt;"Multifamily Housing"),IF(Q31&lt;1945,"Oil",IF(Q31&lt;1980,"Dual Fuel","Natural Gas")),IF(E31="Downstate/LI/HV",IF(Q31&lt;1980,"Dual Fuel","Natural Gas"),IF(Q31&lt;1945,"Dual Fuel","Natural Gas"))))</f>
        <v>Dual Fuel</v>
      </c>
      <c r="AC31" s="42">
        <f t="shared" si="11"/>
        <v>3</v>
      </c>
      <c r="AD31" s="44" t="str">
        <f>IF(AND(E31="Upstate",Q31&gt;=1945),"Furnace",IF(Q31&gt;=1980,"HW Boiler",IF(AND(E31="Downstate/LI/HV",Q31&gt;=1945),"Furnace","Steam Boiler")))</f>
        <v>Furnace</v>
      </c>
      <c r="AE31" s="42">
        <f t="shared" si="12"/>
        <v>3</v>
      </c>
      <c r="AF31" s="45">
        <v>1990</v>
      </c>
      <c r="AG31" s="40">
        <f t="shared" si="13"/>
        <v>2</v>
      </c>
      <c r="AH31" s="45" t="str">
        <f>IF(AND(E31="Upstate",Q31&gt;=1945),"Forced Air",IF(Q31&gt;=1980,"Hydronic",IF(AND(E31="Downstate/LI/HV",Q31&gt;=1945),"Forced Air","Steam")))</f>
        <v>Forced Air</v>
      </c>
      <c r="AI31" s="40">
        <f t="shared" si="14"/>
        <v>4</v>
      </c>
      <c r="AJ31" s="46" t="s">
        <v>42</v>
      </c>
      <c r="AK31" s="40">
        <f t="shared" si="15"/>
        <v>0</v>
      </c>
      <c r="AL31" s="9" t="s">
        <v>1048</v>
      </c>
      <c r="AM31" s="9">
        <f t="shared" si="16"/>
        <v>4</v>
      </c>
      <c r="AN31" s="9" t="s">
        <v>1055</v>
      </c>
      <c r="AO31" s="47">
        <f>VLOOKUP(AN31,'Data Tables'!$E$4:$F$15,2,FALSE)</f>
        <v>20.157194</v>
      </c>
      <c r="AP31" s="9">
        <f t="shared" si="17"/>
        <v>0</v>
      </c>
      <c r="AQ31" s="9" t="s">
        <v>1050</v>
      </c>
      <c r="AR31" s="9">
        <f t="shared" si="18"/>
        <v>2</v>
      </c>
      <c r="AS31" s="9" t="str">
        <f t="shared" si="19"/>
        <v>NYC Dual Fuel</v>
      </c>
      <c r="AT31" s="9"/>
      <c r="AU31" s="9">
        <f t="shared" si="20"/>
        <v>3</v>
      </c>
      <c r="AV31" s="9">
        <f t="shared" si="21"/>
        <v>80</v>
      </c>
    </row>
    <row r="32" spans="1:48" hidden="1" x14ac:dyDescent="0.25">
      <c r="A32" s="9" t="s">
        <v>714</v>
      </c>
      <c r="B32" s="9" t="s">
        <v>715</v>
      </c>
      <c r="C32" s="9" t="s">
        <v>433</v>
      </c>
      <c r="D32" s="9" t="s">
        <v>434</v>
      </c>
      <c r="E32" t="s">
        <v>1035</v>
      </c>
      <c r="F32" t="str">
        <f t="shared" si="0"/>
        <v>Not NYC</v>
      </c>
      <c r="G32" s="9" t="s">
        <v>76</v>
      </c>
      <c r="H32" s="36">
        <v>43.124845999999998</v>
      </c>
      <c r="I32" s="36">
        <v>-77.608602000000005</v>
      </c>
      <c r="J32" s="40">
        <f t="shared" si="22"/>
        <v>4</v>
      </c>
      <c r="K32" s="40">
        <f t="shared" si="2"/>
        <v>4</v>
      </c>
      <c r="L32" s="40">
        <f t="shared" si="3"/>
        <v>4</v>
      </c>
      <c r="M32" s="41">
        <v>51583.450864863415</v>
      </c>
      <c r="N32" s="41">
        <v>22492.783807353233</v>
      </c>
      <c r="O32" s="41">
        <f t="shared" si="4"/>
        <v>3547.1208271191372</v>
      </c>
      <c r="P32" s="42">
        <f t="shared" si="5"/>
        <v>2</v>
      </c>
      <c r="Q32" s="43">
        <v>1868</v>
      </c>
      <c r="R32" s="43"/>
      <c r="S32" s="40">
        <f t="shared" si="6"/>
        <v>4</v>
      </c>
      <c r="T32" s="40" t="s">
        <v>1162</v>
      </c>
      <c r="U32" s="40">
        <f t="shared" si="7"/>
        <v>4</v>
      </c>
      <c r="V32" s="40" t="str">
        <f>IFERROR(VLOOKUP(A32,'Data Tables'!$L$3:$M$89,2,FALSE),"No")</f>
        <v>No</v>
      </c>
      <c r="W32" s="40">
        <f t="shared" si="8"/>
        <v>0</v>
      </c>
      <c r="X32" s="43"/>
      <c r="Y32" s="40">
        <f t="shared" si="9"/>
        <v>0</v>
      </c>
      <c r="Z32" s="43" t="s">
        <v>46</v>
      </c>
      <c r="AA32" s="40">
        <f t="shared" si="10"/>
        <v>4</v>
      </c>
      <c r="AB32" s="44" t="str">
        <f>IF(AND(E32="Manhattan",G32="Multifamily Housing"),IF(Q32&lt;1980,"Dual Fuel","Natural Gas"),IF(AND(E32="Manhattan",G32&lt;&gt;"Multifamily Housing"),IF(Q32&lt;1945,"Oil",IF(Q32&lt;1980,"Dual Fuel","Natural Gas")),IF(E32="Downstate/LI/HV",IF(Q32&lt;1980,"Dual Fuel","Natural Gas"),IF(Q32&lt;1945,"Dual Fuel","Natural Gas"))))</f>
        <v>Dual Fuel</v>
      </c>
      <c r="AC32" s="42">
        <f t="shared" si="11"/>
        <v>3</v>
      </c>
      <c r="AD32" s="44" t="str">
        <f>IF(AND(E32="Upstate",Q32&gt;=1945),"Furnace",IF(Q32&gt;=1980,"HW Boiler",IF(AND(E32="Downstate/LI/HV",Q32&gt;=1945),"Furnace","Steam Boiler")))</f>
        <v>Steam Boiler</v>
      </c>
      <c r="AE32" s="42">
        <f t="shared" si="12"/>
        <v>2</v>
      </c>
      <c r="AF32" s="45">
        <v>1990</v>
      </c>
      <c r="AG32" s="40">
        <f t="shared" si="13"/>
        <v>2</v>
      </c>
      <c r="AH32" s="45" t="str">
        <f>IF(AND(E32="Upstate",Q32&gt;=1945),"Forced Air",IF(Q32&gt;=1980,"Hydronic",IF(AND(E32="Downstate/LI/HV",Q32&gt;=1945),"Forced Air","Steam")))</f>
        <v>Steam</v>
      </c>
      <c r="AI32" s="40">
        <f t="shared" si="14"/>
        <v>2</v>
      </c>
      <c r="AJ32" s="46" t="s">
        <v>42</v>
      </c>
      <c r="AK32" s="40">
        <f t="shared" si="15"/>
        <v>0</v>
      </c>
      <c r="AL32" s="9" t="s">
        <v>1060</v>
      </c>
      <c r="AM32" s="9">
        <f t="shared" si="16"/>
        <v>2</v>
      </c>
      <c r="AN32" s="9" t="s">
        <v>1054</v>
      </c>
      <c r="AO32" s="47">
        <f>VLOOKUP(AN32,'Data Tables'!$E$4:$F$15,2,FALSE)</f>
        <v>10.88392</v>
      </c>
      <c r="AP32" s="9">
        <f t="shared" si="17"/>
        <v>3</v>
      </c>
      <c r="AQ32" s="9" t="s">
        <v>1061</v>
      </c>
      <c r="AR32" s="9">
        <f t="shared" si="18"/>
        <v>4</v>
      </c>
      <c r="AS32" s="9" t="str">
        <f t="shared" si="19"/>
        <v>Not NYC</v>
      </c>
      <c r="AT32" s="9"/>
      <c r="AU32" s="9">
        <f t="shared" si="20"/>
        <v>0</v>
      </c>
      <c r="AV32" s="9">
        <f t="shared" si="21"/>
        <v>80</v>
      </c>
    </row>
    <row r="33" spans="1:48" hidden="1" x14ac:dyDescent="0.25">
      <c r="A33" s="9" t="s">
        <v>520</v>
      </c>
      <c r="B33" s="9" t="s">
        <v>521</v>
      </c>
      <c r="C33" s="9" t="s">
        <v>417</v>
      </c>
      <c r="D33" s="9" t="s">
        <v>418</v>
      </c>
      <c r="E33" t="s">
        <v>1035</v>
      </c>
      <c r="F33" t="str">
        <f t="shared" si="0"/>
        <v>Not NYC</v>
      </c>
      <c r="G33" s="9" t="s">
        <v>76</v>
      </c>
      <c r="H33" s="36">
        <v>42.929023000000001</v>
      </c>
      <c r="I33" s="36">
        <v>-78.849834000000001</v>
      </c>
      <c r="J33" s="40">
        <f t="shared" si="22"/>
        <v>4</v>
      </c>
      <c r="K33" s="40">
        <f t="shared" si="2"/>
        <v>4</v>
      </c>
      <c r="L33" s="40">
        <f t="shared" si="3"/>
        <v>4</v>
      </c>
      <c r="M33" s="41">
        <v>122626.02103987648</v>
      </c>
      <c r="N33" s="41">
        <v>53470.648709248468</v>
      </c>
      <c r="O33" s="41">
        <f t="shared" si="4"/>
        <v>8432.3422703303313</v>
      </c>
      <c r="P33" s="42">
        <f t="shared" si="5"/>
        <v>3</v>
      </c>
      <c r="Q33" s="43">
        <v>1848</v>
      </c>
      <c r="R33" s="43"/>
      <c r="S33" s="40">
        <f t="shared" si="6"/>
        <v>4</v>
      </c>
      <c r="T33" s="40"/>
      <c r="U33" s="40">
        <f t="shared" si="7"/>
        <v>0</v>
      </c>
      <c r="V33" s="40" t="str">
        <f>IFERROR(VLOOKUP(A33,'Data Tables'!$L$3:$M$89,2,FALSE),"No")</f>
        <v>No</v>
      </c>
      <c r="W33" s="40">
        <f t="shared" si="8"/>
        <v>0</v>
      </c>
      <c r="X33" s="43"/>
      <c r="Y33" s="40">
        <f t="shared" si="9"/>
        <v>0</v>
      </c>
      <c r="Z33" s="43" t="s">
        <v>46</v>
      </c>
      <c r="AA33" s="40">
        <f t="shared" si="10"/>
        <v>4</v>
      </c>
      <c r="AB33" s="51" t="s">
        <v>41</v>
      </c>
      <c r="AC33" s="42">
        <f t="shared" si="11"/>
        <v>2</v>
      </c>
      <c r="AD33" s="41" t="s">
        <v>74</v>
      </c>
      <c r="AE33" s="42">
        <f t="shared" si="12"/>
        <v>2</v>
      </c>
      <c r="AF33" s="45">
        <v>1990</v>
      </c>
      <c r="AG33" s="40">
        <f t="shared" si="13"/>
        <v>2</v>
      </c>
      <c r="AH33" s="43" t="s">
        <v>49</v>
      </c>
      <c r="AI33" s="40">
        <f t="shared" si="14"/>
        <v>2</v>
      </c>
      <c r="AJ33" s="46" t="s">
        <v>42</v>
      </c>
      <c r="AK33" s="40">
        <f t="shared" si="15"/>
        <v>0</v>
      </c>
      <c r="AL33" s="9" t="s">
        <v>1060</v>
      </c>
      <c r="AM33" s="9">
        <f t="shared" si="16"/>
        <v>2</v>
      </c>
      <c r="AN33" s="9" t="s">
        <v>1047</v>
      </c>
      <c r="AO33" s="47">
        <f>VLOOKUP(AN33,'Data Tables'!$E$4:$F$15,2,FALSE)</f>
        <v>8.6002589999999994</v>
      </c>
      <c r="AP33" s="9">
        <f t="shared" si="17"/>
        <v>4</v>
      </c>
      <c r="AQ33" s="9" t="s">
        <v>1061</v>
      </c>
      <c r="AR33" s="9">
        <f t="shared" si="18"/>
        <v>4</v>
      </c>
      <c r="AS33" s="9" t="str">
        <f t="shared" si="19"/>
        <v>Not NYC</v>
      </c>
      <c r="AT33" s="9"/>
      <c r="AU33" s="9">
        <f t="shared" si="20"/>
        <v>0</v>
      </c>
      <c r="AV33" s="9">
        <f t="shared" si="21"/>
        <v>79</v>
      </c>
    </row>
    <row r="34" spans="1:48" hidden="1" x14ac:dyDescent="0.25">
      <c r="A34" s="9" t="s">
        <v>490</v>
      </c>
      <c r="B34" s="9" t="s">
        <v>491</v>
      </c>
      <c r="C34" s="9" t="s">
        <v>492</v>
      </c>
      <c r="D34" s="9" t="s">
        <v>424</v>
      </c>
      <c r="E34" t="s">
        <v>1034</v>
      </c>
      <c r="F34" t="str">
        <f t="shared" si="0"/>
        <v>Not NYC</v>
      </c>
      <c r="G34" s="9" t="s">
        <v>76</v>
      </c>
      <c r="H34" s="36">
        <v>40.867472999999997</v>
      </c>
      <c r="I34" s="36">
        <v>-73.220337999999998</v>
      </c>
      <c r="J34" s="40">
        <f t="shared" si="22"/>
        <v>4</v>
      </c>
      <c r="K34" s="40">
        <f t="shared" si="2"/>
        <v>4</v>
      </c>
      <c r="L34" s="40">
        <f t="shared" si="3"/>
        <v>4</v>
      </c>
      <c r="M34" s="41">
        <v>135330.71424635692</v>
      </c>
      <c r="N34" s="41">
        <v>59010.485863237031</v>
      </c>
      <c r="O34" s="41">
        <f t="shared" si="4"/>
        <v>9305.9767619994855</v>
      </c>
      <c r="P34" s="42">
        <f t="shared" si="5"/>
        <v>3</v>
      </c>
      <c r="Q34" s="43">
        <v>1962</v>
      </c>
      <c r="R34" s="43"/>
      <c r="S34" s="40">
        <f t="shared" si="6"/>
        <v>3</v>
      </c>
      <c r="T34" s="40"/>
      <c r="U34" s="40">
        <f t="shared" si="7"/>
        <v>0</v>
      </c>
      <c r="V34" s="40" t="str">
        <f>IFERROR(VLOOKUP(A34,'Data Tables'!$L$3:$M$89,2,FALSE),"No")</f>
        <v>No</v>
      </c>
      <c r="W34" s="40">
        <f t="shared" si="8"/>
        <v>0</v>
      </c>
      <c r="X34" s="43"/>
      <c r="Y34" s="40">
        <f t="shared" si="9"/>
        <v>0</v>
      </c>
      <c r="Z34" s="43" t="s">
        <v>46</v>
      </c>
      <c r="AA34" s="40">
        <f t="shared" si="10"/>
        <v>4</v>
      </c>
      <c r="AB34" s="44" t="str">
        <f>IF(AND(E34="Manhattan",G34="Multifamily Housing"),IF(Q34&lt;1980,"Dual Fuel","Natural Gas"),IF(AND(E34="Manhattan",G34&lt;&gt;"Multifamily Housing"),IF(Q34&lt;1945,"Oil",IF(Q34&lt;1980,"Dual Fuel","Natural Gas")),IF(E34="Downstate/LI/HV",IF(Q34&lt;1980,"Dual Fuel","Natural Gas"),IF(Q34&lt;1945,"Dual Fuel","Natural Gas"))))</f>
        <v>Dual Fuel</v>
      </c>
      <c r="AC34" s="42">
        <f t="shared" si="11"/>
        <v>3</v>
      </c>
      <c r="AD34" s="44" t="str">
        <f>IF(AND(E34="Upstate",Q34&gt;=1945),"Furnace",IF(Q34&gt;=1980,"HW Boiler",IF(AND(E34="Downstate/LI/HV",Q34&gt;=1945),"Furnace","Steam Boiler")))</f>
        <v>Furnace</v>
      </c>
      <c r="AE34" s="42">
        <f t="shared" si="12"/>
        <v>3</v>
      </c>
      <c r="AF34" s="45">
        <v>1990</v>
      </c>
      <c r="AG34" s="40">
        <f t="shared" si="13"/>
        <v>2</v>
      </c>
      <c r="AH34" s="45" t="str">
        <f>IF(AND(E34="Upstate",Q34&gt;=1945),"Forced Air",IF(Q34&gt;=1980,"Hydronic",IF(AND(E34="Downstate/LI/HV",Q34&gt;=1945),"Forced Air","Steam")))</f>
        <v>Forced Air</v>
      </c>
      <c r="AI34" s="40">
        <f t="shared" si="14"/>
        <v>4</v>
      </c>
      <c r="AJ34" s="46" t="s">
        <v>42</v>
      </c>
      <c r="AK34" s="40">
        <f t="shared" si="15"/>
        <v>0</v>
      </c>
      <c r="AL34" s="9" t="s">
        <v>1048</v>
      </c>
      <c r="AM34" s="9">
        <f t="shared" si="16"/>
        <v>4</v>
      </c>
      <c r="AN34" s="9" t="s">
        <v>1052</v>
      </c>
      <c r="AO34" s="47">
        <f>VLOOKUP(AN34,'Data Tables'!$E$4:$F$15,2,FALSE)</f>
        <v>18.814844999999998</v>
      </c>
      <c r="AP34" s="9">
        <f t="shared" si="17"/>
        <v>1</v>
      </c>
      <c r="AQ34" s="9" t="s">
        <v>1058</v>
      </c>
      <c r="AR34" s="9">
        <f t="shared" si="18"/>
        <v>1</v>
      </c>
      <c r="AS34" s="9" t="str">
        <f t="shared" si="19"/>
        <v>Not NYC</v>
      </c>
      <c r="AT34" s="9"/>
      <c r="AU34" s="9">
        <f t="shared" si="20"/>
        <v>0</v>
      </c>
      <c r="AV34" s="9">
        <f t="shared" si="21"/>
        <v>79</v>
      </c>
    </row>
    <row r="35" spans="1:48" hidden="1" x14ac:dyDescent="0.25">
      <c r="A35" s="9" t="s">
        <v>109</v>
      </c>
      <c r="B35" s="9" t="s">
        <v>94</v>
      </c>
      <c r="C35" s="9" t="s">
        <v>38</v>
      </c>
      <c r="D35" s="9" t="s">
        <v>38</v>
      </c>
      <c r="E35" t="s">
        <v>1034</v>
      </c>
      <c r="F35" t="str">
        <f t="shared" si="0"/>
        <v>NYC</v>
      </c>
      <c r="G35" s="9" t="s">
        <v>39</v>
      </c>
      <c r="H35" s="36">
        <v>40.581257600000001</v>
      </c>
      <c r="I35" s="36">
        <v>-73.972149200000004</v>
      </c>
      <c r="J35" s="40">
        <f t="shared" si="22"/>
        <v>3</v>
      </c>
      <c r="K35" s="40">
        <f t="shared" si="2"/>
        <v>2</v>
      </c>
      <c r="L35" s="40">
        <f t="shared" si="3"/>
        <v>3</v>
      </c>
      <c r="M35" s="41">
        <v>295233.12988235301</v>
      </c>
      <c r="N35" s="41">
        <v>3413.7561471768945</v>
      </c>
      <c r="O35" s="41">
        <f t="shared" si="4"/>
        <v>20301.61934308651</v>
      </c>
      <c r="P35" s="42">
        <f t="shared" si="5"/>
        <v>4</v>
      </c>
      <c r="Q35" s="43">
        <v>1963</v>
      </c>
      <c r="R35" s="43"/>
      <c r="S35" s="40">
        <f t="shared" si="6"/>
        <v>3</v>
      </c>
      <c r="T35" s="40"/>
      <c r="U35" s="40">
        <f t="shared" si="7"/>
        <v>0</v>
      </c>
      <c r="V35" s="40" t="str">
        <f>IFERROR(VLOOKUP(A35,'Data Tables'!$L$3:$M$89,2,FALSE),"No")</f>
        <v>No</v>
      </c>
      <c r="W35" s="40">
        <f t="shared" si="8"/>
        <v>0</v>
      </c>
      <c r="X35" s="43"/>
      <c r="Y35" s="40">
        <f t="shared" si="9"/>
        <v>0</v>
      </c>
      <c r="Z35" s="41" t="s">
        <v>46</v>
      </c>
      <c r="AA35" s="40">
        <f t="shared" si="10"/>
        <v>4</v>
      </c>
      <c r="AB35" s="41" t="s">
        <v>41</v>
      </c>
      <c r="AC35" s="42">
        <f t="shared" si="11"/>
        <v>2</v>
      </c>
      <c r="AD35" s="41" t="s">
        <v>74</v>
      </c>
      <c r="AE35" s="42">
        <f t="shared" si="12"/>
        <v>2</v>
      </c>
      <c r="AF35" s="43">
        <v>1963</v>
      </c>
      <c r="AG35" s="40">
        <f t="shared" si="13"/>
        <v>3</v>
      </c>
      <c r="AH35" s="43" t="s">
        <v>49</v>
      </c>
      <c r="AI35" s="40">
        <f t="shared" si="14"/>
        <v>2</v>
      </c>
      <c r="AJ35" s="46" t="s">
        <v>49</v>
      </c>
      <c r="AK35" s="40">
        <f t="shared" si="15"/>
        <v>1</v>
      </c>
      <c r="AL35" s="9" t="s">
        <v>1048</v>
      </c>
      <c r="AM35" s="9">
        <f t="shared" si="16"/>
        <v>4</v>
      </c>
      <c r="AN35" s="9" t="s">
        <v>1055</v>
      </c>
      <c r="AO35" s="47">
        <f>VLOOKUP(AN35,'Data Tables'!$E$4:$F$15,2,FALSE)</f>
        <v>20.157194</v>
      </c>
      <c r="AP35" s="9">
        <f t="shared" si="17"/>
        <v>0</v>
      </c>
      <c r="AQ35" s="9" t="s">
        <v>1050</v>
      </c>
      <c r="AR35" s="9">
        <f t="shared" si="18"/>
        <v>2</v>
      </c>
      <c r="AS35" s="9" t="str">
        <f t="shared" si="19"/>
        <v>NYC Natural Gas</v>
      </c>
      <c r="AT35" s="9"/>
      <c r="AU35" s="9">
        <f t="shared" si="20"/>
        <v>2</v>
      </c>
      <c r="AV35" s="9">
        <f t="shared" si="21"/>
        <v>79</v>
      </c>
    </row>
    <row r="36" spans="1:48" hidden="1" x14ac:dyDescent="0.25">
      <c r="A36" s="9" t="s">
        <v>263</v>
      </c>
      <c r="B36" s="9" t="s">
        <v>264</v>
      </c>
      <c r="C36" s="9" t="s">
        <v>45</v>
      </c>
      <c r="D36" s="9" t="s">
        <v>45</v>
      </c>
      <c r="E36" t="s">
        <v>1034</v>
      </c>
      <c r="F36" t="str">
        <f t="shared" si="0"/>
        <v>NYC</v>
      </c>
      <c r="G36" s="9" t="s">
        <v>39</v>
      </c>
      <c r="H36" s="36">
        <v>40.821039900000002</v>
      </c>
      <c r="I36" s="36">
        <v>-73.877144099999995</v>
      </c>
      <c r="J36" s="40">
        <f t="shared" si="22"/>
        <v>3</v>
      </c>
      <c r="K36" s="40">
        <f t="shared" si="2"/>
        <v>2</v>
      </c>
      <c r="L36" s="40">
        <f t="shared" si="3"/>
        <v>3</v>
      </c>
      <c r="M36" s="41">
        <v>77002.289294117596</v>
      </c>
      <c r="N36" s="41">
        <v>2042.2907786180504</v>
      </c>
      <c r="O36" s="41">
        <f t="shared" si="4"/>
        <v>5295.0397755778513</v>
      </c>
      <c r="P36" s="42">
        <f t="shared" si="5"/>
        <v>2</v>
      </c>
      <c r="Q36" s="43">
        <v>1971</v>
      </c>
      <c r="R36" s="43"/>
      <c r="S36" s="40">
        <f t="shared" si="6"/>
        <v>3</v>
      </c>
      <c r="T36" s="40"/>
      <c r="U36" s="40">
        <f t="shared" si="7"/>
        <v>0</v>
      </c>
      <c r="V36" s="40" t="str">
        <f>IFERROR(VLOOKUP(A36,'Data Tables'!$L$3:$M$89,2,FALSE),"No")</f>
        <v>No</v>
      </c>
      <c r="W36" s="40">
        <f t="shared" si="8"/>
        <v>0</v>
      </c>
      <c r="X36" s="43"/>
      <c r="Y36" s="40">
        <f t="shared" si="9"/>
        <v>0</v>
      </c>
      <c r="Z36" s="41" t="s">
        <v>46</v>
      </c>
      <c r="AA36" s="40">
        <f t="shared" si="10"/>
        <v>4</v>
      </c>
      <c r="AB36" s="41" t="s">
        <v>201</v>
      </c>
      <c r="AC36" s="42">
        <f t="shared" si="11"/>
        <v>4</v>
      </c>
      <c r="AD36" s="41" t="s">
        <v>74</v>
      </c>
      <c r="AE36" s="42">
        <f t="shared" si="12"/>
        <v>2</v>
      </c>
      <c r="AF36" s="43">
        <v>1993</v>
      </c>
      <c r="AG36" s="40">
        <f t="shared" si="13"/>
        <v>2</v>
      </c>
      <c r="AH36" s="43" t="s">
        <v>49</v>
      </c>
      <c r="AI36" s="40">
        <f t="shared" si="14"/>
        <v>2</v>
      </c>
      <c r="AJ36" s="46" t="s">
        <v>42</v>
      </c>
      <c r="AK36" s="40">
        <f t="shared" si="15"/>
        <v>0</v>
      </c>
      <c r="AL36" s="9" t="s">
        <v>1048</v>
      </c>
      <c r="AM36" s="9">
        <f t="shared" si="16"/>
        <v>4</v>
      </c>
      <c r="AN36" s="9" t="s">
        <v>1055</v>
      </c>
      <c r="AO36" s="47">
        <f>VLOOKUP(AN36,'Data Tables'!$E$4:$F$15,2,FALSE)</f>
        <v>20.157194</v>
      </c>
      <c r="AP36" s="9">
        <f t="shared" si="17"/>
        <v>0</v>
      </c>
      <c r="AQ36" s="9" t="s">
        <v>1050</v>
      </c>
      <c r="AR36" s="9">
        <f t="shared" si="18"/>
        <v>2</v>
      </c>
      <c r="AS36" s="9" t="str">
        <f t="shared" si="19"/>
        <v>NYC Oil</v>
      </c>
      <c r="AT36" s="9"/>
      <c r="AU36" s="9">
        <f t="shared" si="20"/>
        <v>4</v>
      </c>
      <c r="AV36" s="9">
        <f t="shared" si="21"/>
        <v>79</v>
      </c>
    </row>
    <row r="37" spans="1:48" x14ac:dyDescent="0.25">
      <c r="A37" s="9" t="s">
        <v>530</v>
      </c>
      <c r="B37" s="9" t="s">
        <v>1146</v>
      </c>
      <c r="C37" s="9" t="s">
        <v>531</v>
      </c>
      <c r="D37" s="9" t="s">
        <v>424</v>
      </c>
      <c r="E37" t="s">
        <v>1034</v>
      </c>
      <c r="F37" t="str">
        <f t="shared" si="0"/>
        <v>Not NYC</v>
      </c>
      <c r="G37" s="9" t="s">
        <v>53</v>
      </c>
      <c r="H37" s="36">
        <v>40.890500000000003</v>
      </c>
      <c r="I37" s="36">
        <v>-72.438820000000007</v>
      </c>
      <c r="J37" s="40">
        <f t="shared" si="22"/>
        <v>2</v>
      </c>
      <c r="K37" s="40">
        <f t="shared" si="2"/>
        <v>0</v>
      </c>
      <c r="L37" s="40">
        <f t="shared" si="3"/>
        <v>1</v>
      </c>
      <c r="M37" s="41">
        <v>111967.30613636362</v>
      </c>
      <c r="N37" s="41">
        <v>12604.506684941518</v>
      </c>
      <c r="O37" s="41">
        <f t="shared" si="4"/>
        <v>7699.3988749064174</v>
      </c>
      <c r="P37" s="42">
        <f t="shared" si="5"/>
        <v>3</v>
      </c>
      <c r="Q37" s="43">
        <v>1962</v>
      </c>
      <c r="R37" s="43"/>
      <c r="S37" s="40">
        <f t="shared" si="6"/>
        <v>3</v>
      </c>
      <c r="T37" s="40" t="s">
        <v>1162</v>
      </c>
      <c r="U37" s="40">
        <f t="shared" si="7"/>
        <v>4</v>
      </c>
      <c r="V37" s="40" t="str">
        <f>IFERROR(VLOOKUP(A37,'Data Tables'!$L$3:$M$89,2,FALSE),"No")</f>
        <v>Yes</v>
      </c>
      <c r="W37" s="40">
        <f t="shared" si="8"/>
        <v>4</v>
      </c>
      <c r="X37" s="43" t="s">
        <v>1092</v>
      </c>
      <c r="Y37" s="40">
        <f t="shared" si="9"/>
        <v>4</v>
      </c>
      <c r="Z37" s="43" t="s">
        <v>46</v>
      </c>
      <c r="AA37" s="40">
        <f t="shared" si="10"/>
        <v>4</v>
      </c>
      <c r="AB37" s="43" t="s">
        <v>41</v>
      </c>
      <c r="AC37" s="42">
        <f t="shared" si="11"/>
        <v>2</v>
      </c>
      <c r="AD37" s="41" t="s">
        <v>48</v>
      </c>
      <c r="AE37" s="42">
        <f t="shared" si="12"/>
        <v>3</v>
      </c>
      <c r="AF37" s="43">
        <v>1995</v>
      </c>
      <c r="AG37" s="40">
        <f t="shared" si="13"/>
        <v>2</v>
      </c>
      <c r="AH37" s="43" t="s">
        <v>49</v>
      </c>
      <c r="AI37" s="40">
        <f t="shared" si="14"/>
        <v>2</v>
      </c>
      <c r="AJ37" s="46" t="s">
        <v>50</v>
      </c>
      <c r="AK37" s="40">
        <f t="shared" si="15"/>
        <v>3</v>
      </c>
      <c r="AL37" s="9" t="s">
        <v>1048</v>
      </c>
      <c r="AM37" s="9">
        <f t="shared" si="16"/>
        <v>4</v>
      </c>
      <c r="AN37" s="9" t="s">
        <v>1052</v>
      </c>
      <c r="AO37" s="47">
        <f>VLOOKUP(AN37,'Data Tables'!$E$4:$F$15,2,FALSE)</f>
        <v>18.814844999999998</v>
      </c>
      <c r="AP37" s="9">
        <f t="shared" si="17"/>
        <v>1</v>
      </c>
      <c r="AQ37" s="9" t="s">
        <v>1058</v>
      </c>
      <c r="AR37" s="9">
        <f t="shared" si="18"/>
        <v>1</v>
      </c>
      <c r="AS37" s="9" t="str">
        <f t="shared" si="19"/>
        <v>Not NYC</v>
      </c>
      <c r="AT37" s="9"/>
      <c r="AU37" s="9">
        <f t="shared" si="20"/>
        <v>0</v>
      </c>
      <c r="AV37" s="9">
        <f t="shared" si="21"/>
        <v>79</v>
      </c>
    </row>
    <row r="38" spans="1:48" x14ac:dyDescent="0.25">
      <c r="A38" s="9" t="s">
        <v>168</v>
      </c>
      <c r="B38" s="9" t="s">
        <v>169</v>
      </c>
      <c r="C38" s="9" t="s">
        <v>38</v>
      </c>
      <c r="D38" s="9" t="s">
        <v>38</v>
      </c>
      <c r="E38" t="s">
        <v>1034</v>
      </c>
      <c r="F38" t="str">
        <f t="shared" si="0"/>
        <v>NYC</v>
      </c>
      <c r="G38" s="9" t="s">
        <v>53</v>
      </c>
      <c r="H38" s="36">
        <v>40.630893499999999</v>
      </c>
      <c r="I38" s="36">
        <v>-73.951458000000002</v>
      </c>
      <c r="J38" s="40">
        <f t="shared" si="22"/>
        <v>2</v>
      </c>
      <c r="K38" s="40">
        <f t="shared" si="2"/>
        <v>0</v>
      </c>
      <c r="L38" s="40">
        <f t="shared" si="3"/>
        <v>1</v>
      </c>
      <c r="M38" s="41">
        <v>166827.00237176468</v>
      </c>
      <c r="N38" s="41" t="s">
        <v>170</v>
      </c>
      <c r="O38" s="41">
        <f t="shared" si="4"/>
        <v>11471.809751328996</v>
      </c>
      <c r="P38" s="42">
        <f t="shared" si="5"/>
        <v>3</v>
      </c>
      <c r="Q38" s="43">
        <v>1935</v>
      </c>
      <c r="R38" s="43"/>
      <c r="S38" s="40">
        <f t="shared" si="6"/>
        <v>4</v>
      </c>
      <c r="T38" s="40" t="s">
        <v>1162</v>
      </c>
      <c r="U38" s="40">
        <f t="shared" si="7"/>
        <v>4</v>
      </c>
      <c r="V38" s="40" t="str">
        <f>IFERROR(VLOOKUP(A38,'Data Tables'!$L$3:$M$89,2,FALSE),"No")</f>
        <v>Yes</v>
      </c>
      <c r="W38" s="40">
        <f t="shared" si="8"/>
        <v>4</v>
      </c>
      <c r="X38" s="43" t="s">
        <v>1115</v>
      </c>
      <c r="Y38" s="40">
        <f t="shared" si="9"/>
        <v>4</v>
      </c>
      <c r="Z38" s="41" t="s">
        <v>46</v>
      </c>
      <c r="AA38" s="40">
        <f t="shared" si="10"/>
        <v>4</v>
      </c>
      <c r="AB38" s="41" t="s">
        <v>41</v>
      </c>
      <c r="AC38" s="42">
        <f t="shared" si="11"/>
        <v>2</v>
      </c>
      <c r="AD38" s="41" t="s">
        <v>54</v>
      </c>
      <c r="AE38" s="42">
        <f t="shared" si="12"/>
        <v>2</v>
      </c>
      <c r="AF38" s="45">
        <v>1990</v>
      </c>
      <c r="AG38" s="40">
        <f t="shared" si="13"/>
        <v>2</v>
      </c>
      <c r="AH38" s="45" t="str">
        <f>IF(AND(E38="Upstate",Q38&gt;=1945),"Forced Air",IF(Q38&gt;=1980,"Hydronic",IF(AND(E38="Downstate/LI/HV",Q38&gt;=1945),"Forced Air","Steam")))</f>
        <v>Steam</v>
      </c>
      <c r="AI38" s="40">
        <f t="shared" si="14"/>
        <v>2</v>
      </c>
      <c r="AJ38" s="46" t="s">
        <v>49</v>
      </c>
      <c r="AK38" s="40">
        <f t="shared" si="15"/>
        <v>1</v>
      </c>
      <c r="AL38" s="9" t="s">
        <v>1048</v>
      </c>
      <c r="AM38" s="9">
        <f t="shared" si="16"/>
        <v>4</v>
      </c>
      <c r="AN38" s="9" t="s">
        <v>1055</v>
      </c>
      <c r="AO38" s="47">
        <f>VLOOKUP(AN38,'Data Tables'!$E$4:$F$15,2,FALSE)</f>
        <v>20.157194</v>
      </c>
      <c r="AP38" s="9">
        <f t="shared" si="17"/>
        <v>0</v>
      </c>
      <c r="AQ38" s="9" t="s">
        <v>1050</v>
      </c>
      <c r="AR38" s="9">
        <f t="shared" si="18"/>
        <v>2</v>
      </c>
      <c r="AS38" s="9" t="str">
        <f t="shared" si="19"/>
        <v>NYC Natural Gas</v>
      </c>
      <c r="AT38" s="9"/>
      <c r="AU38" s="9">
        <f t="shared" si="20"/>
        <v>2</v>
      </c>
      <c r="AV38" s="9">
        <f t="shared" si="21"/>
        <v>79</v>
      </c>
    </row>
    <row r="39" spans="1:48" x14ac:dyDescent="0.25">
      <c r="A39" s="9" t="s">
        <v>378</v>
      </c>
      <c r="B39" s="9" t="s">
        <v>379</v>
      </c>
      <c r="C39" s="9" t="s">
        <v>62</v>
      </c>
      <c r="D39" s="9" t="s">
        <v>63</v>
      </c>
      <c r="E39" t="s">
        <v>63</v>
      </c>
      <c r="F39" t="str">
        <f t="shared" si="0"/>
        <v>NYC</v>
      </c>
      <c r="G39" s="9" t="s">
        <v>53</v>
      </c>
      <c r="H39" s="36">
        <v>40.729452000000002</v>
      </c>
      <c r="I39" s="36">
        <v>-73.997264000000001</v>
      </c>
      <c r="J39" s="40">
        <f t="shared" si="22"/>
        <v>2</v>
      </c>
      <c r="K39" s="40">
        <f t="shared" si="2"/>
        <v>0</v>
      </c>
      <c r="L39" s="40">
        <f t="shared" si="3"/>
        <v>1</v>
      </c>
      <c r="M39" s="41">
        <v>849539.7721753245</v>
      </c>
      <c r="N39" s="41">
        <v>95635.325230263144</v>
      </c>
      <c r="O39" s="41">
        <v>58418.352568997318</v>
      </c>
      <c r="P39" s="42">
        <f t="shared" si="5"/>
        <v>4</v>
      </c>
      <c r="Q39" s="43">
        <v>1973</v>
      </c>
      <c r="R39" s="43"/>
      <c r="S39" s="40">
        <f t="shared" si="6"/>
        <v>3</v>
      </c>
      <c r="T39" s="40"/>
      <c r="U39" s="40">
        <f t="shared" si="7"/>
        <v>0</v>
      </c>
      <c r="V39" s="40" t="str">
        <f>IFERROR(VLOOKUP(A39,'Data Tables'!$L$3:$M$89,2,FALSE),"No")</f>
        <v>Yes</v>
      </c>
      <c r="W39" s="40">
        <f t="shared" si="8"/>
        <v>4</v>
      </c>
      <c r="X39" s="43"/>
      <c r="Y39" s="40">
        <f t="shared" si="9"/>
        <v>0</v>
      </c>
      <c r="Z39" s="41" t="s">
        <v>40</v>
      </c>
      <c r="AA39" s="40">
        <f t="shared" si="10"/>
        <v>0</v>
      </c>
      <c r="AB39" s="41" t="s">
        <v>201</v>
      </c>
      <c r="AC39" s="42">
        <f t="shared" si="11"/>
        <v>4</v>
      </c>
      <c r="AD39" s="41" t="s">
        <v>48</v>
      </c>
      <c r="AE39" s="42">
        <f t="shared" si="12"/>
        <v>3</v>
      </c>
      <c r="AF39" s="46">
        <v>2011</v>
      </c>
      <c r="AG39" s="40">
        <f t="shared" si="13"/>
        <v>1</v>
      </c>
      <c r="AH39" s="46" t="s">
        <v>49</v>
      </c>
      <c r="AI39" s="40">
        <f t="shared" si="14"/>
        <v>2</v>
      </c>
      <c r="AJ39" s="46" t="s">
        <v>50</v>
      </c>
      <c r="AK39" s="40">
        <f t="shared" si="15"/>
        <v>3</v>
      </c>
      <c r="AL39" s="9" t="s">
        <v>1048</v>
      </c>
      <c r="AM39" s="9">
        <f t="shared" si="16"/>
        <v>4</v>
      </c>
      <c r="AN39" s="9" t="s">
        <v>1055</v>
      </c>
      <c r="AO39" s="47">
        <f>VLOOKUP(AN39,'Data Tables'!$E$4:$F$15,2,FALSE)</f>
        <v>20.157194</v>
      </c>
      <c r="AP39" s="9">
        <f t="shared" si="17"/>
        <v>0</v>
      </c>
      <c r="AQ39" s="9" t="s">
        <v>1050</v>
      </c>
      <c r="AR39" s="9">
        <f t="shared" si="18"/>
        <v>2</v>
      </c>
      <c r="AS39" s="9" t="str">
        <f t="shared" si="19"/>
        <v>NYC Oil</v>
      </c>
      <c r="AT39" s="9"/>
      <c r="AU39" s="9">
        <f t="shared" si="20"/>
        <v>4</v>
      </c>
      <c r="AV39" s="9">
        <f t="shared" si="21"/>
        <v>79</v>
      </c>
    </row>
    <row r="40" spans="1:48" hidden="1" x14ac:dyDescent="0.25">
      <c r="A40" s="9" t="s">
        <v>100</v>
      </c>
      <c r="B40" s="9" t="s">
        <v>101</v>
      </c>
      <c r="C40" s="9" t="s">
        <v>38</v>
      </c>
      <c r="D40" s="9" t="s">
        <v>38</v>
      </c>
      <c r="E40" t="s">
        <v>1034</v>
      </c>
      <c r="F40" t="str">
        <f t="shared" si="0"/>
        <v>NYC</v>
      </c>
      <c r="G40" s="9" t="s">
        <v>39</v>
      </c>
      <c r="H40" s="36">
        <v>40.6612334</v>
      </c>
      <c r="I40" s="36">
        <v>-73.883467600000003</v>
      </c>
      <c r="J40" s="40">
        <f t="shared" si="22"/>
        <v>3</v>
      </c>
      <c r="K40" s="40">
        <f t="shared" si="2"/>
        <v>2</v>
      </c>
      <c r="L40" s="40">
        <f t="shared" si="3"/>
        <v>3</v>
      </c>
      <c r="M40" s="41">
        <v>362271.74294117646</v>
      </c>
      <c r="N40" s="41">
        <v>8699.6660531696743</v>
      </c>
      <c r="O40" s="41">
        <f t="shared" ref="O40:O71" si="23">(M40/0.85)*116.9*0.0005</f>
        <v>24911.509852837371</v>
      </c>
      <c r="P40" s="42">
        <f t="shared" si="5"/>
        <v>4</v>
      </c>
      <c r="Q40" s="43">
        <v>1970</v>
      </c>
      <c r="R40" s="43"/>
      <c r="S40" s="40">
        <f t="shared" si="6"/>
        <v>3</v>
      </c>
      <c r="T40" s="40" t="s">
        <v>1162</v>
      </c>
      <c r="U40" s="40">
        <f t="shared" si="7"/>
        <v>4</v>
      </c>
      <c r="V40" s="40" t="str">
        <f>IFERROR(VLOOKUP(A40,'Data Tables'!$L$3:$M$89,2,FALSE),"No")</f>
        <v>No</v>
      </c>
      <c r="W40" s="40">
        <f t="shared" si="8"/>
        <v>0</v>
      </c>
      <c r="X40" s="43"/>
      <c r="Y40" s="40">
        <f t="shared" si="9"/>
        <v>0</v>
      </c>
      <c r="Z40" s="41" t="s">
        <v>46</v>
      </c>
      <c r="AA40" s="40">
        <f t="shared" si="10"/>
        <v>4</v>
      </c>
      <c r="AB40" s="44" t="str">
        <f>IF(AND(E40="Manhattan",G40="Multifamily Housing"),IF(Q40&lt;1980,"Dual Fuel","Natural Gas"),IF(AND(E40="Manhattan",G40&lt;&gt;"Multifamily Housing"),IF(Q40&lt;1945,"Oil",IF(Q40&lt;1980,"Dual Fuel","Natural Gas")),IF(E40="Downstate/LI/HV",IF(Q40&lt;1980,"Dual Fuel","Natural Gas"),IF(Q40&lt;1945,"Dual Fuel","Natural Gas"))))</f>
        <v>Dual Fuel</v>
      </c>
      <c r="AC40" s="42">
        <f t="shared" si="11"/>
        <v>3</v>
      </c>
      <c r="AD40" s="44" t="str">
        <f>IF(AND(E40="Upstate",Q40&gt;=1945),"Furnace",IF(Q40&gt;=1980,"HW Boiler",IF(AND(E40="Downstate/LI/HV",Q40&gt;=1945),"Furnace","Steam Boiler")))</f>
        <v>Furnace</v>
      </c>
      <c r="AE40" s="42">
        <f t="shared" si="12"/>
        <v>3</v>
      </c>
      <c r="AF40" s="45">
        <v>1990</v>
      </c>
      <c r="AG40" s="40">
        <f t="shared" si="13"/>
        <v>2</v>
      </c>
      <c r="AH40" s="45" t="str">
        <f>IF(AND(E40="Upstate",Q40&gt;=1945),"Forced Air",IF(Q40&gt;=1980,"Hydronic",IF(AND(E40="Downstate/LI/HV",Q40&gt;=1945),"Forced Air","Steam")))</f>
        <v>Forced Air</v>
      </c>
      <c r="AI40" s="40">
        <f t="shared" si="14"/>
        <v>4</v>
      </c>
      <c r="AJ40" s="46" t="s">
        <v>42</v>
      </c>
      <c r="AK40" s="40">
        <f t="shared" si="15"/>
        <v>0</v>
      </c>
      <c r="AL40" s="9" t="s">
        <v>1048</v>
      </c>
      <c r="AM40" s="9">
        <f t="shared" si="16"/>
        <v>4</v>
      </c>
      <c r="AN40" s="9" t="s">
        <v>1055</v>
      </c>
      <c r="AO40" s="47">
        <f>VLOOKUP(AN40,'Data Tables'!$E$4:$F$15,2,FALSE)</f>
        <v>20.157194</v>
      </c>
      <c r="AP40" s="9">
        <f t="shared" si="17"/>
        <v>0</v>
      </c>
      <c r="AQ40" s="9" t="s">
        <v>1050</v>
      </c>
      <c r="AR40" s="9">
        <f t="shared" si="18"/>
        <v>2</v>
      </c>
      <c r="AS40" s="9" t="str">
        <f t="shared" si="19"/>
        <v>NYC Dual Fuel</v>
      </c>
      <c r="AT40" s="9" t="s">
        <v>1162</v>
      </c>
      <c r="AU40" s="9">
        <f t="shared" si="20"/>
        <v>0</v>
      </c>
      <c r="AV40" s="9">
        <f t="shared" si="21"/>
        <v>78</v>
      </c>
    </row>
    <row r="41" spans="1:48" hidden="1" x14ac:dyDescent="0.25">
      <c r="A41" s="9" t="s">
        <v>593</v>
      </c>
      <c r="B41" s="9" t="s">
        <v>594</v>
      </c>
      <c r="C41" s="9" t="s">
        <v>562</v>
      </c>
      <c r="D41" s="9" t="s">
        <v>563</v>
      </c>
      <c r="E41" t="s">
        <v>1035</v>
      </c>
      <c r="F41" t="str">
        <f t="shared" si="0"/>
        <v>Not NYC</v>
      </c>
      <c r="G41" s="9" t="s">
        <v>76</v>
      </c>
      <c r="H41" s="36">
        <v>43.090592000000001</v>
      </c>
      <c r="I41" s="36">
        <v>-75.258233000000004</v>
      </c>
      <c r="J41" s="40">
        <f t="shared" si="22"/>
        <v>4</v>
      </c>
      <c r="K41" s="40">
        <f t="shared" si="2"/>
        <v>4</v>
      </c>
      <c r="L41" s="40">
        <f t="shared" si="3"/>
        <v>4</v>
      </c>
      <c r="M41" s="41">
        <v>76992.837277824292</v>
      </c>
      <c r="N41" s="41">
        <v>33572.458115330366</v>
      </c>
      <c r="O41" s="41">
        <f t="shared" si="23"/>
        <v>5294.3898104574464</v>
      </c>
      <c r="P41" s="42">
        <f t="shared" si="5"/>
        <v>2</v>
      </c>
      <c r="Q41" s="43">
        <v>1875</v>
      </c>
      <c r="R41" s="43"/>
      <c r="S41" s="40">
        <f t="shared" si="6"/>
        <v>4</v>
      </c>
      <c r="T41" s="40"/>
      <c r="U41" s="40">
        <f t="shared" si="7"/>
        <v>0</v>
      </c>
      <c r="V41" s="40" t="str">
        <f>IFERROR(VLOOKUP(A41,'Data Tables'!$L$3:$M$89,2,FALSE),"No")</f>
        <v>No</v>
      </c>
      <c r="W41" s="40">
        <f t="shared" si="8"/>
        <v>0</v>
      </c>
      <c r="X41" s="43"/>
      <c r="Y41" s="40">
        <f t="shared" si="9"/>
        <v>0</v>
      </c>
      <c r="Z41" s="43" t="s">
        <v>46</v>
      </c>
      <c r="AA41" s="40">
        <f t="shared" si="10"/>
        <v>4</v>
      </c>
      <c r="AB41" s="43" t="s">
        <v>41</v>
      </c>
      <c r="AC41" s="42">
        <f t="shared" si="11"/>
        <v>2</v>
      </c>
      <c r="AD41" s="41" t="s">
        <v>48</v>
      </c>
      <c r="AE41" s="42">
        <f t="shared" si="12"/>
        <v>3</v>
      </c>
      <c r="AF41" s="46">
        <v>2009</v>
      </c>
      <c r="AG41" s="40">
        <f t="shared" si="13"/>
        <v>1</v>
      </c>
      <c r="AH41" s="45" t="str">
        <f>IF(AND(E41="Upstate",Q41&gt;=1945),"Forced Air",IF(Q41&gt;=1980,"Hydronic",IF(AND(E41="Downstate/LI/HV",Q41&gt;=1945),"Forced Air","Steam")))</f>
        <v>Steam</v>
      </c>
      <c r="AI41" s="40">
        <f t="shared" si="14"/>
        <v>2</v>
      </c>
      <c r="AJ41" s="46" t="s">
        <v>49</v>
      </c>
      <c r="AK41" s="40">
        <f t="shared" si="15"/>
        <v>1</v>
      </c>
      <c r="AL41" s="9" t="s">
        <v>1064</v>
      </c>
      <c r="AM41" s="9">
        <f t="shared" si="16"/>
        <v>1</v>
      </c>
      <c r="AN41" s="9" t="s">
        <v>1047</v>
      </c>
      <c r="AO41" s="47">
        <f>VLOOKUP(AN41,'Data Tables'!$E$4:$F$15,2,FALSE)</f>
        <v>8.6002589999999994</v>
      </c>
      <c r="AP41" s="9">
        <f t="shared" si="17"/>
        <v>4</v>
      </c>
      <c r="AQ41" s="9" t="s">
        <v>1061</v>
      </c>
      <c r="AR41" s="9">
        <f t="shared" si="18"/>
        <v>4</v>
      </c>
      <c r="AS41" s="9" t="str">
        <f t="shared" si="19"/>
        <v>Not NYC</v>
      </c>
      <c r="AT41" s="9"/>
      <c r="AU41" s="9">
        <f t="shared" si="20"/>
        <v>0</v>
      </c>
      <c r="AV41" s="9">
        <f t="shared" si="21"/>
        <v>78</v>
      </c>
    </row>
    <row r="42" spans="1:48" hidden="1" x14ac:dyDescent="0.25">
      <c r="A42" s="9" t="s">
        <v>1158</v>
      </c>
      <c r="B42" s="9" t="s">
        <v>564</v>
      </c>
      <c r="C42" s="9" t="s">
        <v>565</v>
      </c>
      <c r="D42" s="9" t="s">
        <v>481</v>
      </c>
      <c r="E42" t="s">
        <v>1034</v>
      </c>
      <c r="F42" t="str">
        <f t="shared" si="0"/>
        <v>Not NYC</v>
      </c>
      <c r="G42" s="9" t="s">
        <v>76</v>
      </c>
      <c r="H42" s="36">
        <v>41.112172999999999</v>
      </c>
      <c r="I42" s="36">
        <v>-74.135487999999995</v>
      </c>
      <c r="J42" s="40">
        <f t="shared" si="22"/>
        <v>4</v>
      </c>
      <c r="K42" s="40">
        <f t="shared" si="2"/>
        <v>4</v>
      </c>
      <c r="L42" s="40">
        <f t="shared" si="3"/>
        <v>4</v>
      </c>
      <c r="M42" s="41">
        <v>84771.220873628641</v>
      </c>
      <c r="N42" s="41">
        <v>36964.195148384591</v>
      </c>
      <c r="O42" s="41">
        <f t="shared" si="23"/>
        <v>5829.2680706630526</v>
      </c>
      <c r="P42" s="42">
        <f t="shared" si="5"/>
        <v>2</v>
      </c>
      <c r="Q42" s="43">
        <v>1902</v>
      </c>
      <c r="R42" s="43"/>
      <c r="S42" s="40">
        <f t="shared" si="6"/>
        <v>4</v>
      </c>
      <c r="T42" s="40"/>
      <c r="U42" s="40">
        <f t="shared" si="7"/>
        <v>0</v>
      </c>
      <c r="V42" s="40" t="str">
        <f>IFERROR(VLOOKUP(A42,'Data Tables'!$L$3:$M$89,2,FALSE),"No")</f>
        <v>No</v>
      </c>
      <c r="W42" s="40">
        <f t="shared" si="8"/>
        <v>0</v>
      </c>
      <c r="X42" s="43" t="s">
        <v>1083</v>
      </c>
      <c r="Y42" s="40">
        <f t="shared" si="9"/>
        <v>4</v>
      </c>
      <c r="Z42" s="43" t="s">
        <v>46</v>
      </c>
      <c r="AA42" s="40">
        <f t="shared" si="10"/>
        <v>4</v>
      </c>
      <c r="AB42" s="44" t="str">
        <f>IF(AND(E42="Manhattan",G42="Multifamily Housing"),IF(Q42&lt;1980,"Dual Fuel","Natural Gas"),IF(AND(E42="Manhattan",G42&lt;&gt;"Multifamily Housing"),IF(Q42&lt;1945,"Oil",IF(Q42&lt;1980,"Dual Fuel","Natural Gas")),IF(E42="Downstate/LI/HV",IF(Q42&lt;1980,"Dual Fuel","Natural Gas"),IF(Q42&lt;1945,"Dual Fuel","Natural Gas"))))</f>
        <v>Dual Fuel</v>
      </c>
      <c r="AC42" s="42">
        <f t="shared" si="11"/>
        <v>3</v>
      </c>
      <c r="AD42" s="44" t="str">
        <f>IF(AND(E42="Upstate",Q42&gt;=1945),"Furnace",IF(Q42&gt;=1980,"HW Boiler",IF(AND(E42="Downstate/LI/HV",Q42&gt;=1945),"Furnace","Steam Boiler")))</f>
        <v>Steam Boiler</v>
      </c>
      <c r="AE42" s="42">
        <f t="shared" si="12"/>
        <v>2</v>
      </c>
      <c r="AF42" s="45">
        <v>1990</v>
      </c>
      <c r="AG42" s="40">
        <f t="shared" si="13"/>
        <v>2</v>
      </c>
      <c r="AH42" s="45" t="str">
        <f>IF(AND(E42="Upstate",Q42&gt;=1945),"Forced Air",IF(Q42&gt;=1980,"Hydronic",IF(AND(E42="Downstate/LI/HV",Q42&gt;=1945),"Forced Air","Steam")))</f>
        <v>Steam</v>
      </c>
      <c r="AI42" s="40">
        <f t="shared" si="14"/>
        <v>2</v>
      </c>
      <c r="AJ42" s="46" t="s">
        <v>42</v>
      </c>
      <c r="AK42" s="40">
        <f t="shared" si="15"/>
        <v>0</v>
      </c>
      <c r="AL42" s="9" t="s">
        <v>1060</v>
      </c>
      <c r="AM42" s="9">
        <f t="shared" si="16"/>
        <v>2</v>
      </c>
      <c r="AN42" s="9" t="s">
        <v>1051</v>
      </c>
      <c r="AO42" s="47">
        <f>VLOOKUP(AN42,'Data Tables'!$E$4:$F$15,2,FALSE)</f>
        <v>13.688314</v>
      </c>
      <c r="AP42" s="9">
        <f t="shared" si="17"/>
        <v>2</v>
      </c>
      <c r="AQ42" s="9" t="s">
        <v>1061</v>
      </c>
      <c r="AR42" s="9">
        <f t="shared" si="18"/>
        <v>4</v>
      </c>
      <c r="AS42" s="9" t="str">
        <f t="shared" si="19"/>
        <v>Not NYC</v>
      </c>
      <c r="AT42" s="9"/>
      <c r="AU42" s="9">
        <f t="shared" si="20"/>
        <v>0</v>
      </c>
      <c r="AV42" s="9">
        <f t="shared" si="21"/>
        <v>78</v>
      </c>
    </row>
    <row r="43" spans="1:48" hidden="1" x14ac:dyDescent="0.25">
      <c r="A43" s="9" t="s">
        <v>466</v>
      </c>
      <c r="B43" s="9" t="s">
        <v>467</v>
      </c>
      <c r="C43" s="9" t="s">
        <v>468</v>
      </c>
      <c r="D43" s="9" t="s">
        <v>442</v>
      </c>
      <c r="E43" t="s">
        <v>1034</v>
      </c>
      <c r="F43" t="str">
        <f t="shared" si="0"/>
        <v>Not NYC</v>
      </c>
      <c r="G43" s="9" t="s">
        <v>76</v>
      </c>
      <c r="H43" s="36">
        <v>41.248899999999999</v>
      </c>
      <c r="I43" s="36">
        <v>-73.9392</v>
      </c>
      <c r="J43" s="40">
        <f t="shared" si="22"/>
        <v>4</v>
      </c>
      <c r="K43" s="40">
        <f t="shared" si="2"/>
        <v>4</v>
      </c>
      <c r="L43" s="40">
        <f t="shared" si="3"/>
        <v>4</v>
      </c>
      <c r="M43" s="41">
        <v>154517.39378267431</v>
      </c>
      <c r="N43" s="41">
        <v>67376.77054477077</v>
      </c>
      <c r="O43" s="41">
        <f t="shared" si="23"/>
        <v>10625.34313717331</v>
      </c>
      <c r="P43" s="42">
        <f t="shared" si="5"/>
        <v>3</v>
      </c>
      <c r="Q43" s="43">
        <v>1950</v>
      </c>
      <c r="R43" s="43"/>
      <c r="S43" s="40">
        <f t="shared" si="6"/>
        <v>3</v>
      </c>
      <c r="T43" s="40"/>
      <c r="U43" s="40">
        <f t="shared" si="7"/>
        <v>0</v>
      </c>
      <c r="V43" s="40" t="str">
        <f>IFERROR(VLOOKUP(A43,'Data Tables'!$L$3:$M$89,2,FALSE),"No")</f>
        <v>No</v>
      </c>
      <c r="W43" s="40">
        <f t="shared" si="8"/>
        <v>0</v>
      </c>
      <c r="X43" s="43"/>
      <c r="Y43" s="40">
        <f t="shared" si="9"/>
        <v>0</v>
      </c>
      <c r="Z43" s="43" t="s">
        <v>46</v>
      </c>
      <c r="AA43" s="40">
        <f t="shared" si="10"/>
        <v>4</v>
      </c>
      <c r="AB43" s="44" t="str">
        <f>IF(AND(E43="Manhattan",G43="Multifamily Housing"),IF(Q43&lt;1980,"Dual Fuel","Natural Gas"),IF(AND(E43="Manhattan",G43&lt;&gt;"Multifamily Housing"),IF(Q43&lt;1945,"Oil",IF(Q43&lt;1980,"Dual Fuel","Natural Gas")),IF(E43="Downstate/LI/HV",IF(Q43&lt;1980,"Dual Fuel","Natural Gas"),IF(Q43&lt;1945,"Dual Fuel","Natural Gas"))))</f>
        <v>Dual Fuel</v>
      </c>
      <c r="AC43" s="42">
        <f t="shared" si="11"/>
        <v>3</v>
      </c>
      <c r="AD43" s="44" t="str">
        <f>IF(AND(E43="Upstate",Q43&gt;=1945),"Furnace",IF(Q43&gt;=1980,"HW Boiler",IF(AND(E43="Downstate/LI/HV",Q43&gt;=1945),"Furnace","Steam Boiler")))</f>
        <v>Furnace</v>
      </c>
      <c r="AE43" s="42">
        <f t="shared" si="12"/>
        <v>3</v>
      </c>
      <c r="AF43" s="45">
        <v>1990</v>
      </c>
      <c r="AG43" s="40">
        <f t="shared" si="13"/>
        <v>2</v>
      </c>
      <c r="AH43" s="45" t="str">
        <f>IF(AND(E43="Upstate",Q43&gt;=1945),"Forced Air",IF(Q43&gt;=1980,"Hydronic",IF(AND(E43="Downstate/LI/HV",Q43&gt;=1945),"Forced Air","Steam")))</f>
        <v>Forced Air</v>
      </c>
      <c r="AI43" s="40">
        <f t="shared" si="14"/>
        <v>4</v>
      </c>
      <c r="AJ43" s="46" t="s">
        <v>42</v>
      </c>
      <c r="AK43" s="40">
        <f t="shared" si="15"/>
        <v>0</v>
      </c>
      <c r="AL43" s="9" t="s">
        <v>1048</v>
      </c>
      <c r="AM43" s="9">
        <f t="shared" si="16"/>
        <v>4</v>
      </c>
      <c r="AN43" s="9" t="s">
        <v>1055</v>
      </c>
      <c r="AO43" s="47">
        <f>VLOOKUP(AN43,'Data Tables'!$E$4:$F$15,2,FALSE)</f>
        <v>20.157194</v>
      </c>
      <c r="AP43" s="9">
        <f t="shared" si="17"/>
        <v>0</v>
      </c>
      <c r="AQ43" s="9" t="s">
        <v>1050</v>
      </c>
      <c r="AR43" s="9">
        <f t="shared" si="18"/>
        <v>2</v>
      </c>
      <c r="AS43" s="9" t="str">
        <f t="shared" si="19"/>
        <v>Not NYC</v>
      </c>
      <c r="AT43" s="9"/>
      <c r="AU43" s="9">
        <f t="shared" si="20"/>
        <v>0</v>
      </c>
      <c r="AV43" s="9">
        <f t="shared" si="21"/>
        <v>78</v>
      </c>
    </row>
    <row r="44" spans="1:48" hidden="1" x14ac:dyDescent="0.25">
      <c r="A44" s="9" t="s">
        <v>662</v>
      </c>
      <c r="B44" s="9" t="s">
        <v>663</v>
      </c>
      <c r="C44" s="9" t="s">
        <v>456</v>
      </c>
      <c r="D44" s="9" t="s">
        <v>457</v>
      </c>
      <c r="E44" t="s">
        <v>1035</v>
      </c>
      <c r="F44" t="str">
        <f t="shared" si="0"/>
        <v>Not NYC</v>
      </c>
      <c r="G44" s="9" t="s">
        <v>76</v>
      </c>
      <c r="H44" s="36">
        <v>42.733189000000003</v>
      </c>
      <c r="I44" s="36">
        <v>-73.671678999999997</v>
      </c>
      <c r="J44" s="40">
        <f t="shared" si="22"/>
        <v>4</v>
      </c>
      <c r="K44" s="40">
        <f t="shared" si="2"/>
        <v>4</v>
      </c>
      <c r="L44" s="40">
        <f t="shared" si="3"/>
        <v>4</v>
      </c>
      <c r="M44" s="41">
        <v>59880.393367054719</v>
      </c>
      <c r="N44" s="41">
        <v>26110.636642611069</v>
      </c>
      <c r="O44" s="41">
        <f t="shared" si="23"/>
        <v>4117.6576380051165</v>
      </c>
      <c r="P44" s="42">
        <f t="shared" si="5"/>
        <v>2</v>
      </c>
      <c r="Q44" s="43">
        <v>1955</v>
      </c>
      <c r="R44" s="43"/>
      <c r="S44" s="40">
        <f t="shared" si="6"/>
        <v>3</v>
      </c>
      <c r="T44" s="40"/>
      <c r="U44" s="40">
        <f t="shared" si="7"/>
        <v>0</v>
      </c>
      <c r="V44" s="40" t="str">
        <f>IFERROR(VLOOKUP(A44,'Data Tables'!$L$3:$M$89,2,FALSE),"No")</f>
        <v>No</v>
      </c>
      <c r="W44" s="40">
        <f t="shared" si="8"/>
        <v>0</v>
      </c>
      <c r="X44" s="43" t="s">
        <v>1096</v>
      </c>
      <c r="Y44" s="40">
        <f t="shared" si="9"/>
        <v>4</v>
      </c>
      <c r="Z44" s="43" t="s">
        <v>46</v>
      </c>
      <c r="AA44" s="40">
        <f t="shared" si="10"/>
        <v>4</v>
      </c>
      <c r="AB44" s="43" t="s">
        <v>41</v>
      </c>
      <c r="AC44" s="42">
        <f t="shared" si="11"/>
        <v>2</v>
      </c>
      <c r="AD44" s="41" t="s">
        <v>74</v>
      </c>
      <c r="AE44" s="42">
        <f t="shared" si="12"/>
        <v>2</v>
      </c>
      <c r="AF44" s="45">
        <v>1990</v>
      </c>
      <c r="AG44" s="40">
        <f t="shared" si="13"/>
        <v>2</v>
      </c>
      <c r="AH44" s="43" t="s">
        <v>49</v>
      </c>
      <c r="AI44" s="40">
        <f t="shared" si="14"/>
        <v>2</v>
      </c>
      <c r="AJ44" s="46" t="s">
        <v>42</v>
      </c>
      <c r="AK44" s="40">
        <f t="shared" si="15"/>
        <v>0</v>
      </c>
      <c r="AL44" s="9" t="s">
        <v>1060</v>
      </c>
      <c r="AM44" s="9">
        <f t="shared" si="16"/>
        <v>2</v>
      </c>
      <c r="AN44" s="9" t="s">
        <v>1047</v>
      </c>
      <c r="AO44" s="47">
        <f>VLOOKUP(AN44,'Data Tables'!$E$4:$F$15,2,FALSE)</f>
        <v>8.6002589999999994</v>
      </c>
      <c r="AP44" s="9">
        <f t="shared" si="17"/>
        <v>4</v>
      </c>
      <c r="AQ44" s="9" t="s">
        <v>1061</v>
      </c>
      <c r="AR44" s="9">
        <f t="shared" si="18"/>
        <v>4</v>
      </c>
      <c r="AS44" s="9" t="str">
        <f t="shared" si="19"/>
        <v>Not NYC</v>
      </c>
      <c r="AT44" s="9"/>
      <c r="AU44" s="9">
        <f t="shared" si="20"/>
        <v>0</v>
      </c>
      <c r="AV44" s="9">
        <f t="shared" si="21"/>
        <v>78</v>
      </c>
    </row>
    <row r="45" spans="1:48" hidden="1" x14ac:dyDescent="0.25">
      <c r="A45" s="9" t="s">
        <v>999</v>
      </c>
      <c r="B45" s="9" t="s">
        <v>1000</v>
      </c>
      <c r="C45" s="9" t="s">
        <v>1001</v>
      </c>
      <c r="D45" s="9" t="s">
        <v>442</v>
      </c>
      <c r="E45" t="s">
        <v>1034</v>
      </c>
      <c r="F45" t="str">
        <f t="shared" si="0"/>
        <v>Not NYC</v>
      </c>
      <c r="G45" s="9" t="s">
        <v>76</v>
      </c>
      <c r="H45" s="36">
        <v>41.263300000000001</v>
      </c>
      <c r="I45" s="36">
        <v>-73.623999999999995</v>
      </c>
      <c r="J45" s="40">
        <f t="shared" si="22"/>
        <v>4</v>
      </c>
      <c r="K45" s="40">
        <f t="shared" si="2"/>
        <v>4</v>
      </c>
      <c r="L45" s="40">
        <f t="shared" si="3"/>
        <v>4</v>
      </c>
      <c r="M45" s="41">
        <v>27729.741171063408</v>
      </c>
      <c r="N45" s="41">
        <v>12091.456905986954</v>
      </c>
      <c r="O45" s="41">
        <f t="shared" si="23"/>
        <v>1906.8274958219486</v>
      </c>
      <c r="P45" s="42">
        <f t="shared" si="5"/>
        <v>1</v>
      </c>
      <c r="Q45" s="43">
        <v>1978</v>
      </c>
      <c r="S45" s="40">
        <f t="shared" si="6"/>
        <v>3</v>
      </c>
      <c r="T45" s="40"/>
      <c r="U45" s="40">
        <f t="shared" si="7"/>
        <v>0</v>
      </c>
      <c r="V45" s="40" t="str">
        <f>IFERROR(VLOOKUP(A45,'Data Tables'!$L$3:$M$89,2,FALSE),"No")</f>
        <v>No</v>
      </c>
      <c r="W45" s="40">
        <f t="shared" si="8"/>
        <v>0</v>
      </c>
      <c r="X45" s="43"/>
      <c r="Y45" s="40">
        <f t="shared" si="9"/>
        <v>0</v>
      </c>
      <c r="Z45" s="43" t="s">
        <v>46</v>
      </c>
      <c r="AA45" s="40">
        <f t="shared" si="10"/>
        <v>4</v>
      </c>
      <c r="AB45" s="44" t="str">
        <f>IF(AND(E45="Manhattan",G45="Multifamily Housing"),IF(Q45&lt;1980,"Dual Fuel","Natural Gas"),IF(AND(E45="Manhattan",G45&lt;&gt;"Multifamily Housing"),IF(Q45&lt;1945,"Oil",IF(Q45&lt;1980,"Dual Fuel","Natural Gas")),IF(E45="Downstate/LI/HV",IF(Q45&lt;1980,"Dual Fuel","Natural Gas"),IF(Q45&lt;1945,"Dual Fuel","Natural Gas"))))</f>
        <v>Dual Fuel</v>
      </c>
      <c r="AC45" s="42">
        <f t="shared" si="11"/>
        <v>3</v>
      </c>
      <c r="AD45" s="44" t="str">
        <f>IF(AND(E45="Upstate",Q45&gt;=1945),"Furnace",IF(Q45&gt;=1980,"HW Boiler",IF(AND(E45="Downstate/LI/HV",Q45&gt;=1945),"Furnace","Steam Boiler")))</f>
        <v>Furnace</v>
      </c>
      <c r="AE45" s="42">
        <f t="shared" si="12"/>
        <v>3</v>
      </c>
      <c r="AF45" s="45">
        <v>1990</v>
      </c>
      <c r="AG45" s="40">
        <f t="shared" si="13"/>
        <v>2</v>
      </c>
      <c r="AH45" s="45" t="str">
        <f>IF(AND(E45="Upstate",Q45&gt;=1945),"Forced Air",IF(Q45&gt;=1980,"Hydronic",IF(AND(E45="Downstate/LI/HV",Q45&gt;=1945),"Forced Air","Steam")))</f>
        <v>Forced Air</v>
      </c>
      <c r="AI45" s="40">
        <f t="shared" si="14"/>
        <v>4</v>
      </c>
      <c r="AJ45" s="46" t="s">
        <v>42</v>
      </c>
      <c r="AK45" s="40">
        <f t="shared" si="15"/>
        <v>0</v>
      </c>
      <c r="AL45" s="9" t="s">
        <v>1048</v>
      </c>
      <c r="AM45" s="9">
        <f t="shared" si="16"/>
        <v>4</v>
      </c>
      <c r="AN45" s="9" t="s">
        <v>1053</v>
      </c>
      <c r="AO45" s="47">
        <f>VLOOKUP(AN45,'Data Tables'!$E$4:$F$15,2,FALSE)</f>
        <v>9.6621608999999999</v>
      </c>
      <c r="AP45" s="9">
        <f t="shared" si="17"/>
        <v>3</v>
      </c>
      <c r="AQ45" s="9" t="s">
        <v>1050</v>
      </c>
      <c r="AR45" s="9">
        <f t="shared" si="18"/>
        <v>2</v>
      </c>
      <c r="AS45" s="9" t="str">
        <f t="shared" si="19"/>
        <v>Not NYC</v>
      </c>
      <c r="AT45" s="9"/>
      <c r="AU45" s="9">
        <f t="shared" si="20"/>
        <v>0</v>
      </c>
      <c r="AV45" s="9">
        <f t="shared" si="21"/>
        <v>78</v>
      </c>
    </row>
    <row r="46" spans="1:48" x14ac:dyDescent="0.25">
      <c r="A46" s="9" t="s">
        <v>51</v>
      </c>
      <c r="B46" s="9" t="s">
        <v>52</v>
      </c>
      <c r="C46" s="9" t="s">
        <v>45</v>
      </c>
      <c r="D46" s="9" t="s">
        <v>45</v>
      </c>
      <c r="E46" t="s">
        <v>1034</v>
      </c>
      <c r="F46" t="str">
        <f t="shared" si="0"/>
        <v>NYC</v>
      </c>
      <c r="G46" s="9" t="s">
        <v>53</v>
      </c>
      <c r="H46" s="36">
        <v>40.844781900000001</v>
      </c>
      <c r="I46" s="36">
        <v>-73.864826800000003</v>
      </c>
      <c r="J46" s="40">
        <f t="shared" si="22"/>
        <v>2</v>
      </c>
      <c r="K46" s="40">
        <f t="shared" si="2"/>
        <v>0</v>
      </c>
      <c r="L46" s="40">
        <f t="shared" si="3"/>
        <v>1</v>
      </c>
      <c r="M46" s="41">
        <v>2548331.8920415235</v>
      </c>
      <c r="N46" s="41">
        <v>287901.51331269363</v>
      </c>
      <c r="O46" s="41">
        <f t="shared" si="23"/>
        <v>175235.29304685537</v>
      </c>
      <c r="P46" s="42">
        <f t="shared" si="5"/>
        <v>4</v>
      </c>
      <c r="Q46" s="43">
        <v>1955</v>
      </c>
      <c r="R46" s="43">
        <v>1973</v>
      </c>
      <c r="S46" s="40">
        <f t="shared" si="6"/>
        <v>3</v>
      </c>
      <c r="T46" s="40"/>
      <c r="U46" s="40">
        <f t="shared" si="7"/>
        <v>0</v>
      </c>
      <c r="V46" s="40" t="str">
        <f>IFERROR(VLOOKUP(A46,'Data Tables'!$L$3:$M$89,2,FALSE),"No")</f>
        <v>No</v>
      </c>
      <c r="W46" s="40">
        <f t="shared" si="8"/>
        <v>0</v>
      </c>
      <c r="X46" s="43"/>
      <c r="Y46" s="40">
        <f t="shared" si="9"/>
        <v>0</v>
      </c>
      <c r="Z46" s="41" t="s">
        <v>46</v>
      </c>
      <c r="AA46" s="40">
        <f t="shared" si="10"/>
        <v>4</v>
      </c>
      <c r="AB46" s="41" t="s">
        <v>41</v>
      </c>
      <c r="AC46" s="42">
        <f t="shared" si="11"/>
        <v>2</v>
      </c>
      <c r="AD46" s="41" t="s">
        <v>54</v>
      </c>
      <c r="AE46" s="42">
        <f t="shared" si="12"/>
        <v>2</v>
      </c>
      <c r="AF46" s="43">
        <v>1954</v>
      </c>
      <c r="AG46" s="40">
        <f t="shared" si="13"/>
        <v>3</v>
      </c>
      <c r="AH46" s="43" t="s">
        <v>49</v>
      </c>
      <c r="AI46" s="40">
        <f t="shared" si="14"/>
        <v>2</v>
      </c>
      <c r="AJ46" s="46" t="s">
        <v>50</v>
      </c>
      <c r="AK46" s="40">
        <f t="shared" si="15"/>
        <v>3</v>
      </c>
      <c r="AL46" s="9" t="s">
        <v>1048</v>
      </c>
      <c r="AM46" s="9">
        <f t="shared" si="16"/>
        <v>4</v>
      </c>
      <c r="AN46" s="9" t="s">
        <v>1055</v>
      </c>
      <c r="AO46" s="47">
        <f>VLOOKUP(AN46,'Data Tables'!$E$4:$F$15,2,FALSE)</f>
        <v>20.157194</v>
      </c>
      <c r="AP46" s="9">
        <f t="shared" si="17"/>
        <v>0</v>
      </c>
      <c r="AQ46" s="9" t="s">
        <v>1050</v>
      </c>
      <c r="AR46" s="9">
        <f t="shared" si="18"/>
        <v>2</v>
      </c>
      <c r="AS46" s="9" t="str">
        <f t="shared" si="19"/>
        <v>NYC Natural Gas</v>
      </c>
      <c r="AT46" s="9"/>
      <c r="AU46" s="9">
        <f t="shared" si="20"/>
        <v>2</v>
      </c>
      <c r="AV46" s="9">
        <f t="shared" si="21"/>
        <v>78</v>
      </c>
    </row>
    <row r="47" spans="1:48" hidden="1" x14ac:dyDescent="0.25">
      <c r="A47" s="9" t="s">
        <v>114</v>
      </c>
      <c r="B47" s="9" t="s">
        <v>115</v>
      </c>
      <c r="C47" s="9" t="s">
        <v>59</v>
      </c>
      <c r="D47" s="9" t="s">
        <v>59</v>
      </c>
      <c r="E47" t="s">
        <v>1034</v>
      </c>
      <c r="F47" t="str">
        <f t="shared" si="0"/>
        <v>NYC</v>
      </c>
      <c r="G47" s="9" t="s">
        <v>39</v>
      </c>
      <c r="H47" s="36">
        <v>40.756833700000001</v>
      </c>
      <c r="I47" s="36">
        <v>-73.715193999999997</v>
      </c>
      <c r="J47" s="40">
        <f t="shared" si="22"/>
        <v>3</v>
      </c>
      <c r="K47" s="40">
        <f t="shared" si="2"/>
        <v>2</v>
      </c>
      <c r="L47" s="40">
        <f t="shared" si="3"/>
        <v>3</v>
      </c>
      <c r="M47" s="41">
        <v>273887.5</v>
      </c>
      <c r="N47" s="41">
        <v>6747.5992364620934</v>
      </c>
      <c r="O47" s="41">
        <f t="shared" si="23"/>
        <v>18833.793382352942</v>
      </c>
      <c r="P47" s="42">
        <f t="shared" si="5"/>
        <v>4</v>
      </c>
      <c r="Q47" s="43">
        <v>1971</v>
      </c>
      <c r="R47" s="43"/>
      <c r="S47" s="40">
        <f t="shared" si="6"/>
        <v>3</v>
      </c>
      <c r="T47" s="40"/>
      <c r="U47" s="40">
        <f t="shared" si="7"/>
        <v>0</v>
      </c>
      <c r="V47" s="40" t="str">
        <f>IFERROR(VLOOKUP(A47,'Data Tables'!$L$3:$M$89,2,FALSE),"No")</f>
        <v>No</v>
      </c>
      <c r="W47" s="40">
        <f t="shared" si="8"/>
        <v>0</v>
      </c>
      <c r="X47" s="43"/>
      <c r="Y47" s="40">
        <f t="shared" si="9"/>
        <v>0</v>
      </c>
      <c r="Z47" s="41" t="s">
        <v>46</v>
      </c>
      <c r="AA47" s="40">
        <f t="shared" si="10"/>
        <v>4</v>
      </c>
      <c r="AB47" s="41" t="s">
        <v>41</v>
      </c>
      <c r="AC47" s="42">
        <f t="shared" si="11"/>
        <v>2</v>
      </c>
      <c r="AD47" s="41" t="s">
        <v>104</v>
      </c>
      <c r="AE47" s="42">
        <f t="shared" si="12"/>
        <v>3</v>
      </c>
      <c r="AF47" s="43">
        <v>2014</v>
      </c>
      <c r="AG47" s="40">
        <f t="shared" si="13"/>
        <v>1</v>
      </c>
      <c r="AH47" s="45" t="str">
        <f>IF(AND(E47="Upstate",Q47&gt;=1945),"Forced Air",IF(Q47&gt;=1980,"Hydronic",IF(AND(E47="Downstate/LI/HV",Q47&gt;=1945),"Forced Air","Steam")))</f>
        <v>Forced Air</v>
      </c>
      <c r="AI47" s="40">
        <f t="shared" si="14"/>
        <v>4</v>
      </c>
      <c r="AJ47" s="46" t="s">
        <v>42</v>
      </c>
      <c r="AK47" s="40">
        <f t="shared" si="15"/>
        <v>0</v>
      </c>
      <c r="AL47" s="9" t="s">
        <v>1048</v>
      </c>
      <c r="AM47" s="9">
        <f t="shared" si="16"/>
        <v>4</v>
      </c>
      <c r="AN47" s="9" t="s">
        <v>1055</v>
      </c>
      <c r="AO47" s="47">
        <f>VLOOKUP(AN47,'Data Tables'!$E$4:$F$15,2,FALSE)</f>
        <v>20.157194</v>
      </c>
      <c r="AP47" s="9">
        <f t="shared" si="17"/>
        <v>0</v>
      </c>
      <c r="AQ47" s="9" t="s">
        <v>1050</v>
      </c>
      <c r="AR47" s="9">
        <f t="shared" si="18"/>
        <v>2</v>
      </c>
      <c r="AS47" s="9" t="str">
        <f t="shared" si="19"/>
        <v>NYC Natural Gas</v>
      </c>
      <c r="AT47" s="9"/>
      <c r="AU47" s="9">
        <f t="shared" si="20"/>
        <v>2</v>
      </c>
      <c r="AV47" s="9">
        <f t="shared" si="21"/>
        <v>78</v>
      </c>
    </row>
    <row r="48" spans="1:48" hidden="1" x14ac:dyDescent="0.25">
      <c r="A48" s="9" t="s">
        <v>472</v>
      </c>
      <c r="B48" s="9" t="s">
        <v>473</v>
      </c>
      <c r="C48" s="9" t="s">
        <v>474</v>
      </c>
      <c r="D48" s="9" t="s">
        <v>424</v>
      </c>
      <c r="E48" t="s">
        <v>1034</v>
      </c>
      <c r="F48" t="str">
        <f t="shared" si="0"/>
        <v>Not NYC</v>
      </c>
      <c r="G48" s="9" t="s">
        <v>76</v>
      </c>
      <c r="H48" s="36">
        <v>40.802739000000003</v>
      </c>
      <c r="I48" s="36">
        <v>-73.285218999999998</v>
      </c>
      <c r="J48" s="40">
        <f t="shared" si="22"/>
        <v>4</v>
      </c>
      <c r="K48" s="40">
        <f t="shared" si="2"/>
        <v>4</v>
      </c>
      <c r="L48" s="40">
        <f t="shared" si="3"/>
        <v>4</v>
      </c>
      <c r="M48" s="41">
        <v>152443.15815712645</v>
      </c>
      <c r="N48" s="41">
        <v>66472.307335956313</v>
      </c>
      <c r="O48" s="41">
        <f t="shared" si="23"/>
        <v>10482.708934451815</v>
      </c>
      <c r="P48" s="42">
        <f t="shared" si="5"/>
        <v>3</v>
      </c>
      <c r="Q48" s="43">
        <v>1931</v>
      </c>
      <c r="R48" s="43"/>
      <c r="S48" s="40">
        <f t="shared" si="6"/>
        <v>4</v>
      </c>
      <c r="T48" s="40" t="s">
        <v>1162</v>
      </c>
      <c r="U48" s="40">
        <f t="shared" si="7"/>
        <v>4</v>
      </c>
      <c r="V48" s="40" t="str">
        <f>IFERROR(VLOOKUP(A48,'Data Tables'!$L$3:$M$89,2,FALSE),"No")</f>
        <v>No</v>
      </c>
      <c r="W48" s="40">
        <f t="shared" si="8"/>
        <v>0</v>
      </c>
      <c r="X48" s="43"/>
      <c r="Y48" s="40">
        <f t="shared" si="9"/>
        <v>0</v>
      </c>
      <c r="Z48" s="43" t="s">
        <v>46</v>
      </c>
      <c r="AA48" s="40">
        <f t="shared" si="10"/>
        <v>4</v>
      </c>
      <c r="AB48" s="44" t="str">
        <f>IF(AND(E48="Manhattan",G48="Multifamily Housing"),IF(Q48&lt;1980,"Dual Fuel","Natural Gas"),IF(AND(E48="Manhattan",G48&lt;&gt;"Multifamily Housing"),IF(Q48&lt;1945,"Oil",IF(Q48&lt;1980,"Dual Fuel","Natural Gas")),IF(E48="Downstate/LI/HV",IF(Q48&lt;1980,"Dual Fuel","Natural Gas"),IF(Q48&lt;1945,"Dual Fuel","Natural Gas"))))</f>
        <v>Dual Fuel</v>
      </c>
      <c r="AC48" s="42">
        <f t="shared" si="11"/>
        <v>3</v>
      </c>
      <c r="AD48" s="44" t="str">
        <f>IF(AND(E48="Upstate",Q48&gt;=1945),"Furnace",IF(Q48&gt;=1980,"HW Boiler",IF(AND(E48="Downstate/LI/HV",Q48&gt;=1945),"Furnace","Steam Boiler")))</f>
        <v>Steam Boiler</v>
      </c>
      <c r="AE48" s="42">
        <f t="shared" si="12"/>
        <v>2</v>
      </c>
      <c r="AF48" s="45">
        <v>1990</v>
      </c>
      <c r="AG48" s="40">
        <f t="shared" si="13"/>
        <v>2</v>
      </c>
      <c r="AH48" s="45" t="str">
        <f>IF(AND(E48="Upstate",Q48&gt;=1945),"Forced Air",IF(Q48&gt;=1980,"Hydronic",IF(AND(E48="Downstate/LI/HV",Q48&gt;=1945),"Forced Air","Steam")))</f>
        <v>Steam</v>
      </c>
      <c r="AI48" s="40">
        <f t="shared" si="14"/>
        <v>2</v>
      </c>
      <c r="AJ48" s="46" t="s">
        <v>42</v>
      </c>
      <c r="AK48" s="40">
        <f t="shared" si="15"/>
        <v>0</v>
      </c>
      <c r="AL48" s="9" t="s">
        <v>1048</v>
      </c>
      <c r="AM48" s="9">
        <f t="shared" si="16"/>
        <v>4</v>
      </c>
      <c r="AN48" s="9" t="s">
        <v>1052</v>
      </c>
      <c r="AO48" s="47">
        <f>VLOOKUP(AN48,'Data Tables'!$E$4:$F$15,2,FALSE)</f>
        <v>18.814844999999998</v>
      </c>
      <c r="AP48" s="9">
        <f t="shared" si="17"/>
        <v>1</v>
      </c>
      <c r="AQ48" s="9" t="s">
        <v>1058</v>
      </c>
      <c r="AR48" s="9">
        <f t="shared" si="18"/>
        <v>1</v>
      </c>
      <c r="AS48" s="9" t="str">
        <f t="shared" si="19"/>
        <v>Not NYC</v>
      </c>
      <c r="AT48" s="9"/>
      <c r="AU48" s="9">
        <f t="shared" si="20"/>
        <v>0</v>
      </c>
      <c r="AV48" s="9">
        <f t="shared" si="21"/>
        <v>78</v>
      </c>
    </row>
    <row r="49" spans="1:48" x14ac:dyDescent="0.25">
      <c r="A49" s="9" t="s">
        <v>510</v>
      </c>
      <c r="B49" s="9" t="s">
        <v>511</v>
      </c>
      <c r="C49" s="9" t="s">
        <v>512</v>
      </c>
      <c r="D49" s="9" t="s">
        <v>513</v>
      </c>
      <c r="E49" t="s">
        <v>1034</v>
      </c>
      <c r="F49" t="str">
        <f t="shared" si="0"/>
        <v>Not NYC</v>
      </c>
      <c r="G49" s="9" t="s">
        <v>53</v>
      </c>
      <c r="H49" s="36">
        <v>41.740935999999998</v>
      </c>
      <c r="I49" s="36">
        <v>-74.082188000000002</v>
      </c>
      <c r="J49" s="40">
        <f t="shared" si="22"/>
        <v>2</v>
      </c>
      <c r="K49" s="40">
        <f t="shared" si="2"/>
        <v>0</v>
      </c>
      <c r="L49" s="40">
        <f t="shared" si="3"/>
        <v>1</v>
      </c>
      <c r="M49" s="41">
        <v>125711.87873376624</v>
      </c>
      <c r="N49" s="41">
        <v>14151.775822368421</v>
      </c>
      <c r="O49" s="41">
        <f t="shared" si="23"/>
        <v>8644.5403670454562</v>
      </c>
      <c r="P49" s="42">
        <f t="shared" si="5"/>
        <v>3</v>
      </c>
      <c r="Q49" s="43">
        <v>1909</v>
      </c>
      <c r="R49" s="43">
        <v>2009</v>
      </c>
      <c r="S49" s="40">
        <f t="shared" si="6"/>
        <v>0</v>
      </c>
      <c r="T49" s="40" t="s">
        <v>1162</v>
      </c>
      <c r="U49" s="40">
        <f t="shared" si="7"/>
        <v>4</v>
      </c>
      <c r="V49" s="40" t="str">
        <f>IFERROR(VLOOKUP(A49,'Data Tables'!$L$3:$M$89,2,FALSE),"No")</f>
        <v>No</v>
      </c>
      <c r="W49" s="40">
        <f t="shared" si="8"/>
        <v>0</v>
      </c>
      <c r="X49" s="43"/>
      <c r="Y49" s="40">
        <f t="shared" si="9"/>
        <v>0</v>
      </c>
      <c r="Z49" s="43" t="s">
        <v>46</v>
      </c>
      <c r="AA49" s="40">
        <f t="shared" si="10"/>
        <v>4</v>
      </c>
      <c r="AB49" s="43" t="s">
        <v>41</v>
      </c>
      <c r="AC49" s="42">
        <f t="shared" si="11"/>
        <v>2</v>
      </c>
      <c r="AD49" s="41" t="s">
        <v>429</v>
      </c>
      <c r="AE49" s="42">
        <f t="shared" si="12"/>
        <v>4</v>
      </c>
      <c r="AF49" s="45">
        <v>1990</v>
      </c>
      <c r="AG49" s="40">
        <f t="shared" si="13"/>
        <v>2</v>
      </c>
      <c r="AH49" s="43" t="s">
        <v>89</v>
      </c>
      <c r="AI49" s="40">
        <f t="shared" si="14"/>
        <v>4</v>
      </c>
      <c r="AJ49" s="46" t="s">
        <v>430</v>
      </c>
      <c r="AK49" s="40">
        <f t="shared" si="15"/>
        <v>4</v>
      </c>
      <c r="AL49" s="9" t="s">
        <v>1064</v>
      </c>
      <c r="AM49" s="9">
        <f t="shared" si="16"/>
        <v>1</v>
      </c>
      <c r="AN49" s="9" t="s">
        <v>1056</v>
      </c>
      <c r="AO49" s="47">
        <f>VLOOKUP(AN49,'Data Tables'!$E$4:$F$15,2,FALSE)</f>
        <v>13.229555</v>
      </c>
      <c r="AP49" s="9">
        <f t="shared" si="17"/>
        <v>2</v>
      </c>
      <c r="AQ49" s="9" t="s">
        <v>1061</v>
      </c>
      <c r="AR49" s="9">
        <f t="shared" si="18"/>
        <v>4</v>
      </c>
      <c r="AS49" s="9" t="str">
        <f t="shared" si="19"/>
        <v>Not NYC</v>
      </c>
      <c r="AT49" s="9"/>
      <c r="AU49" s="9">
        <f t="shared" si="20"/>
        <v>0</v>
      </c>
      <c r="AV49" s="9">
        <f t="shared" si="21"/>
        <v>78</v>
      </c>
    </row>
    <row r="50" spans="1:48" hidden="1" x14ac:dyDescent="0.25">
      <c r="A50" s="9" t="s">
        <v>187</v>
      </c>
      <c r="B50" s="9" t="s">
        <v>188</v>
      </c>
      <c r="C50" s="9" t="s">
        <v>38</v>
      </c>
      <c r="D50" s="9" t="s">
        <v>38</v>
      </c>
      <c r="E50" t="s">
        <v>1034</v>
      </c>
      <c r="F50" t="str">
        <f t="shared" si="0"/>
        <v>NYC</v>
      </c>
      <c r="G50" s="9" t="s">
        <v>76</v>
      </c>
      <c r="H50" s="36">
        <v>40.608693299999999</v>
      </c>
      <c r="I50" s="36">
        <v>-74.024320299999999</v>
      </c>
      <c r="J50" s="40">
        <f t="shared" si="22"/>
        <v>4</v>
      </c>
      <c r="K50" s="40">
        <f t="shared" si="2"/>
        <v>4</v>
      </c>
      <c r="L50" s="40">
        <f t="shared" si="3"/>
        <v>4</v>
      </c>
      <c r="M50" s="41">
        <v>151853.66175035297</v>
      </c>
      <c r="N50" s="41">
        <v>63869.82121402325</v>
      </c>
      <c r="O50" s="41">
        <f t="shared" si="23"/>
        <v>10442.172387421331</v>
      </c>
      <c r="P50" s="42">
        <f t="shared" si="5"/>
        <v>3</v>
      </c>
      <c r="Q50" s="43">
        <v>1954</v>
      </c>
      <c r="R50" s="43"/>
      <c r="S50" s="40">
        <f t="shared" si="6"/>
        <v>3</v>
      </c>
      <c r="T50" s="40"/>
      <c r="U50" s="40">
        <f t="shared" si="7"/>
        <v>0</v>
      </c>
      <c r="V50" s="40" t="str">
        <f>IFERROR(VLOOKUP(A50,'Data Tables'!$L$3:$M$89,2,FALSE),"No")</f>
        <v>No</v>
      </c>
      <c r="W50" s="40">
        <f t="shared" si="8"/>
        <v>0</v>
      </c>
      <c r="X50" s="43"/>
      <c r="Y50" s="40">
        <f t="shared" si="9"/>
        <v>0</v>
      </c>
      <c r="Z50" s="41" t="s">
        <v>46</v>
      </c>
      <c r="AA50" s="40">
        <f t="shared" si="10"/>
        <v>4</v>
      </c>
      <c r="AB50" s="44" t="str">
        <f>IF(AND(E50="Manhattan",G50="Multifamily Housing"),IF(Q50&lt;1980,"Dual Fuel","Natural Gas"),IF(AND(E50="Manhattan",G50&lt;&gt;"Multifamily Housing"),IF(Q50&lt;1945,"Oil",IF(Q50&lt;1980,"Dual Fuel","Natural Gas")),IF(E50="Downstate/LI/HV",IF(Q50&lt;1980,"Dual Fuel","Natural Gas"),IF(Q50&lt;1945,"Dual Fuel","Natural Gas"))))</f>
        <v>Dual Fuel</v>
      </c>
      <c r="AC50" s="42">
        <f t="shared" si="11"/>
        <v>3</v>
      </c>
      <c r="AD50" s="41" t="s">
        <v>74</v>
      </c>
      <c r="AE50" s="42">
        <f t="shared" si="12"/>
        <v>2</v>
      </c>
      <c r="AF50" s="45">
        <v>1990</v>
      </c>
      <c r="AG50" s="40">
        <f t="shared" si="13"/>
        <v>2</v>
      </c>
      <c r="AH50" s="45" t="str">
        <f>IF(AND(E50="Upstate",Q50&gt;=1945),"Forced Air",IF(Q50&gt;=1980,"Hydronic",IF(AND(E50="Downstate/LI/HV",Q50&gt;=1945),"Forced Air","Steam")))</f>
        <v>Forced Air</v>
      </c>
      <c r="AI50" s="40">
        <f t="shared" si="14"/>
        <v>4</v>
      </c>
      <c r="AJ50" s="46" t="s">
        <v>42</v>
      </c>
      <c r="AK50" s="40">
        <f t="shared" si="15"/>
        <v>0</v>
      </c>
      <c r="AL50" s="9" t="s">
        <v>1048</v>
      </c>
      <c r="AM50" s="9">
        <f t="shared" si="16"/>
        <v>4</v>
      </c>
      <c r="AN50" s="9" t="s">
        <v>1055</v>
      </c>
      <c r="AO50" s="47">
        <f>VLOOKUP(AN50,'Data Tables'!$E$4:$F$15,2,FALSE)</f>
        <v>20.157194</v>
      </c>
      <c r="AP50" s="9">
        <f t="shared" si="17"/>
        <v>0</v>
      </c>
      <c r="AQ50" s="9" t="s">
        <v>1050</v>
      </c>
      <c r="AR50" s="9">
        <f t="shared" si="18"/>
        <v>2</v>
      </c>
      <c r="AS50" s="9" t="str">
        <f t="shared" si="19"/>
        <v>NYC Dual Fuel</v>
      </c>
      <c r="AT50" s="9" t="s">
        <v>1162</v>
      </c>
      <c r="AU50" s="9">
        <f t="shared" si="20"/>
        <v>0</v>
      </c>
      <c r="AV50" s="9">
        <f t="shared" si="21"/>
        <v>77</v>
      </c>
    </row>
    <row r="51" spans="1:48" hidden="1" x14ac:dyDescent="0.25">
      <c r="A51" s="9" t="s">
        <v>443</v>
      </c>
      <c r="B51" s="9" t="s">
        <v>444</v>
      </c>
      <c r="C51" s="9" t="s">
        <v>433</v>
      </c>
      <c r="D51" s="9" t="s">
        <v>434</v>
      </c>
      <c r="E51" t="s">
        <v>1035</v>
      </c>
      <c r="F51" t="str">
        <f t="shared" si="0"/>
        <v>Not NYC</v>
      </c>
      <c r="G51" s="9" t="s">
        <v>76</v>
      </c>
      <c r="H51" s="36">
        <v>43.124366999999999</v>
      </c>
      <c r="I51" s="36">
        <v>-77.623468000000003</v>
      </c>
      <c r="J51" s="40">
        <f t="shared" si="22"/>
        <v>4</v>
      </c>
      <c r="K51" s="40">
        <f t="shared" si="2"/>
        <v>4</v>
      </c>
      <c r="L51" s="40">
        <f t="shared" si="3"/>
        <v>4</v>
      </c>
      <c r="M51" s="41">
        <v>221411.49270659173</v>
      </c>
      <c r="N51" s="41">
        <v>96545.709029037098</v>
      </c>
      <c r="O51" s="41">
        <f t="shared" si="23"/>
        <v>15225.296174941514</v>
      </c>
      <c r="P51" s="42">
        <f t="shared" si="5"/>
        <v>4</v>
      </c>
      <c r="Q51" s="43">
        <v>1926</v>
      </c>
      <c r="R51" s="43"/>
      <c r="S51" s="40">
        <f t="shared" si="6"/>
        <v>4</v>
      </c>
      <c r="T51" s="40"/>
      <c r="U51" s="40">
        <f t="shared" si="7"/>
        <v>0</v>
      </c>
      <c r="V51" s="40" t="str">
        <f>IFERROR(VLOOKUP(A51,'Data Tables'!$L$3:$M$89,2,FALSE),"No")</f>
        <v>No</v>
      </c>
      <c r="W51" s="40">
        <f t="shared" si="8"/>
        <v>0</v>
      </c>
      <c r="X51" s="43" t="s">
        <v>1084</v>
      </c>
      <c r="Y51" s="40">
        <f t="shared" si="9"/>
        <v>4</v>
      </c>
      <c r="Z51" s="43" t="s">
        <v>67</v>
      </c>
      <c r="AA51" s="40">
        <f t="shared" si="10"/>
        <v>2</v>
      </c>
      <c r="AB51" s="43" t="s">
        <v>41</v>
      </c>
      <c r="AC51" s="42">
        <f t="shared" si="11"/>
        <v>2</v>
      </c>
      <c r="AD51" s="41" t="s">
        <v>104</v>
      </c>
      <c r="AE51" s="42">
        <f t="shared" si="12"/>
        <v>3</v>
      </c>
      <c r="AF51" s="43">
        <v>2006</v>
      </c>
      <c r="AG51" s="40">
        <f t="shared" si="13"/>
        <v>1</v>
      </c>
      <c r="AH51" s="43" t="s">
        <v>49</v>
      </c>
      <c r="AI51" s="40">
        <f t="shared" si="14"/>
        <v>2</v>
      </c>
      <c r="AJ51" s="46" t="s">
        <v>42</v>
      </c>
      <c r="AK51" s="40">
        <f t="shared" si="15"/>
        <v>0</v>
      </c>
      <c r="AL51" s="9" t="s">
        <v>1060</v>
      </c>
      <c r="AM51" s="9">
        <f t="shared" si="16"/>
        <v>2</v>
      </c>
      <c r="AN51" s="9" t="s">
        <v>1054</v>
      </c>
      <c r="AO51" s="47">
        <f>VLOOKUP(AN51,'Data Tables'!$E$4:$F$15,2,FALSE)</f>
        <v>10.88392</v>
      </c>
      <c r="AP51" s="9">
        <f t="shared" si="17"/>
        <v>3</v>
      </c>
      <c r="AQ51" s="9" t="s">
        <v>1061</v>
      </c>
      <c r="AR51" s="9">
        <f t="shared" si="18"/>
        <v>4</v>
      </c>
      <c r="AS51" s="9" t="str">
        <f t="shared" si="19"/>
        <v>Not NYC</v>
      </c>
      <c r="AT51" s="9"/>
      <c r="AU51" s="9">
        <f t="shared" si="20"/>
        <v>0</v>
      </c>
      <c r="AV51" s="9">
        <f t="shared" si="21"/>
        <v>77</v>
      </c>
    </row>
    <row r="52" spans="1:48" hidden="1" x14ac:dyDescent="0.25">
      <c r="A52" s="9" t="s">
        <v>105</v>
      </c>
      <c r="B52" s="9" t="s">
        <v>106</v>
      </c>
      <c r="C52" s="9" t="s">
        <v>62</v>
      </c>
      <c r="D52" s="9" t="s">
        <v>63</v>
      </c>
      <c r="E52" t="s">
        <v>63</v>
      </c>
      <c r="F52" t="str">
        <f t="shared" si="0"/>
        <v>NYC</v>
      </c>
      <c r="G52" s="9" t="s">
        <v>39</v>
      </c>
      <c r="H52" s="36">
        <v>40.731901100000002</v>
      </c>
      <c r="I52" s="36">
        <v>-73.981718599999994</v>
      </c>
      <c r="J52" s="40">
        <f t="shared" si="22"/>
        <v>3</v>
      </c>
      <c r="K52" s="40">
        <f t="shared" si="2"/>
        <v>2</v>
      </c>
      <c r="L52" s="40">
        <f t="shared" si="3"/>
        <v>3</v>
      </c>
      <c r="M52" s="41">
        <v>340472.517535294</v>
      </c>
      <c r="N52" s="41">
        <v>18955.699740132848</v>
      </c>
      <c r="O52" s="41">
        <f t="shared" si="23"/>
        <v>23412.492529338746</v>
      </c>
      <c r="P52" s="42">
        <f t="shared" si="5"/>
        <v>4</v>
      </c>
      <c r="Q52" s="43">
        <v>1947</v>
      </c>
      <c r="R52" s="43"/>
      <c r="S52" s="40">
        <f t="shared" si="6"/>
        <v>3</v>
      </c>
      <c r="T52" s="40"/>
      <c r="U52" s="40">
        <f t="shared" si="7"/>
        <v>0</v>
      </c>
      <c r="V52" s="40" t="str">
        <f>IFERROR(VLOOKUP(A52,'Data Tables'!$L$3:$M$89,2,FALSE),"No")</f>
        <v>No</v>
      </c>
      <c r="W52" s="40">
        <f t="shared" si="8"/>
        <v>0</v>
      </c>
      <c r="X52" s="43"/>
      <c r="Y52" s="40">
        <f t="shared" si="9"/>
        <v>0</v>
      </c>
      <c r="Z52" s="41" t="s">
        <v>46</v>
      </c>
      <c r="AA52" s="40">
        <f t="shared" si="10"/>
        <v>4</v>
      </c>
      <c r="AB52" s="41" t="s">
        <v>41</v>
      </c>
      <c r="AC52" s="42">
        <f t="shared" si="11"/>
        <v>2</v>
      </c>
      <c r="AD52" s="41" t="s">
        <v>54</v>
      </c>
      <c r="AE52" s="42">
        <f t="shared" si="12"/>
        <v>2</v>
      </c>
      <c r="AF52" s="45">
        <v>1990</v>
      </c>
      <c r="AG52" s="40">
        <f t="shared" si="13"/>
        <v>2</v>
      </c>
      <c r="AH52" s="43" t="s">
        <v>49</v>
      </c>
      <c r="AI52" s="40">
        <f t="shared" si="14"/>
        <v>2</v>
      </c>
      <c r="AJ52" s="46" t="s">
        <v>49</v>
      </c>
      <c r="AK52" s="40">
        <f t="shared" si="15"/>
        <v>1</v>
      </c>
      <c r="AL52" s="9" t="s">
        <v>1048</v>
      </c>
      <c r="AM52" s="9">
        <f t="shared" si="16"/>
        <v>4</v>
      </c>
      <c r="AN52" s="9" t="s">
        <v>1055</v>
      </c>
      <c r="AO52" s="47">
        <f>VLOOKUP(AN52,'Data Tables'!$E$4:$F$15,2,FALSE)</f>
        <v>20.157194</v>
      </c>
      <c r="AP52" s="9">
        <f t="shared" si="17"/>
        <v>0</v>
      </c>
      <c r="AQ52" s="9" t="s">
        <v>1050</v>
      </c>
      <c r="AR52" s="9">
        <f t="shared" si="18"/>
        <v>2</v>
      </c>
      <c r="AS52" s="9" t="str">
        <f t="shared" si="19"/>
        <v>NYC Natural Gas</v>
      </c>
      <c r="AT52" s="9"/>
      <c r="AU52" s="9">
        <f t="shared" si="20"/>
        <v>2</v>
      </c>
      <c r="AV52" s="9">
        <f t="shared" si="21"/>
        <v>77</v>
      </c>
    </row>
    <row r="53" spans="1:48" hidden="1" x14ac:dyDescent="0.25">
      <c r="A53" s="37" t="s">
        <v>189</v>
      </c>
      <c r="B53" s="9" t="s">
        <v>190</v>
      </c>
      <c r="C53" s="9" t="s">
        <v>38</v>
      </c>
      <c r="D53" s="9" t="s">
        <v>38</v>
      </c>
      <c r="E53" t="s">
        <v>1034</v>
      </c>
      <c r="F53" t="str">
        <f t="shared" si="0"/>
        <v>NYC</v>
      </c>
      <c r="G53" s="9" t="s">
        <v>39</v>
      </c>
      <c r="H53" s="36">
        <v>40.577057600000003</v>
      </c>
      <c r="I53" s="36">
        <v>-73.979180299999996</v>
      </c>
      <c r="J53" s="40">
        <f t="shared" si="22"/>
        <v>3</v>
      </c>
      <c r="K53" s="40">
        <f t="shared" si="2"/>
        <v>2</v>
      </c>
      <c r="L53" s="40">
        <f t="shared" si="3"/>
        <v>3</v>
      </c>
      <c r="M53" s="41">
        <v>141879.87670588199</v>
      </c>
      <c r="N53" s="41">
        <v>3451.1416224736458</v>
      </c>
      <c r="O53" s="41">
        <f t="shared" si="23"/>
        <v>9756.3279923044738</v>
      </c>
      <c r="P53" s="42">
        <f t="shared" si="5"/>
        <v>3</v>
      </c>
      <c r="Q53" s="43">
        <v>1961</v>
      </c>
      <c r="R53" s="43">
        <v>2015</v>
      </c>
      <c r="S53" s="40">
        <f t="shared" si="6"/>
        <v>0</v>
      </c>
      <c r="T53" s="40"/>
      <c r="U53" s="40">
        <f t="shared" si="7"/>
        <v>0</v>
      </c>
      <c r="V53" s="40" t="str">
        <f>IFERROR(VLOOKUP(A53,'Data Tables'!$L$3:$M$89,2,FALSE),"No")</f>
        <v>No</v>
      </c>
      <c r="W53" s="40">
        <f t="shared" si="8"/>
        <v>0</v>
      </c>
      <c r="X53" s="43"/>
      <c r="Y53" s="40">
        <f t="shared" si="9"/>
        <v>0</v>
      </c>
      <c r="Z53" s="41" t="s">
        <v>46</v>
      </c>
      <c r="AA53" s="40">
        <f t="shared" si="10"/>
        <v>4</v>
      </c>
      <c r="AB53" s="44" t="str">
        <f>IF(AND(E53="Manhattan",G53="Multifamily Housing"),IF(Q53&lt;1980,"Dual Fuel","Natural Gas"),IF(AND(E53="Manhattan",G53&lt;&gt;"Multifamily Housing"),IF(Q53&lt;1945,"Oil",IF(Q53&lt;1980,"Dual Fuel","Natural Gas")),IF(E53="Downstate/LI/HV",IF(Q53&lt;1980,"Dual Fuel","Natural Gas"),IF(Q53&lt;1945,"Dual Fuel","Natural Gas"))))</f>
        <v>Dual Fuel</v>
      </c>
      <c r="AC53" s="42">
        <f t="shared" si="11"/>
        <v>3</v>
      </c>
      <c r="AD53" s="44" t="str">
        <f>IF(AND(E53="Upstate",Q53&gt;=1945),"Furnace",IF(Q53&gt;=1980,"HW Boiler",IF(AND(E53="Downstate/LI/HV",Q53&gt;=1945),"Furnace","Steam Boiler")))</f>
        <v>Furnace</v>
      </c>
      <c r="AE53" s="42">
        <f t="shared" si="12"/>
        <v>3</v>
      </c>
      <c r="AF53" s="45">
        <v>1990</v>
      </c>
      <c r="AG53" s="40">
        <f t="shared" si="13"/>
        <v>2</v>
      </c>
      <c r="AH53" s="45" t="str">
        <f>IF(AND(E53="Upstate",Q53&gt;=1945),"Forced Air",IF(Q53&gt;=1980,"Hydronic",IF(AND(E53="Downstate/LI/HV",Q53&gt;=1945),"Forced Air","Steam")))</f>
        <v>Forced Air</v>
      </c>
      <c r="AI53" s="40">
        <f t="shared" si="14"/>
        <v>4</v>
      </c>
      <c r="AJ53" s="46" t="s">
        <v>42</v>
      </c>
      <c r="AK53" s="40">
        <f t="shared" si="15"/>
        <v>0</v>
      </c>
      <c r="AL53" s="9" t="s">
        <v>1048</v>
      </c>
      <c r="AM53" s="9">
        <f t="shared" si="16"/>
        <v>4</v>
      </c>
      <c r="AN53" s="9" t="s">
        <v>1055</v>
      </c>
      <c r="AO53" s="47">
        <f>VLOOKUP(AN53,'Data Tables'!$E$4:$F$15,2,FALSE)</f>
        <v>20.157194</v>
      </c>
      <c r="AP53" s="9">
        <f t="shared" si="17"/>
        <v>0</v>
      </c>
      <c r="AQ53" s="9" t="s">
        <v>1050</v>
      </c>
      <c r="AR53" s="9">
        <f t="shared" si="18"/>
        <v>2</v>
      </c>
      <c r="AS53" s="9" t="str">
        <f t="shared" si="19"/>
        <v>NYC Dual Fuel</v>
      </c>
      <c r="AT53" s="9"/>
      <c r="AU53" s="9">
        <f t="shared" si="20"/>
        <v>3</v>
      </c>
      <c r="AV53" s="9">
        <f t="shared" si="21"/>
        <v>77</v>
      </c>
    </row>
    <row r="54" spans="1:48" hidden="1" x14ac:dyDescent="0.25">
      <c r="A54" s="9" t="s">
        <v>195</v>
      </c>
      <c r="B54" s="9" t="s">
        <v>196</v>
      </c>
      <c r="C54" s="9" t="s">
        <v>59</v>
      </c>
      <c r="D54" s="9" t="s">
        <v>59</v>
      </c>
      <c r="E54" t="s">
        <v>1034</v>
      </c>
      <c r="F54" t="str">
        <f t="shared" si="0"/>
        <v>NYC</v>
      </c>
      <c r="G54" s="9" t="s">
        <v>39</v>
      </c>
      <c r="H54" s="36">
        <v>40.724035399999998</v>
      </c>
      <c r="I54" s="36">
        <v>-73.850087200000004</v>
      </c>
      <c r="J54" s="40">
        <f t="shared" si="22"/>
        <v>3</v>
      </c>
      <c r="K54" s="40">
        <f t="shared" si="2"/>
        <v>2</v>
      </c>
      <c r="L54" s="40">
        <f t="shared" si="3"/>
        <v>3</v>
      </c>
      <c r="M54" s="41">
        <v>135430.19788235301</v>
      </c>
      <c r="N54" s="41">
        <v>5356.4466413162445</v>
      </c>
      <c r="O54" s="41">
        <f t="shared" si="23"/>
        <v>9312.8177249688633</v>
      </c>
      <c r="P54" s="42">
        <f t="shared" si="5"/>
        <v>3</v>
      </c>
      <c r="Q54" s="43">
        <v>1960</v>
      </c>
      <c r="R54" s="43"/>
      <c r="S54" s="40">
        <f t="shared" si="6"/>
        <v>3</v>
      </c>
      <c r="T54" s="40"/>
      <c r="U54" s="40">
        <f t="shared" si="7"/>
        <v>0</v>
      </c>
      <c r="V54" s="40" t="str">
        <f>IFERROR(VLOOKUP(A54,'Data Tables'!$L$3:$M$89,2,FALSE),"No")</f>
        <v>No</v>
      </c>
      <c r="W54" s="40">
        <f t="shared" si="8"/>
        <v>0</v>
      </c>
      <c r="X54" s="43"/>
      <c r="Y54" s="40">
        <f t="shared" si="9"/>
        <v>0</v>
      </c>
      <c r="Z54" s="41" t="s">
        <v>67</v>
      </c>
      <c r="AA54" s="40">
        <f t="shared" si="10"/>
        <v>2</v>
      </c>
      <c r="AB54" s="44" t="str">
        <f>IF(AND(E54="Manhattan",G54="Multifamily Housing"),IF(Q54&lt;1980,"Dual Fuel","Natural Gas"),IF(AND(E54="Manhattan",G54&lt;&gt;"Multifamily Housing"),IF(Q54&lt;1945,"Oil",IF(Q54&lt;1980,"Dual Fuel","Natural Gas")),IF(E54="Downstate/LI/HV",IF(Q54&lt;1980,"Dual Fuel","Natural Gas"),IF(Q54&lt;1945,"Dual Fuel","Natural Gas"))))</f>
        <v>Dual Fuel</v>
      </c>
      <c r="AC54" s="42">
        <f t="shared" si="11"/>
        <v>3</v>
      </c>
      <c r="AD54" s="44" t="str">
        <f>IF(AND(E54="Upstate",Q54&gt;=1945),"Furnace",IF(Q54&gt;=1980,"HW Boiler",IF(AND(E54="Downstate/LI/HV",Q54&gt;=1945),"Furnace","Steam Boiler")))</f>
        <v>Furnace</v>
      </c>
      <c r="AE54" s="42">
        <f t="shared" si="12"/>
        <v>3</v>
      </c>
      <c r="AF54" s="45">
        <v>1990</v>
      </c>
      <c r="AG54" s="40">
        <f t="shared" si="13"/>
        <v>2</v>
      </c>
      <c r="AH54" s="45" t="str">
        <f>IF(AND(E54="Upstate",Q54&gt;=1945),"Forced Air",IF(Q54&gt;=1980,"Hydronic",IF(AND(E54="Downstate/LI/HV",Q54&gt;=1945),"Forced Air","Steam")))</f>
        <v>Forced Air</v>
      </c>
      <c r="AI54" s="40">
        <f t="shared" si="14"/>
        <v>4</v>
      </c>
      <c r="AJ54" s="46" t="s">
        <v>42</v>
      </c>
      <c r="AK54" s="40">
        <f t="shared" si="15"/>
        <v>0</v>
      </c>
      <c r="AL54" s="9" t="s">
        <v>1048</v>
      </c>
      <c r="AM54" s="9">
        <f t="shared" si="16"/>
        <v>4</v>
      </c>
      <c r="AN54" s="9" t="s">
        <v>1055</v>
      </c>
      <c r="AO54" s="47">
        <f>VLOOKUP(AN54,'Data Tables'!$E$4:$F$15,2,FALSE)</f>
        <v>20.157194</v>
      </c>
      <c r="AP54" s="9">
        <f t="shared" si="17"/>
        <v>0</v>
      </c>
      <c r="AQ54" s="9" t="s">
        <v>1050</v>
      </c>
      <c r="AR54" s="9">
        <f t="shared" si="18"/>
        <v>2</v>
      </c>
      <c r="AS54" s="9" t="str">
        <f t="shared" si="19"/>
        <v>NYC Dual Fuel</v>
      </c>
      <c r="AT54" s="9"/>
      <c r="AU54" s="9">
        <f t="shared" si="20"/>
        <v>3</v>
      </c>
      <c r="AV54" s="9">
        <f t="shared" si="21"/>
        <v>77</v>
      </c>
    </row>
    <row r="55" spans="1:48" hidden="1" x14ac:dyDescent="0.25">
      <c r="A55" s="9" t="s">
        <v>214</v>
      </c>
      <c r="B55" s="9" t="s">
        <v>215</v>
      </c>
      <c r="C55" s="9" t="s">
        <v>62</v>
      </c>
      <c r="D55" s="9" t="s">
        <v>63</v>
      </c>
      <c r="E55" t="s">
        <v>63</v>
      </c>
      <c r="F55" t="str">
        <f t="shared" si="0"/>
        <v>NYC</v>
      </c>
      <c r="G55" s="9" t="s">
        <v>39</v>
      </c>
      <c r="H55" s="36">
        <v>40.710633399999999</v>
      </c>
      <c r="I55" s="36">
        <v>-73.994984900000006</v>
      </c>
      <c r="J55" s="40">
        <f t="shared" si="22"/>
        <v>3</v>
      </c>
      <c r="K55" s="40">
        <f t="shared" si="2"/>
        <v>2</v>
      </c>
      <c r="L55" s="40">
        <f t="shared" si="3"/>
        <v>3</v>
      </c>
      <c r="M55" s="41">
        <v>118767.87635294101</v>
      </c>
      <c r="N55" s="41">
        <v>3506.8189192339346</v>
      </c>
      <c r="O55" s="41">
        <f t="shared" si="23"/>
        <v>8167.038085681651</v>
      </c>
      <c r="P55" s="42">
        <f t="shared" si="5"/>
        <v>3</v>
      </c>
      <c r="Q55" s="43">
        <v>1935</v>
      </c>
      <c r="R55" s="43"/>
      <c r="S55" s="40">
        <f t="shared" si="6"/>
        <v>4</v>
      </c>
      <c r="T55" s="40"/>
      <c r="U55" s="40">
        <f t="shared" si="7"/>
        <v>0</v>
      </c>
      <c r="V55" s="40" t="str">
        <f>IFERROR(VLOOKUP(A55,'Data Tables'!$L$3:$M$89,2,FALSE),"No")</f>
        <v>No</v>
      </c>
      <c r="W55" s="40">
        <f t="shared" si="8"/>
        <v>0</v>
      </c>
      <c r="X55" s="43"/>
      <c r="Y55" s="40">
        <f t="shared" si="9"/>
        <v>0</v>
      </c>
      <c r="Z55" s="41" t="s">
        <v>77</v>
      </c>
      <c r="AA55" s="40">
        <f t="shared" si="10"/>
        <v>1</v>
      </c>
      <c r="AB55" s="41" t="s">
        <v>201</v>
      </c>
      <c r="AC55" s="42">
        <f t="shared" si="11"/>
        <v>4</v>
      </c>
      <c r="AD55" s="41" t="s">
        <v>74</v>
      </c>
      <c r="AE55" s="42">
        <f t="shared" si="12"/>
        <v>2</v>
      </c>
      <c r="AF55" s="43">
        <v>1979</v>
      </c>
      <c r="AG55" s="40">
        <f t="shared" si="13"/>
        <v>3</v>
      </c>
      <c r="AH55" s="43" t="s">
        <v>49</v>
      </c>
      <c r="AI55" s="40">
        <f t="shared" si="14"/>
        <v>2</v>
      </c>
      <c r="AJ55" s="46" t="s">
        <v>42</v>
      </c>
      <c r="AK55" s="40">
        <f t="shared" si="15"/>
        <v>0</v>
      </c>
      <c r="AL55" s="9" t="s">
        <v>1048</v>
      </c>
      <c r="AM55" s="9">
        <f t="shared" si="16"/>
        <v>4</v>
      </c>
      <c r="AN55" s="9" t="s">
        <v>1055</v>
      </c>
      <c r="AO55" s="47">
        <f>VLOOKUP(AN55,'Data Tables'!$E$4:$F$15,2,FALSE)</f>
        <v>20.157194</v>
      </c>
      <c r="AP55" s="9">
        <f t="shared" si="17"/>
        <v>0</v>
      </c>
      <c r="AQ55" s="9" t="s">
        <v>1050</v>
      </c>
      <c r="AR55" s="9">
        <f t="shared" si="18"/>
        <v>2</v>
      </c>
      <c r="AS55" s="9" t="str">
        <f t="shared" si="19"/>
        <v>NYC Oil</v>
      </c>
      <c r="AT55" s="9"/>
      <c r="AU55" s="9">
        <f t="shared" si="20"/>
        <v>4</v>
      </c>
      <c r="AV55" s="9">
        <f t="shared" si="21"/>
        <v>77</v>
      </c>
    </row>
    <row r="56" spans="1:48" x14ac:dyDescent="0.25">
      <c r="A56" s="9" t="s">
        <v>874</v>
      </c>
      <c r="B56" s="9" t="s">
        <v>875</v>
      </c>
      <c r="C56" s="9" t="s">
        <v>456</v>
      </c>
      <c r="D56" s="9" t="s">
        <v>457</v>
      </c>
      <c r="E56" t="s">
        <v>1035</v>
      </c>
      <c r="F56" t="str">
        <f t="shared" si="0"/>
        <v>Not NYC</v>
      </c>
      <c r="G56" s="9" t="s">
        <v>53</v>
      </c>
      <c r="H56" s="36">
        <v>42.696508999999999</v>
      </c>
      <c r="I56" s="36">
        <v>-73.683734000000001</v>
      </c>
      <c r="J56" s="40">
        <v>1</v>
      </c>
      <c r="K56" s="40">
        <f t="shared" si="2"/>
        <v>0</v>
      </c>
      <c r="L56" s="40">
        <f t="shared" si="3"/>
        <v>1</v>
      </c>
      <c r="M56" s="41">
        <v>36625.113116883113</v>
      </c>
      <c r="N56" s="41">
        <v>4123.0024999999996</v>
      </c>
      <c r="O56" s="41">
        <f t="shared" si="23"/>
        <v>2518.5151313903743</v>
      </c>
      <c r="P56" s="42">
        <f t="shared" si="5"/>
        <v>1</v>
      </c>
      <c r="Q56" s="43">
        <v>1953</v>
      </c>
      <c r="R56" s="43">
        <v>2013</v>
      </c>
      <c r="S56" s="40">
        <f t="shared" si="6"/>
        <v>0</v>
      </c>
      <c r="T56" s="40" t="s">
        <v>1162</v>
      </c>
      <c r="U56" s="40">
        <f t="shared" si="7"/>
        <v>4</v>
      </c>
      <c r="V56" s="40" t="str">
        <f>IFERROR(VLOOKUP(A56,'Data Tables'!$L$3:$M$89,2,FALSE),"No")</f>
        <v>Yes</v>
      </c>
      <c r="W56" s="40">
        <f t="shared" si="8"/>
        <v>4</v>
      </c>
      <c r="X56" s="43"/>
      <c r="Y56" s="40">
        <f t="shared" si="9"/>
        <v>0</v>
      </c>
      <c r="Z56" s="43" t="s">
        <v>46</v>
      </c>
      <c r="AA56" s="40">
        <f t="shared" si="10"/>
        <v>4</v>
      </c>
      <c r="AB56" s="43" t="s">
        <v>41</v>
      </c>
      <c r="AC56" s="42">
        <f t="shared" si="11"/>
        <v>2</v>
      </c>
      <c r="AD56" s="41" t="s">
        <v>104</v>
      </c>
      <c r="AE56" s="42">
        <f t="shared" si="12"/>
        <v>3</v>
      </c>
      <c r="AF56" s="43">
        <v>2005</v>
      </c>
      <c r="AG56" s="40">
        <f t="shared" si="13"/>
        <v>1</v>
      </c>
      <c r="AH56" s="43" t="s">
        <v>89</v>
      </c>
      <c r="AI56" s="40">
        <f t="shared" si="14"/>
        <v>4</v>
      </c>
      <c r="AJ56" s="46" t="s">
        <v>430</v>
      </c>
      <c r="AK56" s="40">
        <f t="shared" si="15"/>
        <v>4</v>
      </c>
      <c r="AL56" s="9" t="s">
        <v>1060</v>
      </c>
      <c r="AM56" s="9">
        <f t="shared" si="16"/>
        <v>2</v>
      </c>
      <c r="AN56" s="9" t="s">
        <v>1047</v>
      </c>
      <c r="AO56" s="47">
        <f>VLOOKUP(AN56,'Data Tables'!$E$4:$F$15,2,FALSE)</f>
        <v>8.6002589999999994</v>
      </c>
      <c r="AP56" s="9">
        <f t="shared" si="17"/>
        <v>4</v>
      </c>
      <c r="AQ56" s="9" t="s">
        <v>1061</v>
      </c>
      <c r="AR56" s="9">
        <f t="shared" si="18"/>
        <v>4</v>
      </c>
      <c r="AS56" s="9" t="str">
        <f t="shared" si="19"/>
        <v>Not NYC</v>
      </c>
      <c r="AT56" s="9"/>
      <c r="AU56" s="9">
        <f t="shared" si="20"/>
        <v>0</v>
      </c>
      <c r="AV56" s="9">
        <f t="shared" si="21"/>
        <v>77</v>
      </c>
    </row>
    <row r="57" spans="1:48" hidden="1" x14ac:dyDescent="0.25">
      <c r="A57" s="9" t="s">
        <v>1155</v>
      </c>
      <c r="B57" s="9" t="s">
        <v>207</v>
      </c>
      <c r="C57" s="9" t="s">
        <v>45</v>
      </c>
      <c r="D57" s="9" t="s">
        <v>45</v>
      </c>
      <c r="E57" t="s">
        <v>1034</v>
      </c>
      <c r="F57" t="str">
        <f t="shared" si="0"/>
        <v>NYC</v>
      </c>
      <c r="G57" s="9" t="s">
        <v>39</v>
      </c>
      <c r="H57" s="36">
        <v>40.8652278</v>
      </c>
      <c r="I57" s="36">
        <v>-73.907960700000004</v>
      </c>
      <c r="J57" s="40">
        <f t="shared" ref="J57:J88" si="24">IF(OR(G57="Hospitals",G57="Nursing Homes",G57="Hotels",G57="Airports"),4,IF(OR(G57="Multifamily Housing",G57="Correctional Facilities",G57="Military"),3,IF(G57="Colleges &amp; Universities",2,IF(G57="Office",0,666))))</f>
        <v>3</v>
      </c>
      <c r="K57" s="40">
        <f t="shared" si="2"/>
        <v>2</v>
      </c>
      <c r="L57" s="40">
        <f t="shared" si="3"/>
        <v>3</v>
      </c>
      <c r="M57" s="41">
        <v>121704.84623529411</v>
      </c>
      <c r="N57" s="41">
        <v>2539.7354185999998</v>
      </c>
      <c r="O57" s="41">
        <f t="shared" si="23"/>
        <v>8368.9979558269897</v>
      </c>
      <c r="P57" s="42">
        <f t="shared" si="5"/>
        <v>3</v>
      </c>
      <c r="Q57" s="43">
        <v>1950</v>
      </c>
      <c r="R57" s="43"/>
      <c r="S57" s="40">
        <f t="shared" si="6"/>
        <v>3</v>
      </c>
      <c r="T57" s="40"/>
      <c r="U57" s="40">
        <f t="shared" si="7"/>
        <v>0</v>
      </c>
      <c r="V57" s="40" t="str">
        <f>IFERROR(VLOOKUP(A57,'Data Tables'!$L$3:$M$89,2,FALSE),"No")</f>
        <v>No</v>
      </c>
      <c r="W57" s="40">
        <f t="shared" si="8"/>
        <v>0</v>
      </c>
      <c r="X57" s="43"/>
      <c r="Y57" s="40">
        <f t="shared" si="9"/>
        <v>0</v>
      </c>
      <c r="Z57" s="41" t="s">
        <v>46</v>
      </c>
      <c r="AA57" s="40">
        <f t="shared" si="10"/>
        <v>4</v>
      </c>
      <c r="AB57" s="51" t="s">
        <v>41</v>
      </c>
      <c r="AC57" s="42">
        <f t="shared" si="11"/>
        <v>2</v>
      </c>
      <c r="AD57" s="41" t="s">
        <v>74</v>
      </c>
      <c r="AE57" s="42">
        <f t="shared" si="12"/>
        <v>2</v>
      </c>
      <c r="AF57" s="45">
        <v>1990</v>
      </c>
      <c r="AG57" s="40">
        <f t="shared" si="13"/>
        <v>2</v>
      </c>
      <c r="AH57" s="45" t="str">
        <f>IF(AND(E57="Upstate",Q57&gt;=1945),"Forced Air",IF(Q57&gt;=1980,"Hydronic",IF(AND(E57="Downstate/LI/HV",Q57&gt;=1945),"Forced Air","Steam")))</f>
        <v>Forced Air</v>
      </c>
      <c r="AI57" s="40">
        <f t="shared" si="14"/>
        <v>4</v>
      </c>
      <c r="AJ57" s="46" t="s">
        <v>42</v>
      </c>
      <c r="AK57" s="40">
        <f t="shared" si="15"/>
        <v>0</v>
      </c>
      <c r="AL57" s="9" t="s">
        <v>1048</v>
      </c>
      <c r="AM57" s="9">
        <f t="shared" si="16"/>
        <v>4</v>
      </c>
      <c r="AN57" s="9" t="s">
        <v>1055</v>
      </c>
      <c r="AO57" s="47">
        <f>VLOOKUP(AN57,'Data Tables'!$E$4:$F$15,2,FALSE)</f>
        <v>20.157194</v>
      </c>
      <c r="AP57" s="9">
        <f t="shared" si="17"/>
        <v>0</v>
      </c>
      <c r="AQ57" s="9" t="s">
        <v>1050</v>
      </c>
      <c r="AR57" s="9">
        <f t="shared" si="18"/>
        <v>2</v>
      </c>
      <c r="AS57" s="9" t="str">
        <f t="shared" si="19"/>
        <v>NYC Natural Gas</v>
      </c>
      <c r="AT57" s="9"/>
      <c r="AU57" s="9">
        <f t="shared" si="20"/>
        <v>2</v>
      </c>
      <c r="AV57" s="9">
        <f t="shared" si="21"/>
        <v>76</v>
      </c>
    </row>
    <row r="58" spans="1:48" hidden="1" x14ac:dyDescent="0.25">
      <c r="A58" s="9" t="s">
        <v>145</v>
      </c>
      <c r="B58" s="9" t="s">
        <v>145</v>
      </c>
      <c r="C58" s="9" t="s">
        <v>84</v>
      </c>
      <c r="D58" s="9" t="s">
        <v>84</v>
      </c>
      <c r="E58" t="s">
        <v>1034</v>
      </c>
      <c r="F58" t="str">
        <f t="shared" si="0"/>
        <v>NYC</v>
      </c>
      <c r="G58" s="9" t="s">
        <v>76</v>
      </c>
      <c r="H58" s="36">
        <v>40.5851337</v>
      </c>
      <c r="I58" s="36">
        <v>-74.085276500000006</v>
      </c>
      <c r="J58" s="40">
        <f t="shared" si="24"/>
        <v>4</v>
      </c>
      <c r="K58" s="40">
        <f t="shared" si="2"/>
        <v>4</v>
      </c>
      <c r="L58" s="40">
        <f t="shared" si="3"/>
        <v>4</v>
      </c>
      <c r="M58" s="41">
        <v>194736.90085199999</v>
      </c>
      <c r="N58" s="41">
        <v>81906.559893418613</v>
      </c>
      <c r="O58" s="41">
        <f t="shared" si="23"/>
        <v>13391.025711528708</v>
      </c>
      <c r="P58" s="42">
        <f t="shared" si="5"/>
        <v>3</v>
      </c>
      <c r="Q58" s="43">
        <v>1970</v>
      </c>
      <c r="R58" s="43"/>
      <c r="S58" s="40">
        <f t="shared" si="6"/>
        <v>3</v>
      </c>
      <c r="T58" s="40"/>
      <c r="U58" s="40">
        <f t="shared" si="7"/>
        <v>0</v>
      </c>
      <c r="V58" s="40" t="str">
        <f>IFERROR(VLOOKUP(A58,'Data Tables'!$L$3:$M$89,2,FALSE),"No")</f>
        <v>No</v>
      </c>
      <c r="W58" s="40">
        <f t="shared" si="8"/>
        <v>0</v>
      </c>
      <c r="X58" s="43"/>
      <c r="Y58" s="40">
        <f t="shared" si="9"/>
        <v>0</v>
      </c>
      <c r="Z58" s="41" t="s">
        <v>46</v>
      </c>
      <c r="AA58" s="40">
        <f t="shared" si="10"/>
        <v>4</v>
      </c>
      <c r="AB58" s="51" t="s">
        <v>41</v>
      </c>
      <c r="AC58" s="42">
        <f t="shared" si="11"/>
        <v>2</v>
      </c>
      <c r="AD58" s="41" t="s">
        <v>104</v>
      </c>
      <c r="AE58" s="42">
        <f t="shared" si="12"/>
        <v>3</v>
      </c>
      <c r="AF58" s="43">
        <v>1997</v>
      </c>
      <c r="AG58" s="40">
        <f t="shared" si="13"/>
        <v>2</v>
      </c>
      <c r="AH58" s="45" t="str">
        <f>IF(AND(E58="Upstate",Q58&gt;=1945),"Forced Air",IF(Q58&gt;=1980,"Hydronic",IF(AND(E58="Downstate/LI/HV",Q58&gt;=1945),"Forced Air","Steam")))</f>
        <v>Forced Air</v>
      </c>
      <c r="AI58" s="40">
        <f t="shared" si="14"/>
        <v>4</v>
      </c>
      <c r="AJ58" s="46" t="s">
        <v>42</v>
      </c>
      <c r="AK58" s="40">
        <f t="shared" si="15"/>
        <v>0</v>
      </c>
      <c r="AL58" s="9" t="s">
        <v>1048</v>
      </c>
      <c r="AM58" s="9">
        <f t="shared" si="16"/>
        <v>4</v>
      </c>
      <c r="AN58" s="9" t="s">
        <v>1055</v>
      </c>
      <c r="AO58" s="47">
        <f>VLOOKUP(AN58,'Data Tables'!$E$4:$F$15,2,FALSE)</f>
        <v>20.157194</v>
      </c>
      <c r="AP58" s="9">
        <f t="shared" si="17"/>
        <v>0</v>
      </c>
      <c r="AQ58" s="9" t="s">
        <v>1050</v>
      </c>
      <c r="AR58" s="9">
        <f t="shared" si="18"/>
        <v>2</v>
      </c>
      <c r="AS58" s="9" t="str">
        <f t="shared" si="19"/>
        <v>NYC Natural Gas</v>
      </c>
      <c r="AT58" s="9" t="s">
        <v>1162</v>
      </c>
      <c r="AU58" s="9">
        <f t="shared" si="20"/>
        <v>0</v>
      </c>
      <c r="AV58" s="9">
        <f t="shared" si="21"/>
        <v>76</v>
      </c>
    </row>
    <row r="59" spans="1:48" hidden="1" x14ac:dyDescent="0.25">
      <c r="A59" s="9" t="s">
        <v>694</v>
      </c>
      <c r="B59" s="9" t="s">
        <v>695</v>
      </c>
      <c r="C59" s="9" t="s">
        <v>680</v>
      </c>
      <c r="D59" s="9" t="s">
        <v>681</v>
      </c>
      <c r="E59" t="s">
        <v>1035</v>
      </c>
      <c r="F59" t="str">
        <f t="shared" si="0"/>
        <v>Not NYC</v>
      </c>
      <c r="G59" s="9" t="s">
        <v>76</v>
      </c>
      <c r="H59" s="36">
        <v>42.874768000000003</v>
      </c>
      <c r="I59" s="36">
        <v>-77.290726000000006</v>
      </c>
      <c r="J59" s="40">
        <f t="shared" si="24"/>
        <v>4</v>
      </c>
      <c r="K59" s="40">
        <f t="shared" si="2"/>
        <v>4</v>
      </c>
      <c r="L59" s="40">
        <f t="shared" si="3"/>
        <v>4</v>
      </c>
      <c r="M59" s="41">
        <v>54510.20382923774</v>
      </c>
      <c r="N59" s="41">
        <v>23768.984227865294</v>
      </c>
      <c r="O59" s="41">
        <f t="shared" si="23"/>
        <v>3748.3781339046427</v>
      </c>
      <c r="P59" s="42">
        <f t="shared" si="5"/>
        <v>2</v>
      </c>
      <c r="Q59" s="43">
        <v>1904</v>
      </c>
      <c r="R59" s="43"/>
      <c r="S59" s="40">
        <f t="shared" si="6"/>
        <v>4</v>
      </c>
      <c r="T59" s="40"/>
      <c r="U59" s="40">
        <f t="shared" si="7"/>
        <v>0</v>
      </c>
      <c r="V59" s="40" t="str">
        <f>IFERROR(VLOOKUP(A59,'Data Tables'!$L$3:$M$89,2,FALSE),"No")</f>
        <v>No</v>
      </c>
      <c r="W59" s="40">
        <f t="shared" si="8"/>
        <v>0</v>
      </c>
      <c r="X59" s="43"/>
      <c r="Y59" s="40">
        <f t="shared" si="9"/>
        <v>0</v>
      </c>
      <c r="Z59" s="43" t="s">
        <v>46</v>
      </c>
      <c r="AA59" s="40">
        <f t="shared" si="10"/>
        <v>4</v>
      </c>
      <c r="AB59" s="44" t="str">
        <f>IF(AND(E59="Manhattan",G59="Multifamily Housing"),IF(Q59&lt;1980,"Dual Fuel","Natural Gas"),IF(AND(E59="Manhattan",G59&lt;&gt;"Multifamily Housing"),IF(Q59&lt;1945,"Oil",IF(Q59&lt;1980,"Dual Fuel","Natural Gas")),IF(E59="Downstate/LI/HV",IF(Q59&lt;1980,"Dual Fuel","Natural Gas"),IF(Q59&lt;1945,"Dual Fuel","Natural Gas"))))</f>
        <v>Dual Fuel</v>
      </c>
      <c r="AC59" s="42">
        <f t="shared" si="11"/>
        <v>3</v>
      </c>
      <c r="AD59" s="44" t="str">
        <f>IF(AND(E59="Upstate",Q59&gt;=1945),"Furnace",IF(Q59&gt;=1980,"HW Boiler",IF(AND(E59="Downstate/LI/HV",Q59&gt;=1945),"Furnace","Steam Boiler")))</f>
        <v>Steam Boiler</v>
      </c>
      <c r="AE59" s="42">
        <f t="shared" si="12"/>
        <v>2</v>
      </c>
      <c r="AF59" s="45">
        <v>1990</v>
      </c>
      <c r="AG59" s="40">
        <f t="shared" si="13"/>
        <v>2</v>
      </c>
      <c r="AH59" s="45" t="str">
        <f>IF(AND(E59="Upstate",Q59&gt;=1945),"Forced Air",IF(Q59&gt;=1980,"Hydronic",IF(AND(E59="Downstate/LI/HV",Q59&gt;=1945),"Forced Air","Steam")))</f>
        <v>Steam</v>
      </c>
      <c r="AI59" s="40">
        <f t="shared" si="14"/>
        <v>2</v>
      </c>
      <c r="AJ59" s="46" t="s">
        <v>42</v>
      </c>
      <c r="AK59" s="40">
        <f t="shared" si="15"/>
        <v>0</v>
      </c>
      <c r="AL59" s="9" t="s">
        <v>1060</v>
      </c>
      <c r="AM59" s="9">
        <f t="shared" si="16"/>
        <v>2</v>
      </c>
      <c r="AN59" s="9" t="s">
        <v>1054</v>
      </c>
      <c r="AO59" s="47">
        <f>VLOOKUP(AN59,'Data Tables'!$E$4:$F$15,2,FALSE)</f>
        <v>10.88392</v>
      </c>
      <c r="AP59" s="9">
        <f t="shared" si="17"/>
        <v>3</v>
      </c>
      <c r="AQ59" s="9" t="s">
        <v>1061</v>
      </c>
      <c r="AR59" s="9">
        <f t="shared" si="18"/>
        <v>4</v>
      </c>
      <c r="AS59" s="9" t="str">
        <f t="shared" si="19"/>
        <v>Not NYC</v>
      </c>
      <c r="AT59" s="9"/>
      <c r="AU59" s="9">
        <f t="shared" si="20"/>
        <v>0</v>
      </c>
      <c r="AV59" s="9">
        <f t="shared" si="21"/>
        <v>76</v>
      </c>
    </row>
    <row r="60" spans="1:48" hidden="1" x14ac:dyDescent="0.25">
      <c r="A60" s="9" t="s">
        <v>712</v>
      </c>
      <c r="B60" s="9" t="s">
        <v>713</v>
      </c>
      <c r="C60" s="9" t="s">
        <v>562</v>
      </c>
      <c r="D60" s="9" t="s">
        <v>563</v>
      </c>
      <c r="E60" t="s">
        <v>1035</v>
      </c>
      <c r="F60" t="str">
        <f t="shared" si="0"/>
        <v>Not NYC</v>
      </c>
      <c r="G60" s="9" t="s">
        <v>76</v>
      </c>
      <c r="H60" s="36">
        <v>43.083455000000001</v>
      </c>
      <c r="I60" s="36">
        <v>-75.267205000000004</v>
      </c>
      <c r="J60" s="40">
        <f t="shared" si="24"/>
        <v>4</v>
      </c>
      <c r="K60" s="40">
        <f t="shared" si="2"/>
        <v>4</v>
      </c>
      <c r="L60" s="40">
        <f t="shared" si="3"/>
        <v>4</v>
      </c>
      <c r="M60" s="41">
        <v>51842.7303180569</v>
      </c>
      <c r="N60" s="41">
        <v>22605.841708455042</v>
      </c>
      <c r="O60" s="41">
        <f t="shared" si="23"/>
        <v>3564.9501024593251</v>
      </c>
      <c r="P60" s="42">
        <f t="shared" si="5"/>
        <v>2</v>
      </c>
      <c r="Q60" s="43">
        <v>1866</v>
      </c>
      <c r="R60" s="43"/>
      <c r="S60" s="40">
        <f t="shared" si="6"/>
        <v>4</v>
      </c>
      <c r="T60" s="40"/>
      <c r="U60" s="40">
        <f t="shared" si="7"/>
        <v>0</v>
      </c>
      <c r="V60" s="40" t="str">
        <f>IFERROR(VLOOKUP(A60,'Data Tables'!$L$3:$M$89,2,FALSE),"No")</f>
        <v>No</v>
      </c>
      <c r="W60" s="40">
        <f t="shared" si="8"/>
        <v>0</v>
      </c>
      <c r="X60" s="43"/>
      <c r="Y60" s="40">
        <f t="shared" si="9"/>
        <v>0</v>
      </c>
      <c r="Z60" s="43" t="s">
        <v>46</v>
      </c>
      <c r="AA60" s="40">
        <f t="shared" si="10"/>
        <v>4</v>
      </c>
      <c r="AB60" s="43" t="s">
        <v>41</v>
      </c>
      <c r="AC60" s="42">
        <f t="shared" si="11"/>
        <v>2</v>
      </c>
      <c r="AD60" s="41" t="s">
        <v>104</v>
      </c>
      <c r="AE60" s="42">
        <f t="shared" si="12"/>
        <v>3</v>
      </c>
      <c r="AF60" s="45">
        <v>1990</v>
      </c>
      <c r="AG60" s="40">
        <f t="shared" si="13"/>
        <v>2</v>
      </c>
      <c r="AH60" s="45" t="str">
        <f>IF(AND(E60="Upstate",Q60&gt;=1945),"Forced Air",IF(Q60&gt;=1980,"Hydronic",IF(AND(E60="Downstate/LI/HV",Q60&gt;=1945),"Forced Air","Steam")))</f>
        <v>Steam</v>
      </c>
      <c r="AI60" s="40">
        <f t="shared" si="14"/>
        <v>2</v>
      </c>
      <c r="AJ60" s="46" t="s">
        <v>42</v>
      </c>
      <c r="AK60" s="40">
        <f t="shared" si="15"/>
        <v>0</v>
      </c>
      <c r="AL60" s="9" t="s">
        <v>1064</v>
      </c>
      <c r="AM60" s="9">
        <f t="shared" si="16"/>
        <v>1</v>
      </c>
      <c r="AN60" s="9" t="s">
        <v>1047</v>
      </c>
      <c r="AO60" s="47">
        <f>VLOOKUP(AN60,'Data Tables'!$E$4:$F$15,2,FALSE)</f>
        <v>8.6002589999999994</v>
      </c>
      <c r="AP60" s="9">
        <f t="shared" si="17"/>
        <v>4</v>
      </c>
      <c r="AQ60" s="9" t="s">
        <v>1061</v>
      </c>
      <c r="AR60" s="9">
        <f t="shared" si="18"/>
        <v>4</v>
      </c>
      <c r="AS60" s="9" t="str">
        <f t="shared" si="19"/>
        <v>Not NYC</v>
      </c>
      <c r="AT60" s="9"/>
      <c r="AU60" s="9">
        <f t="shared" si="20"/>
        <v>0</v>
      </c>
      <c r="AV60" s="9">
        <f t="shared" si="21"/>
        <v>76</v>
      </c>
    </row>
    <row r="61" spans="1:48" x14ac:dyDescent="0.25">
      <c r="A61" s="9" t="s">
        <v>407</v>
      </c>
      <c r="B61" s="9" t="s">
        <v>408</v>
      </c>
      <c r="C61" s="9" t="s">
        <v>409</v>
      </c>
      <c r="D61" s="9" t="s">
        <v>410</v>
      </c>
      <c r="E61" t="s">
        <v>1035</v>
      </c>
      <c r="F61" t="str">
        <f t="shared" si="0"/>
        <v>Not NYC</v>
      </c>
      <c r="G61" s="9" t="s">
        <v>53</v>
      </c>
      <c r="H61" s="36">
        <v>42.718000000000103</v>
      </c>
      <c r="I61" s="36">
        <v>-73.7106899999999</v>
      </c>
      <c r="J61" s="40">
        <f t="shared" si="24"/>
        <v>2</v>
      </c>
      <c r="K61" s="40">
        <f t="shared" si="2"/>
        <v>0</v>
      </c>
      <c r="L61" s="40">
        <f t="shared" si="3"/>
        <v>1</v>
      </c>
      <c r="M61" s="41">
        <v>382469.87454545451</v>
      </c>
      <c r="N61" s="41">
        <v>43055.819210526315</v>
      </c>
      <c r="O61" s="41">
        <f t="shared" si="23"/>
        <v>26300.428431978609</v>
      </c>
      <c r="P61" s="42">
        <f t="shared" si="5"/>
        <v>4</v>
      </c>
      <c r="Q61" s="43">
        <v>1868</v>
      </c>
      <c r="R61" s="43">
        <v>2020</v>
      </c>
      <c r="S61" s="40">
        <f t="shared" si="6"/>
        <v>0</v>
      </c>
      <c r="T61" s="40"/>
      <c r="U61" s="40">
        <f t="shared" si="7"/>
        <v>0</v>
      </c>
      <c r="V61" s="40" t="str">
        <f>IFERROR(VLOOKUP(A61,'Data Tables'!$L$3:$M$89,2,FALSE),"No")</f>
        <v>Yes</v>
      </c>
      <c r="W61" s="40">
        <f t="shared" si="8"/>
        <v>4</v>
      </c>
      <c r="X61" s="43" t="s">
        <v>1079</v>
      </c>
      <c r="Y61" s="40">
        <f t="shared" si="9"/>
        <v>4</v>
      </c>
      <c r="Z61" s="43" t="s">
        <v>46</v>
      </c>
      <c r="AA61" s="40">
        <f t="shared" si="10"/>
        <v>4</v>
      </c>
      <c r="AB61" t="s">
        <v>41</v>
      </c>
      <c r="AC61" s="42">
        <f t="shared" si="11"/>
        <v>2</v>
      </c>
      <c r="AD61" s="41" t="s">
        <v>48</v>
      </c>
      <c r="AE61" s="42">
        <f t="shared" si="12"/>
        <v>3</v>
      </c>
      <c r="AF61" s="43">
        <v>2009</v>
      </c>
      <c r="AG61" s="40">
        <f t="shared" si="13"/>
        <v>1</v>
      </c>
      <c r="AH61" s="43" t="s">
        <v>49</v>
      </c>
      <c r="AI61" s="40">
        <f t="shared" si="14"/>
        <v>2</v>
      </c>
      <c r="AJ61" s="46" t="s">
        <v>50</v>
      </c>
      <c r="AK61" s="40">
        <f t="shared" si="15"/>
        <v>3</v>
      </c>
      <c r="AL61" s="9" t="s">
        <v>1064</v>
      </c>
      <c r="AM61" s="9">
        <f t="shared" si="16"/>
        <v>1</v>
      </c>
      <c r="AN61" s="9" t="s">
        <v>1047</v>
      </c>
      <c r="AO61" s="47">
        <f>VLOOKUP(AN61,'Data Tables'!$E$4:$F$15,2,FALSE)</f>
        <v>8.6002589999999994</v>
      </c>
      <c r="AP61" s="9">
        <f t="shared" si="17"/>
        <v>4</v>
      </c>
      <c r="AQ61" s="9" t="s">
        <v>1061</v>
      </c>
      <c r="AR61" s="9">
        <f t="shared" si="18"/>
        <v>4</v>
      </c>
      <c r="AS61" s="9" t="str">
        <f t="shared" si="19"/>
        <v>Not NYC</v>
      </c>
      <c r="AT61" s="9"/>
      <c r="AU61" s="9">
        <f t="shared" si="20"/>
        <v>0</v>
      </c>
      <c r="AV61" s="9">
        <f t="shared" si="21"/>
        <v>76</v>
      </c>
    </row>
    <row r="62" spans="1:48" x14ac:dyDescent="0.25">
      <c r="A62" s="9" t="s">
        <v>445</v>
      </c>
      <c r="B62" s="9" t="s">
        <v>446</v>
      </c>
      <c r="C62" s="9" t="s">
        <v>433</v>
      </c>
      <c r="D62" s="9" t="s">
        <v>434</v>
      </c>
      <c r="E62" t="s">
        <v>1035</v>
      </c>
      <c r="F62" t="str">
        <f t="shared" si="0"/>
        <v>Not NYC</v>
      </c>
      <c r="G62" s="9" t="s">
        <v>53</v>
      </c>
      <c r="H62" s="36">
        <v>43.126396999999997</v>
      </c>
      <c r="I62" s="36">
        <v>-77.631202000000002</v>
      </c>
      <c r="J62" s="40">
        <f t="shared" si="24"/>
        <v>2</v>
      </c>
      <c r="K62" s="40">
        <f t="shared" si="2"/>
        <v>0</v>
      </c>
      <c r="L62" s="40">
        <f t="shared" si="3"/>
        <v>1</v>
      </c>
      <c r="M62" s="41">
        <v>193561.39636363633</v>
      </c>
      <c r="N62" s="41">
        <v>21789.806315789472</v>
      </c>
      <c r="O62" s="41">
        <f t="shared" si="23"/>
        <v>13310.192491122993</v>
      </c>
      <c r="P62" s="42">
        <f t="shared" si="5"/>
        <v>3</v>
      </c>
      <c r="Q62" s="43">
        <v>1817</v>
      </c>
      <c r="R62" s="43">
        <v>1958</v>
      </c>
      <c r="S62" s="40">
        <f t="shared" si="6"/>
        <v>4</v>
      </c>
      <c r="T62" s="40"/>
      <c r="U62" s="40">
        <f t="shared" si="7"/>
        <v>0</v>
      </c>
      <c r="V62" s="40" t="str">
        <f>IFERROR(VLOOKUP(A62,'Data Tables'!$L$3:$M$89,2,FALSE),"No")</f>
        <v>Yes</v>
      </c>
      <c r="W62" s="40">
        <f t="shared" si="8"/>
        <v>4</v>
      </c>
      <c r="X62" s="43"/>
      <c r="Y62" s="40">
        <f t="shared" si="9"/>
        <v>0</v>
      </c>
      <c r="Z62" s="43" t="s">
        <v>46</v>
      </c>
      <c r="AA62" s="40">
        <f t="shared" si="10"/>
        <v>4</v>
      </c>
      <c r="AB62" s="43" t="s">
        <v>41</v>
      </c>
      <c r="AC62" s="42">
        <f t="shared" si="11"/>
        <v>2</v>
      </c>
      <c r="AD62" s="41" t="s">
        <v>48</v>
      </c>
      <c r="AE62" s="42">
        <f t="shared" si="12"/>
        <v>3</v>
      </c>
      <c r="AF62" s="43">
        <v>2006</v>
      </c>
      <c r="AG62" s="40">
        <f t="shared" si="13"/>
        <v>1</v>
      </c>
      <c r="AH62" s="45" t="str">
        <f>IF(AND(E62="Upstate",Q62&gt;=1945),"Forced Air",IF(Q62&gt;=1980,"Hydronic",IF(AND(E62="Downstate/LI/HV",Q62&gt;=1945),"Forced Air","Steam")))</f>
        <v>Steam</v>
      </c>
      <c r="AI62" s="40">
        <f t="shared" si="14"/>
        <v>2</v>
      </c>
      <c r="AJ62" s="46" t="s">
        <v>50</v>
      </c>
      <c r="AK62" s="40">
        <f t="shared" si="15"/>
        <v>3</v>
      </c>
      <c r="AL62" s="9" t="s">
        <v>1060</v>
      </c>
      <c r="AM62" s="9">
        <f t="shared" si="16"/>
        <v>2</v>
      </c>
      <c r="AN62" s="9" t="s">
        <v>1054</v>
      </c>
      <c r="AO62" s="47">
        <f>VLOOKUP(AN62,'Data Tables'!$E$4:$F$15,2,FALSE)</f>
        <v>10.88392</v>
      </c>
      <c r="AP62" s="9">
        <f t="shared" si="17"/>
        <v>3</v>
      </c>
      <c r="AQ62" s="9" t="s">
        <v>1061</v>
      </c>
      <c r="AR62" s="9">
        <f t="shared" si="18"/>
        <v>4</v>
      </c>
      <c r="AS62" s="9" t="str">
        <f t="shared" si="19"/>
        <v>Not NYC</v>
      </c>
      <c r="AT62" s="9"/>
      <c r="AU62" s="9">
        <f t="shared" si="20"/>
        <v>0</v>
      </c>
      <c r="AV62" s="9">
        <f t="shared" si="21"/>
        <v>76</v>
      </c>
    </row>
    <row r="63" spans="1:48" x14ac:dyDescent="0.25">
      <c r="A63" s="9" t="s">
        <v>65</v>
      </c>
      <c r="B63" s="9" t="s">
        <v>66</v>
      </c>
      <c r="C63" s="9" t="s">
        <v>62</v>
      </c>
      <c r="D63" s="9" t="s">
        <v>63</v>
      </c>
      <c r="E63" t="s">
        <v>63</v>
      </c>
      <c r="F63" t="str">
        <f t="shared" si="0"/>
        <v>NYC</v>
      </c>
      <c r="G63" s="9" t="s">
        <v>53</v>
      </c>
      <c r="H63" s="36">
        <v>40.807987799999999</v>
      </c>
      <c r="I63" s="36">
        <v>-73.963816300000005</v>
      </c>
      <c r="J63" s="40">
        <f t="shared" si="24"/>
        <v>2</v>
      </c>
      <c r="K63" s="40">
        <f t="shared" si="2"/>
        <v>0</v>
      </c>
      <c r="L63" s="40">
        <f t="shared" si="3"/>
        <v>1</v>
      </c>
      <c r="M63" s="41">
        <v>1085045.0336633599</v>
      </c>
      <c r="N63" s="41">
        <v>122584.54567071509</v>
      </c>
      <c r="O63" s="41">
        <f t="shared" si="23"/>
        <v>74612.80260896869</v>
      </c>
      <c r="P63" s="42">
        <f t="shared" si="5"/>
        <v>4</v>
      </c>
      <c r="Q63" s="43">
        <v>1754</v>
      </c>
      <c r="R63" s="43">
        <v>1969</v>
      </c>
      <c r="S63" s="40">
        <f t="shared" si="6"/>
        <v>4</v>
      </c>
      <c r="T63" s="40"/>
      <c r="U63" s="40">
        <f t="shared" si="7"/>
        <v>0</v>
      </c>
      <c r="V63" s="40" t="str">
        <f>IFERROR(VLOOKUP(A63,'Data Tables'!$L$3:$M$89,2,FALSE),"No")</f>
        <v>Yes</v>
      </c>
      <c r="W63" s="40">
        <f t="shared" si="8"/>
        <v>4</v>
      </c>
      <c r="X63" s="43"/>
      <c r="Y63" s="40">
        <f t="shared" si="9"/>
        <v>0</v>
      </c>
      <c r="Z63" s="41" t="s">
        <v>67</v>
      </c>
      <c r="AA63" s="40">
        <f t="shared" si="10"/>
        <v>2</v>
      </c>
      <c r="AB63" s="44" t="str">
        <f>IF(AND(E63="Manhattan",G63="Multifamily Housing"),IF(Q63&lt;1980,"Dual Fuel","Natural Gas"),IF(AND(E63="Manhattan",G63&lt;&gt;"Multifamily Housing"),IF(Q63&lt;1945,"Oil",IF(Q63&lt;1980,"Dual Fuel","Natural Gas")),IF(E63="Downstate/LI/HV",IF(Q63&lt;1980,"Dual Fuel","Natural Gas"),IF(Q63&lt;1945,"Dual Fuel","Natural Gas"))))</f>
        <v>Oil</v>
      </c>
      <c r="AC63" s="42">
        <f t="shared" si="11"/>
        <v>4</v>
      </c>
      <c r="AD63" s="44" t="str">
        <f>IF(AND(E63="Upstate",Q63&gt;=1945),"Furnace",IF(Q63&gt;=1980,"HW Boiler",IF(AND(E63="Downstate/LI/HV",Q63&gt;=1945),"Furnace","Steam Boiler")))</f>
        <v>Steam Boiler</v>
      </c>
      <c r="AE63" s="42">
        <f t="shared" si="12"/>
        <v>2</v>
      </c>
      <c r="AF63" s="45">
        <v>1990</v>
      </c>
      <c r="AG63" s="40">
        <f t="shared" si="13"/>
        <v>2</v>
      </c>
      <c r="AH63" s="43" t="s">
        <v>49</v>
      </c>
      <c r="AI63" s="40">
        <f t="shared" si="14"/>
        <v>2</v>
      </c>
      <c r="AJ63" s="46" t="s">
        <v>42</v>
      </c>
      <c r="AK63" s="40">
        <f t="shared" si="15"/>
        <v>0</v>
      </c>
      <c r="AL63" s="9" t="s">
        <v>1048</v>
      </c>
      <c r="AM63" s="9">
        <f t="shared" si="16"/>
        <v>4</v>
      </c>
      <c r="AN63" s="9" t="s">
        <v>1055</v>
      </c>
      <c r="AO63" s="47">
        <f>VLOOKUP(AN63,'Data Tables'!$E$4:$F$15,2,FALSE)</f>
        <v>20.157194</v>
      </c>
      <c r="AP63" s="9">
        <f t="shared" si="17"/>
        <v>0</v>
      </c>
      <c r="AQ63" s="9" t="s">
        <v>1050</v>
      </c>
      <c r="AR63" s="9">
        <f t="shared" si="18"/>
        <v>2</v>
      </c>
      <c r="AS63" s="9" t="str">
        <f t="shared" si="19"/>
        <v>NYC Oil</v>
      </c>
      <c r="AT63" s="9"/>
      <c r="AU63" s="9">
        <f t="shared" si="20"/>
        <v>4</v>
      </c>
      <c r="AV63" s="9">
        <f t="shared" si="21"/>
        <v>76</v>
      </c>
    </row>
    <row r="64" spans="1:48" hidden="1" x14ac:dyDescent="0.25">
      <c r="A64" s="9" t="s">
        <v>404</v>
      </c>
      <c r="B64" s="9"/>
      <c r="C64" s="9" t="s">
        <v>405</v>
      </c>
      <c r="D64" s="9" t="s">
        <v>406</v>
      </c>
      <c r="E64" t="s">
        <v>1034</v>
      </c>
      <c r="F64" t="str">
        <f t="shared" si="0"/>
        <v>Not NYC</v>
      </c>
      <c r="G64" s="9" t="s">
        <v>316</v>
      </c>
      <c r="H64" s="36">
        <v>41.395229999999998</v>
      </c>
      <c r="I64" s="36">
        <v>-73.955019999999905</v>
      </c>
      <c r="J64" s="40">
        <f t="shared" si="24"/>
        <v>3</v>
      </c>
      <c r="K64" s="40">
        <f t="shared" si="2"/>
        <v>2</v>
      </c>
      <c r="L64" s="40">
        <f t="shared" si="3"/>
        <v>3</v>
      </c>
      <c r="M64" s="41">
        <v>782471.57678220142</v>
      </c>
      <c r="N64" s="41">
        <v>113938.8436367065</v>
      </c>
      <c r="O64" s="41">
        <f t="shared" si="23"/>
        <v>53806.427838729032</v>
      </c>
      <c r="P64" s="42">
        <f t="shared" si="5"/>
        <v>4</v>
      </c>
      <c r="Q64" s="43">
        <v>1802</v>
      </c>
      <c r="R64" s="43">
        <v>1902</v>
      </c>
      <c r="S64" s="40">
        <f t="shared" si="6"/>
        <v>4</v>
      </c>
      <c r="T64" s="40" t="s">
        <v>1162</v>
      </c>
      <c r="U64" s="40">
        <f t="shared" si="7"/>
        <v>4</v>
      </c>
      <c r="V64" s="40" t="str">
        <f>IFERROR(VLOOKUP(A64,'Data Tables'!$L$3:$M$89,2,FALSE),"No")</f>
        <v>No</v>
      </c>
      <c r="W64" s="40">
        <f t="shared" si="8"/>
        <v>0</v>
      </c>
      <c r="X64" s="43"/>
      <c r="Y64" s="40">
        <f t="shared" si="9"/>
        <v>0</v>
      </c>
      <c r="Z64" s="43" t="s">
        <v>46</v>
      </c>
      <c r="AA64" s="40">
        <f t="shared" si="10"/>
        <v>4</v>
      </c>
      <c r="AB64" s="43" t="s">
        <v>41</v>
      </c>
      <c r="AC64" s="42">
        <f t="shared" si="11"/>
        <v>2</v>
      </c>
      <c r="AD64" s="41" t="s">
        <v>104</v>
      </c>
      <c r="AE64" s="42">
        <f t="shared" si="12"/>
        <v>3</v>
      </c>
      <c r="AF64" s="45">
        <v>1990</v>
      </c>
      <c r="AG64" s="40">
        <f t="shared" si="13"/>
        <v>2</v>
      </c>
      <c r="AH64" s="45" t="str">
        <f>IF(AND(E64="Upstate",Q64&gt;=1945),"Forced Air",IF(Q64&gt;=1980,"Hydronic",IF(AND(E64="Downstate/LI/HV",Q64&gt;=1945),"Forced Air","Steam")))</f>
        <v>Steam</v>
      </c>
      <c r="AI64" s="40">
        <f t="shared" si="14"/>
        <v>2</v>
      </c>
      <c r="AJ64" s="46" t="s">
        <v>42</v>
      </c>
      <c r="AK64" s="40">
        <f t="shared" si="15"/>
        <v>0</v>
      </c>
      <c r="AL64" s="9" t="s">
        <v>1060</v>
      </c>
      <c r="AM64" s="9">
        <f t="shared" si="16"/>
        <v>2</v>
      </c>
      <c r="AN64" s="9" t="s">
        <v>1051</v>
      </c>
      <c r="AO64" s="47">
        <f>VLOOKUP(AN64,'Data Tables'!$E$4:$F$15,2,FALSE)</f>
        <v>13.688314</v>
      </c>
      <c r="AP64" s="9">
        <f t="shared" si="17"/>
        <v>2</v>
      </c>
      <c r="AQ64" s="9" t="s">
        <v>1061</v>
      </c>
      <c r="AR64" s="9">
        <f t="shared" si="18"/>
        <v>4</v>
      </c>
      <c r="AS64" s="9" t="str">
        <f t="shared" si="19"/>
        <v>Not NYC</v>
      </c>
      <c r="AT64" s="9"/>
      <c r="AU64" s="9">
        <f t="shared" si="20"/>
        <v>0</v>
      </c>
      <c r="AV64" s="9">
        <f t="shared" si="21"/>
        <v>76</v>
      </c>
    </row>
    <row r="65" spans="1:48" hidden="1" x14ac:dyDescent="0.25">
      <c r="A65" s="9" t="s">
        <v>455</v>
      </c>
      <c r="B65" s="9"/>
      <c r="C65" s="9" t="s">
        <v>456</v>
      </c>
      <c r="D65" s="9" t="s">
        <v>457</v>
      </c>
      <c r="E65" t="s">
        <v>1035</v>
      </c>
      <c r="F65" t="str">
        <f t="shared" si="0"/>
        <v>Not NYC</v>
      </c>
      <c r="G65" s="9" t="s">
        <v>316</v>
      </c>
      <c r="H65" s="36">
        <v>42.718000000000103</v>
      </c>
      <c r="I65" s="36">
        <v>-73.7106899999999</v>
      </c>
      <c r="J65" s="40">
        <f t="shared" si="24"/>
        <v>3</v>
      </c>
      <c r="K65" s="40">
        <f t="shared" si="2"/>
        <v>2</v>
      </c>
      <c r="L65" s="40">
        <f t="shared" si="3"/>
        <v>2</v>
      </c>
      <c r="M65" s="41">
        <v>159554.09288375135</v>
      </c>
      <c r="N65" s="41">
        <v>23233.315279563787</v>
      </c>
      <c r="O65" s="41">
        <f t="shared" si="23"/>
        <v>10971.690269476787</v>
      </c>
      <c r="P65" s="42">
        <f t="shared" si="5"/>
        <v>3</v>
      </c>
      <c r="Q65" s="43">
        <v>1813</v>
      </c>
      <c r="R65" s="43"/>
      <c r="S65" s="40">
        <f t="shared" si="6"/>
        <v>4</v>
      </c>
      <c r="T65" s="40" t="s">
        <v>1162</v>
      </c>
      <c r="U65" s="40">
        <f t="shared" si="7"/>
        <v>4</v>
      </c>
      <c r="V65" s="40" t="str">
        <f>IFERROR(VLOOKUP(A65,'Data Tables'!$L$3:$M$89,2,FALSE),"No")</f>
        <v>No</v>
      </c>
      <c r="W65" s="40">
        <f t="shared" si="8"/>
        <v>0</v>
      </c>
      <c r="X65" s="43"/>
      <c r="Y65" s="40">
        <f t="shared" si="9"/>
        <v>0</v>
      </c>
      <c r="Z65" s="43" t="s">
        <v>46</v>
      </c>
      <c r="AA65" s="40">
        <f t="shared" si="10"/>
        <v>4</v>
      </c>
      <c r="AB65" s="44" t="str">
        <f>IF(AND(E65="Manhattan",G65="Multifamily Housing"),IF(Q65&lt;1980,"Dual Fuel","Natural Gas"),IF(AND(E65="Manhattan",G65&lt;&gt;"Multifamily Housing"),IF(Q65&lt;1945,"Oil",IF(Q65&lt;1980,"Dual Fuel","Natural Gas")),IF(E65="Downstate/LI/HV",IF(Q65&lt;1980,"Dual Fuel","Natural Gas"),IF(Q65&lt;1945,"Dual Fuel","Natural Gas"))))</f>
        <v>Dual Fuel</v>
      </c>
      <c r="AC65" s="42">
        <f t="shared" si="11"/>
        <v>3</v>
      </c>
      <c r="AD65" s="44" t="str">
        <f>IF(AND(E65="Upstate",Q65&gt;=1945),"Furnace",IF(Q65&gt;=1980,"HW Boiler",IF(AND(E65="Downstate/LI/HV",Q65&gt;=1945),"Furnace","Steam Boiler")))</f>
        <v>Steam Boiler</v>
      </c>
      <c r="AE65" s="42">
        <f t="shared" si="12"/>
        <v>2</v>
      </c>
      <c r="AF65" s="45">
        <v>1990</v>
      </c>
      <c r="AG65" s="40">
        <f t="shared" si="13"/>
        <v>2</v>
      </c>
      <c r="AH65" s="45" t="str">
        <f>IF(AND(E65="Upstate",Q65&gt;=1945),"Forced Air",IF(Q65&gt;=1980,"Hydronic",IF(AND(E65="Downstate/LI/HV",Q65&gt;=1945),"Forced Air","Steam")))</f>
        <v>Steam</v>
      </c>
      <c r="AI65" s="40">
        <f t="shared" si="14"/>
        <v>2</v>
      </c>
      <c r="AJ65" s="46" t="s">
        <v>42</v>
      </c>
      <c r="AK65" s="40">
        <f t="shared" si="15"/>
        <v>0</v>
      </c>
      <c r="AL65" s="9" t="s">
        <v>1060</v>
      </c>
      <c r="AM65" s="9">
        <f t="shared" si="16"/>
        <v>2</v>
      </c>
      <c r="AN65" s="9" t="s">
        <v>1047</v>
      </c>
      <c r="AO65" s="47">
        <f>VLOOKUP(AN65,'Data Tables'!$E$4:$F$15,2,FALSE)</f>
        <v>8.6002589999999994</v>
      </c>
      <c r="AP65" s="9">
        <f t="shared" si="17"/>
        <v>4</v>
      </c>
      <c r="AQ65" s="9" t="s">
        <v>1061</v>
      </c>
      <c r="AR65" s="9">
        <f t="shared" si="18"/>
        <v>4</v>
      </c>
      <c r="AS65" s="9" t="str">
        <f t="shared" si="19"/>
        <v>Not NYC</v>
      </c>
      <c r="AT65" s="9"/>
      <c r="AU65" s="9">
        <f t="shared" si="20"/>
        <v>0</v>
      </c>
      <c r="AV65" s="9">
        <f t="shared" si="21"/>
        <v>76</v>
      </c>
    </row>
    <row r="66" spans="1:48" hidden="1" x14ac:dyDescent="0.25">
      <c r="A66" s="9" t="s">
        <v>504</v>
      </c>
      <c r="B66" s="9" t="s">
        <v>505</v>
      </c>
      <c r="C66" s="9" t="s">
        <v>506</v>
      </c>
      <c r="D66" s="9" t="s">
        <v>450</v>
      </c>
      <c r="E66" t="s">
        <v>1034</v>
      </c>
      <c r="F66" t="str">
        <f t="shared" si="0"/>
        <v>Not NYC</v>
      </c>
      <c r="G66" s="9" t="s">
        <v>76</v>
      </c>
      <c r="H66" s="36">
        <v>40.725436999999999</v>
      </c>
      <c r="I66" s="36">
        <v>-73.554233999999994</v>
      </c>
      <c r="J66" s="40">
        <f t="shared" si="24"/>
        <v>4</v>
      </c>
      <c r="K66" s="40">
        <f t="shared" si="2"/>
        <v>4</v>
      </c>
      <c r="L66" s="40">
        <f t="shared" si="3"/>
        <v>4</v>
      </c>
      <c r="M66" s="41">
        <v>129626.56627610041</v>
      </c>
      <c r="N66" s="41">
        <v>56523.21203899727</v>
      </c>
      <c r="O66" s="41">
        <f t="shared" si="23"/>
        <v>8913.7327045153761</v>
      </c>
      <c r="P66" s="42">
        <f t="shared" si="5"/>
        <v>3</v>
      </c>
      <c r="Q66" s="43">
        <v>1974</v>
      </c>
      <c r="R66" s="43"/>
      <c r="S66" s="40">
        <f t="shared" si="6"/>
        <v>3</v>
      </c>
      <c r="T66" s="40" t="s">
        <v>1162</v>
      </c>
      <c r="U66" s="40">
        <f t="shared" si="7"/>
        <v>4</v>
      </c>
      <c r="V66" s="40" t="str">
        <f>IFERROR(VLOOKUP(A66,'Data Tables'!$L$3:$M$89,2,FALSE),"No")</f>
        <v>No</v>
      </c>
      <c r="W66" s="40">
        <f t="shared" si="8"/>
        <v>0</v>
      </c>
      <c r="X66" s="43"/>
      <c r="Y66" s="40">
        <f t="shared" si="9"/>
        <v>0</v>
      </c>
      <c r="Z66" s="43" t="s">
        <v>46</v>
      </c>
      <c r="AA66" s="40">
        <f t="shared" si="10"/>
        <v>4</v>
      </c>
      <c r="AB66" s="43" t="s">
        <v>41</v>
      </c>
      <c r="AC66" s="42">
        <f t="shared" si="11"/>
        <v>2</v>
      </c>
      <c r="AD66" s="41" t="s">
        <v>74</v>
      </c>
      <c r="AE66" s="42">
        <f t="shared" si="12"/>
        <v>2</v>
      </c>
      <c r="AF66" s="43">
        <v>1974</v>
      </c>
      <c r="AG66" s="40">
        <f t="shared" si="13"/>
        <v>3</v>
      </c>
      <c r="AH66" s="43" t="s">
        <v>49</v>
      </c>
      <c r="AI66" s="40">
        <f t="shared" si="14"/>
        <v>2</v>
      </c>
      <c r="AJ66" s="46" t="s">
        <v>42</v>
      </c>
      <c r="AK66" s="40">
        <f t="shared" si="15"/>
        <v>0</v>
      </c>
      <c r="AL66" s="9" t="s">
        <v>1048</v>
      </c>
      <c r="AM66" s="9">
        <f t="shared" si="16"/>
        <v>4</v>
      </c>
      <c r="AN66" s="9" t="s">
        <v>1052</v>
      </c>
      <c r="AO66" s="47">
        <f>VLOOKUP(AN66,'Data Tables'!$E$4:$F$15,2,FALSE)</f>
        <v>18.814844999999998</v>
      </c>
      <c r="AP66" s="9">
        <f t="shared" si="17"/>
        <v>1</v>
      </c>
      <c r="AQ66" s="9" t="s">
        <v>1058</v>
      </c>
      <c r="AR66" s="9">
        <f t="shared" si="18"/>
        <v>1</v>
      </c>
      <c r="AS66" s="9" t="str">
        <f t="shared" si="19"/>
        <v>Not NYC</v>
      </c>
      <c r="AT66" s="9"/>
      <c r="AU66" s="9">
        <f t="shared" si="20"/>
        <v>0</v>
      </c>
      <c r="AV66" s="9">
        <f t="shared" si="21"/>
        <v>76</v>
      </c>
    </row>
    <row r="67" spans="1:48" x14ac:dyDescent="0.25">
      <c r="A67" s="9" t="s">
        <v>238</v>
      </c>
      <c r="B67" s="9" t="s">
        <v>239</v>
      </c>
      <c r="C67" s="9" t="s">
        <v>206</v>
      </c>
      <c r="D67" s="9" t="s">
        <v>59</v>
      </c>
      <c r="E67" t="s">
        <v>1034</v>
      </c>
      <c r="F67" t="str">
        <f t="shared" si="0"/>
        <v>NYC</v>
      </c>
      <c r="G67" s="9" t="s">
        <v>53</v>
      </c>
      <c r="H67" s="36">
        <v>40.702296599999997</v>
      </c>
      <c r="I67" s="36">
        <v>-73.796014799999995</v>
      </c>
      <c r="J67" s="40">
        <f t="shared" si="24"/>
        <v>2</v>
      </c>
      <c r="K67" s="40">
        <f t="shared" si="2"/>
        <v>0</v>
      </c>
      <c r="L67" s="40">
        <f t="shared" si="3"/>
        <v>1</v>
      </c>
      <c r="M67" s="41">
        <v>96690.424108235282</v>
      </c>
      <c r="N67" s="41">
        <v>10923.741727105262</v>
      </c>
      <c r="O67" s="41">
        <f t="shared" si="23"/>
        <v>6648.8885754427674</v>
      </c>
      <c r="P67" s="42">
        <f t="shared" si="5"/>
        <v>2</v>
      </c>
      <c r="Q67" s="43">
        <v>1982</v>
      </c>
      <c r="R67" s="43">
        <v>2009</v>
      </c>
      <c r="S67" s="40">
        <f t="shared" si="6"/>
        <v>0</v>
      </c>
      <c r="T67" s="40" t="s">
        <v>1162</v>
      </c>
      <c r="U67" s="40">
        <f t="shared" si="7"/>
        <v>4</v>
      </c>
      <c r="V67" s="40" t="str">
        <f>IFERROR(VLOOKUP(A67,'Data Tables'!$L$3:$M$89,2,FALSE),"No")</f>
        <v>Yes</v>
      </c>
      <c r="W67" s="40">
        <f t="shared" si="8"/>
        <v>4</v>
      </c>
      <c r="X67" s="43" t="s">
        <v>1126</v>
      </c>
      <c r="Y67" s="40">
        <f t="shared" si="9"/>
        <v>4</v>
      </c>
      <c r="Z67" s="41" t="s">
        <v>46</v>
      </c>
      <c r="AA67" s="40">
        <f t="shared" si="10"/>
        <v>4</v>
      </c>
      <c r="AB67" s="41" t="s">
        <v>47</v>
      </c>
      <c r="AC67" s="42">
        <f t="shared" si="11"/>
        <v>3</v>
      </c>
      <c r="AD67" s="41" t="s">
        <v>74</v>
      </c>
      <c r="AE67" s="42">
        <f t="shared" si="12"/>
        <v>2</v>
      </c>
      <c r="AF67" s="45">
        <v>1990</v>
      </c>
      <c r="AG67" s="40">
        <f t="shared" si="13"/>
        <v>2</v>
      </c>
      <c r="AH67" s="45" t="str">
        <f>IF(AND(E67="Upstate",Q67&gt;=1945),"Forced Air",IF(Q67&gt;=1980,"Hydronic",IF(AND(E67="Downstate/LI/HV",Q67&gt;=1945),"Forced Air","Steam")))</f>
        <v>Hydronic</v>
      </c>
      <c r="AI67" s="40">
        <f t="shared" si="14"/>
        <v>4</v>
      </c>
      <c r="AJ67" s="46" t="s">
        <v>42</v>
      </c>
      <c r="AK67" s="40">
        <f t="shared" si="15"/>
        <v>0</v>
      </c>
      <c r="AL67" s="9" t="s">
        <v>1048</v>
      </c>
      <c r="AM67" s="9">
        <f t="shared" si="16"/>
        <v>4</v>
      </c>
      <c r="AN67" s="9" t="s">
        <v>1055</v>
      </c>
      <c r="AO67" s="47">
        <f>VLOOKUP(AN67,'Data Tables'!$E$4:$F$15,2,FALSE)</f>
        <v>20.157194</v>
      </c>
      <c r="AP67" s="9">
        <f t="shared" si="17"/>
        <v>0</v>
      </c>
      <c r="AQ67" s="9" t="s">
        <v>1050</v>
      </c>
      <c r="AR67" s="9">
        <f t="shared" si="18"/>
        <v>2</v>
      </c>
      <c r="AS67" s="9" t="str">
        <f t="shared" si="19"/>
        <v>NYC Dual Fuel</v>
      </c>
      <c r="AT67" s="9"/>
      <c r="AU67" s="9">
        <f t="shared" si="20"/>
        <v>3</v>
      </c>
      <c r="AV67" s="9">
        <f t="shared" si="21"/>
        <v>76</v>
      </c>
    </row>
    <row r="68" spans="1:48" hidden="1" x14ac:dyDescent="0.25">
      <c r="A68" s="9" t="s">
        <v>171</v>
      </c>
      <c r="B68" s="9" t="s">
        <v>172</v>
      </c>
      <c r="C68" s="9" t="s">
        <v>45</v>
      </c>
      <c r="D68" s="9" t="s">
        <v>45</v>
      </c>
      <c r="E68" t="s">
        <v>1034</v>
      </c>
      <c r="F68" t="str">
        <f t="shared" si="0"/>
        <v>NYC</v>
      </c>
      <c r="G68" s="9" t="s">
        <v>39</v>
      </c>
      <c r="H68" s="36">
        <v>40.8358244</v>
      </c>
      <c r="I68" s="36">
        <v>-73.875542100000004</v>
      </c>
      <c r="J68" s="40">
        <f t="shared" si="24"/>
        <v>3</v>
      </c>
      <c r="K68" s="40">
        <f t="shared" si="2"/>
        <v>2</v>
      </c>
      <c r="L68" s="40">
        <f t="shared" si="3"/>
        <v>3</v>
      </c>
      <c r="M68" s="41">
        <v>163963.34729411764</v>
      </c>
      <c r="N68" s="41">
        <v>4009.3206299083022</v>
      </c>
      <c r="O68" s="41">
        <f t="shared" si="23"/>
        <v>11274.891352166092</v>
      </c>
      <c r="P68" s="42">
        <f t="shared" si="5"/>
        <v>3</v>
      </c>
      <c r="Q68" s="43">
        <v>1966</v>
      </c>
      <c r="R68" s="43"/>
      <c r="S68" s="40">
        <f t="shared" si="6"/>
        <v>3</v>
      </c>
      <c r="T68" s="40" t="s">
        <v>1162</v>
      </c>
      <c r="U68" s="40">
        <f t="shared" si="7"/>
        <v>4</v>
      </c>
      <c r="V68" s="40" t="str">
        <f>IFERROR(VLOOKUP(A68,'Data Tables'!$L$3:$M$89,2,FALSE),"No")</f>
        <v>No</v>
      </c>
      <c r="W68" s="40">
        <f t="shared" si="8"/>
        <v>0</v>
      </c>
      <c r="X68" s="43"/>
      <c r="Y68" s="40">
        <f t="shared" si="9"/>
        <v>0</v>
      </c>
      <c r="Z68" s="41" t="s">
        <v>46</v>
      </c>
      <c r="AA68" s="40">
        <f t="shared" si="10"/>
        <v>4</v>
      </c>
      <c r="AB68" s="44" t="str">
        <f>IF(AND(E68="Manhattan",G68="Multifamily Housing"),IF(Q68&lt;1980,"Dual Fuel","Natural Gas"),IF(AND(E68="Manhattan",G68&lt;&gt;"Multifamily Housing"),IF(Q68&lt;1945,"Oil",IF(Q68&lt;1980,"Dual Fuel","Natural Gas")),IF(E68="Downstate/LI/HV",IF(Q68&lt;1980,"Dual Fuel","Natural Gas"),IF(Q68&lt;1945,"Dual Fuel","Natural Gas"))))</f>
        <v>Dual Fuel</v>
      </c>
      <c r="AC68" s="42">
        <f t="shared" si="11"/>
        <v>3</v>
      </c>
      <c r="AD68" s="44" t="str">
        <f>IF(AND(E68="Upstate",Q68&gt;=1945),"Furnace",IF(Q68&gt;=1980,"HW Boiler",IF(AND(E68="Downstate/LI/HV",Q68&gt;=1945),"Furnace","Steam Boiler")))</f>
        <v>Furnace</v>
      </c>
      <c r="AE68" s="42">
        <f t="shared" si="12"/>
        <v>3</v>
      </c>
      <c r="AF68" s="45">
        <v>1990</v>
      </c>
      <c r="AG68" s="40">
        <f t="shared" si="13"/>
        <v>2</v>
      </c>
      <c r="AH68" s="45" t="str">
        <f>IF(AND(E68="Upstate",Q68&gt;=1945),"Forced Air",IF(Q68&gt;=1980,"Hydronic",IF(AND(E68="Downstate/LI/HV",Q68&gt;=1945),"Forced Air","Steam")))</f>
        <v>Forced Air</v>
      </c>
      <c r="AI68" s="40">
        <f t="shared" si="14"/>
        <v>4</v>
      </c>
      <c r="AJ68" s="46" t="s">
        <v>42</v>
      </c>
      <c r="AK68" s="40">
        <f t="shared" si="15"/>
        <v>0</v>
      </c>
      <c r="AL68" s="9" t="s">
        <v>1048</v>
      </c>
      <c r="AM68" s="9">
        <f t="shared" si="16"/>
        <v>4</v>
      </c>
      <c r="AN68" s="9" t="s">
        <v>1055</v>
      </c>
      <c r="AO68" s="47">
        <f>VLOOKUP(AN68,'Data Tables'!$E$4:$F$15,2,FALSE)</f>
        <v>20.157194</v>
      </c>
      <c r="AP68" s="9">
        <f t="shared" si="17"/>
        <v>0</v>
      </c>
      <c r="AQ68" s="9" t="s">
        <v>1050</v>
      </c>
      <c r="AR68" s="9">
        <f t="shared" si="18"/>
        <v>2</v>
      </c>
      <c r="AS68" s="9" t="str">
        <f t="shared" si="19"/>
        <v>NYC Dual Fuel</v>
      </c>
      <c r="AT68" s="9" t="s">
        <v>1162</v>
      </c>
      <c r="AU68" s="9">
        <f t="shared" si="20"/>
        <v>0</v>
      </c>
      <c r="AV68" s="9">
        <f t="shared" si="21"/>
        <v>75</v>
      </c>
    </row>
    <row r="69" spans="1:48" hidden="1" x14ac:dyDescent="0.25">
      <c r="A69" s="9" t="s">
        <v>469</v>
      </c>
      <c r="B69" s="9" t="s">
        <v>470</v>
      </c>
      <c r="C69" s="9" t="s">
        <v>417</v>
      </c>
      <c r="D69" s="9" t="s">
        <v>418</v>
      </c>
      <c r="E69" t="s">
        <v>1035</v>
      </c>
      <c r="F69" t="str">
        <f t="shared" ref="F69:F132" si="25">IF(OR(D69="Brooklyn",D69="Bronx",D69="Queens",D69="Manhattan",D69="Staten Island"),"NYC","Not NYC")</f>
        <v>Not NYC</v>
      </c>
      <c r="G69" s="9" t="s">
        <v>76</v>
      </c>
      <c r="H69" s="36">
        <v>42.927374</v>
      </c>
      <c r="I69" s="36">
        <v>-78.829336999999995</v>
      </c>
      <c r="J69" s="40">
        <f t="shared" si="24"/>
        <v>4</v>
      </c>
      <c r="K69" s="40">
        <f t="shared" ref="K69:K132" si="26">IF(OR(G69="Hospitals",G69="Hotels",G69="Airports"),4,IF(G69="Nursing Homes",3,IF(OR(G69="Multifamily Housing",G69="Military"),2,IF(OR(G69="Office",G69="Correctional Facilities"),1,0))))</f>
        <v>4</v>
      </c>
      <c r="L69" s="40">
        <f t="shared" ref="L69:L132" si="27">IF(OR(G69="Hospitals",G69="Nursing Homes",G69="Hotels",G69="Airports"),4,IF(AND(E69="Upstate",OR(G69="Multifamily Housing",G69="Military")),2,IF(OR(G69="Multifamily Housing",G69="Military"),3,IF(G69="Office",2,IF(OR(G69="Correctional Facilities",G69="Colleges &amp; Universities"),1,666)))))</f>
        <v>4</v>
      </c>
      <c r="M69" s="41">
        <v>154186.00511698675</v>
      </c>
      <c r="N69" s="41">
        <v>67232.269673104689</v>
      </c>
      <c r="O69" s="41">
        <f t="shared" si="23"/>
        <v>10602.555293044559</v>
      </c>
      <c r="P69" s="42">
        <f t="shared" ref="P69:P132" si="28">IF(M69&gt;=200000,4,IF(M69&gt;=100000,3,IF(M69&gt;=50000,2,IF(M69&gt;=20000,1,0))))</f>
        <v>3</v>
      </c>
      <c r="Q69" s="43">
        <v>1978</v>
      </c>
      <c r="R69" s="43"/>
      <c r="S69" s="40">
        <f t="shared" ref="S69:S132" si="29">IF(OR(Q69&gt;=2000,R69&gt;=2000),0,IF(AND(Q69&gt;=1980,OR(R69="",R69&lt;2000)),1,IF(AND(Q69&lt;1980,R69&gt;=1980,R69&lt;2000),2,IF(Q69&lt;1945,4,3))))</f>
        <v>3</v>
      </c>
      <c r="T69" s="40"/>
      <c r="U69" s="40">
        <f t="shared" ref="U69:U132" si="30">IF(T69="Y",4,0)</f>
        <v>0</v>
      </c>
      <c r="V69" s="40" t="str">
        <f>IFERROR(VLOOKUP(A69,'Data Tables'!$L$3:$M$89,2,FALSE),"No")</f>
        <v>No</v>
      </c>
      <c r="W69" s="40">
        <f t="shared" ref="W69:W132" si="31">IF(V69="Yes",4,0)</f>
        <v>0</v>
      </c>
      <c r="X69" s="43"/>
      <c r="Y69" s="40">
        <f t="shared" ref="Y69:Y132" si="32">IF(X69="",0,4)</f>
        <v>0</v>
      </c>
      <c r="Z69" s="43" t="s">
        <v>46</v>
      </c>
      <c r="AA69" s="40">
        <f t="shared" ref="AA69:AA132" si="33">IF(Z69="Plentiful",4,IF(Z69="Sufficient",2,IF(Z69="Limited",1,0)))</f>
        <v>4</v>
      </c>
      <c r="AB69" s="43" t="s">
        <v>471</v>
      </c>
      <c r="AC69" s="42">
        <f t="shared" ref="AC69:AC132" si="34">IF(OR(AB69="Coal",AB69="Oil"),4,IF(AB69="Dual Fuel",3,IF(AB69="Natural Gas",2,1)))</f>
        <v>1</v>
      </c>
      <c r="AD69" s="41" t="s">
        <v>74</v>
      </c>
      <c r="AE69" s="42">
        <f t="shared" ref="AE69:AE132" si="35">IF(OR(AD69="HW Boiler",AD69="District HW",AD69="District HW (CHP)"),4,IF(OR(AD69="Furnace",AD69="CHP",AD69="District Steam (CHP)"),3,IF(OR(AD69="Steam Boiler",AD69="District Steam"),2,1)))</f>
        <v>2</v>
      </c>
      <c r="AF69" s="45">
        <v>1990</v>
      </c>
      <c r="AG69" s="40">
        <f t="shared" ref="AG69:AG132" si="36">IF(AF69&gt;=2000,1,IF(AF69&gt;=1980,2,IF(AF69&gt;=1950,3,4)))</f>
        <v>2</v>
      </c>
      <c r="AH69" s="43" t="s">
        <v>49</v>
      </c>
      <c r="AI69" s="40">
        <f t="shared" ref="AI69:AI132" si="37">IF(AH69="Hydronic",4,IF(AH69="Forced Air",4,IF(AH69="Steam",2,0)))</f>
        <v>2</v>
      </c>
      <c r="AJ69" s="46" t="s">
        <v>42</v>
      </c>
      <c r="AK69" s="40">
        <f t="shared" ref="AK69:AK132" si="38">IF(OR(AJ69="HW",AJ69="HW + CW"),4,IF(AJ69="Steam + CW",3,IF(AJ69="CW",2,IF(AJ69="Steam",1,0))))</f>
        <v>0</v>
      </c>
      <c r="AL69" s="9" t="s">
        <v>1060</v>
      </c>
      <c r="AM69" s="9">
        <f t="shared" ref="AM69:AM132" si="39">IF(AL69="Zone 4",4,IF(AL69="Zone 5",2,1))</f>
        <v>2</v>
      </c>
      <c r="AN69" s="9" t="s">
        <v>1047</v>
      </c>
      <c r="AO69" s="47">
        <f>VLOOKUP(AN69,'Data Tables'!$E$4:$F$15,2,FALSE)</f>
        <v>8.6002589999999994</v>
      </c>
      <c r="AP69" s="9">
        <f t="shared" ref="AP69:AP132" si="40">IF(AO69&gt;20,0,IF(AO69&gt;15,1,IF(AO69&gt;12,2,IF(AO69&gt;9,3,4))))</f>
        <v>4</v>
      </c>
      <c r="AQ69" s="9" t="s">
        <v>1061</v>
      </c>
      <c r="AR69" s="9">
        <f t="shared" ref="AR69:AR132" si="41">IF(AD69="Electric Heat Pump",0,IF(AQ69="Lowest Emissions",4,IF(AQ69="Low Emissions",2,1)))</f>
        <v>4</v>
      </c>
      <c r="AS69" s="9" t="str">
        <f t="shared" ref="AS69:AS132" si="42">IF(F69="NYC",CONCATENATE(F69," ",AB69),"Not NYC")</f>
        <v>Not NYC</v>
      </c>
      <c r="AT69" s="9"/>
      <c r="AU69" s="9">
        <f t="shared" ref="AU69:AU132" si="43">IF(OR(AS69="Not NYC",AT69="Y"),0,IF(AS69="NYC Electricity",0,IF(AS69="NYC Natural Gas",2,IF(AS69="NYC Dual Fuel",3,4))))</f>
        <v>0</v>
      </c>
      <c r="AV69" s="9">
        <f t="shared" ref="AV69:AV132" si="44">J69*J$3+K69*K$3+L69*L$3+P69*P$3+S69*S$3+U69*U$3+W69*W$3+Y69*Y$3+AA69*AA$3+AC69*AC$3+AE69*AE$3+AG69*AG$3+AI69*AI$3+AK69*AK$3+AM69*AM$3+AP69*AP$3+AR69*AR$3+AU69*AU$3</f>
        <v>75</v>
      </c>
    </row>
    <row r="70" spans="1:48" hidden="1" x14ac:dyDescent="0.25">
      <c r="A70" s="9" t="s">
        <v>72</v>
      </c>
      <c r="B70" s="9" t="s">
        <v>73</v>
      </c>
      <c r="C70" s="9" t="s">
        <v>38</v>
      </c>
      <c r="D70" s="9" t="s">
        <v>38</v>
      </c>
      <c r="E70" t="s">
        <v>1034</v>
      </c>
      <c r="F70" t="str">
        <f t="shared" si="25"/>
        <v>NYC</v>
      </c>
      <c r="G70" s="9" t="s">
        <v>39</v>
      </c>
      <c r="H70" s="36">
        <v>40.582052300000001</v>
      </c>
      <c r="I70" s="36">
        <v>-73.974348800000001</v>
      </c>
      <c r="J70" s="40">
        <f t="shared" si="24"/>
        <v>3</v>
      </c>
      <c r="K70" s="40">
        <f t="shared" si="26"/>
        <v>2</v>
      </c>
      <c r="L70" s="40">
        <f t="shared" si="27"/>
        <v>3</v>
      </c>
      <c r="M70" s="41">
        <v>733641.95141176472</v>
      </c>
      <c r="N70" s="41">
        <v>8314.6436246642588</v>
      </c>
      <c r="O70" s="41">
        <f t="shared" si="23"/>
        <v>50448.673011785468</v>
      </c>
      <c r="P70" s="42">
        <f t="shared" si="28"/>
        <v>4</v>
      </c>
      <c r="Q70" s="43">
        <v>1963</v>
      </c>
      <c r="R70" s="43"/>
      <c r="S70" s="40">
        <f t="shared" si="29"/>
        <v>3</v>
      </c>
      <c r="T70" s="40"/>
      <c r="U70" s="40">
        <f t="shared" si="30"/>
        <v>0</v>
      </c>
      <c r="V70" s="40" t="str">
        <f>IFERROR(VLOOKUP(A70,'Data Tables'!$L$3:$M$89,2,FALSE),"No")</f>
        <v>No</v>
      </c>
      <c r="W70" s="40">
        <f t="shared" si="31"/>
        <v>0</v>
      </c>
      <c r="X70" s="43"/>
      <c r="Y70" s="40">
        <f t="shared" si="32"/>
        <v>0</v>
      </c>
      <c r="Z70" s="41" t="s">
        <v>46</v>
      </c>
      <c r="AA70" s="40">
        <f t="shared" si="33"/>
        <v>4</v>
      </c>
      <c r="AB70" s="41" t="s">
        <v>41</v>
      </c>
      <c r="AC70" s="42">
        <f t="shared" si="34"/>
        <v>2</v>
      </c>
      <c r="AD70" s="41" t="s">
        <v>74</v>
      </c>
      <c r="AE70" s="42">
        <f t="shared" si="35"/>
        <v>2</v>
      </c>
      <c r="AF70" s="43">
        <v>1963</v>
      </c>
      <c r="AG70" s="40">
        <f t="shared" si="36"/>
        <v>3</v>
      </c>
      <c r="AH70" s="43" t="s">
        <v>49</v>
      </c>
      <c r="AI70" s="40">
        <f t="shared" si="37"/>
        <v>2</v>
      </c>
      <c r="AJ70" s="46" t="s">
        <v>42</v>
      </c>
      <c r="AK70" s="40">
        <f t="shared" si="38"/>
        <v>0</v>
      </c>
      <c r="AL70" s="9" t="s">
        <v>1048</v>
      </c>
      <c r="AM70" s="9">
        <f t="shared" si="39"/>
        <v>4</v>
      </c>
      <c r="AN70" s="9" t="s">
        <v>1055</v>
      </c>
      <c r="AO70" s="47">
        <f>VLOOKUP(AN70,'Data Tables'!$E$4:$F$15,2,FALSE)</f>
        <v>20.157194</v>
      </c>
      <c r="AP70" s="9">
        <f t="shared" si="40"/>
        <v>0</v>
      </c>
      <c r="AQ70" s="9" t="s">
        <v>1050</v>
      </c>
      <c r="AR70" s="9">
        <f t="shared" si="41"/>
        <v>2</v>
      </c>
      <c r="AS70" s="9" t="str">
        <f t="shared" si="42"/>
        <v>NYC Natural Gas</v>
      </c>
      <c r="AT70" s="9"/>
      <c r="AU70" s="9">
        <f t="shared" si="43"/>
        <v>2</v>
      </c>
      <c r="AV70" s="9">
        <f t="shared" si="44"/>
        <v>75</v>
      </c>
    </row>
    <row r="71" spans="1:48" hidden="1" x14ac:dyDescent="0.25">
      <c r="A71" s="9" t="s">
        <v>93</v>
      </c>
      <c r="B71" s="9" t="s">
        <v>94</v>
      </c>
      <c r="C71" s="9" t="s">
        <v>38</v>
      </c>
      <c r="D71" s="9" t="s">
        <v>38</v>
      </c>
      <c r="E71" t="s">
        <v>1034</v>
      </c>
      <c r="F71" t="str">
        <f t="shared" si="25"/>
        <v>NYC</v>
      </c>
      <c r="G71" s="9" t="s">
        <v>39</v>
      </c>
      <c r="H71" s="36">
        <v>40.581257600000001</v>
      </c>
      <c r="I71" s="36">
        <v>-73.972149200000004</v>
      </c>
      <c r="J71" s="40">
        <f t="shared" si="24"/>
        <v>3</v>
      </c>
      <c r="K71" s="40">
        <f t="shared" si="26"/>
        <v>2</v>
      </c>
      <c r="L71" s="40">
        <f t="shared" si="27"/>
        <v>3</v>
      </c>
      <c r="M71" s="41">
        <v>438849.650588235</v>
      </c>
      <c r="N71" s="41">
        <v>4900.8874774873639</v>
      </c>
      <c r="O71" s="41">
        <f t="shared" si="23"/>
        <v>30177.367149273341</v>
      </c>
      <c r="P71" s="42">
        <f t="shared" si="28"/>
        <v>4</v>
      </c>
      <c r="Q71" s="43">
        <v>1963</v>
      </c>
      <c r="R71" s="43"/>
      <c r="S71" s="40">
        <f t="shared" si="29"/>
        <v>3</v>
      </c>
      <c r="T71" s="40"/>
      <c r="U71" s="40">
        <f t="shared" si="30"/>
        <v>0</v>
      </c>
      <c r="V71" s="40" t="str">
        <f>IFERROR(VLOOKUP(A71,'Data Tables'!$L$3:$M$89,2,FALSE),"No")</f>
        <v>No</v>
      </c>
      <c r="W71" s="40">
        <f t="shared" si="31"/>
        <v>0</v>
      </c>
      <c r="X71" s="43"/>
      <c r="Y71" s="40">
        <f t="shared" si="32"/>
        <v>0</v>
      </c>
      <c r="Z71" s="41" t="s">
        <v>46</v>
      </c>
      <c r="AA71" s="40">
        <f t="shared" si="33"/>
        <v>4</v>
      </c>
      <c r="AB71" s="41" t="s">
        <v>41</v>
      </c>
      <c r="AC71" s="42">
        <f t="shared" si="34"/>
        <v>2</v>
      </c>
      <c r="AD71" s="41" t="s">
        <v>74</v>
      </c>
      <c r="AE71" s="42">
        <f t="shared" si="35"/>
        <v>2</v>
      </c>
      <c r="AF71" s="43">
        <v>1963</v>
      </c>
      <c r="AG71" s="40">
        <f t="shared" si="36"/>
        <v>3</v>
      </c>
      <c r="AH71" s="43" t="s">
        <v>49</v>
      </c>
      <c r="AI71" s="40">
        <f t="shared" si="37"/>
        <v>2</v>
      </c>
      <c r="AJ71" s="46" t="s">
        <v>42</v>
      </c>
      <c r="AK71" s="40">
        <f t="shared" si="38"/>
        <v>0</v>
      </c>
      <c r="AL71" s="9" t="s">
        <v>1048</v>
      </c>
      <c r="AM71" s="9">
        <f t="shared" si="39"/>
        <v>4</v>
      </c>
      <c r="AN71" s="9" t="s">
        <v>1055</v>
      </c>
      <c r="AO71" s="47">
        <f>VLOOKUP(AN71,'Data Tables'!$E$4:$F$15,2,FALSE)</f>
        <v>20.157194</v>
      </c>
      <c r="AP71" s="9">
        <f t="shared" si="40"/>
        <v>0</v>
      </c>
      <c r="AQ71" s="9" t="s">
        <v>1050</v>
      </c>
      <c r="AR71" s="9">
        <f t="shared" si="41"/>
        <v>2</v>
      </c>
      <c r="AS71" s="9" t="str">
        <f t="shared" si="42"/>
        <v>NYC Natural Gas</v>
      </c>
      <c r="AT71" s="9"/>
      <c r="AU71" s="9">
        <f t="shared" si="43"/>
        <v>2</v>
      </c>
      <c r="AV71" s="9">
        <f t="shared" si="44"/>
        <v>75</v>
      </c>
    </row>
    <row r="72" spans="1:48" hidden="1" x14ac:dyDescent="0.25">
      <c r="A72" s="38" t="s">
        <v>261</v>
      </c>
      <c r="B72" s="9" t="s">
        <v>262</v>
      </c>
      <c r="C72" s="9" t="s">
        <v>45</v>
      </c>
      <c r="D72" s="9" t="s">
        <v>45</v>
      </c>
      <c r="E72" t="s">
        <v>1034</v>
      </c>
      <c r="F72" t="str">
        <f t="shared" si="25"/>
        <v>NYC</v>
      </c>
      <c r="G72" s="9" t="s">
        <v>39</v>
      </c>
      <c r="H72" s="36">
        <v>40.877063300000003</v>
      </c>
      <c r="I72" s="36">
        <v>-73.850633200000004</v>
      </c>
      <c r="J72" s="40">
        <f t="shared" si="24"/>
        <v>3</v>
      </c>
      <c r="K72" s="40">
        <f t="shared" si="26"/>
        <v>2</v>
      </c>
      <c r="L72" s="40">
        <f t="shared" si="27"/>
        <v>3</v>
      </c>
      <c r="M72" s="41">
        <v>79567.575411764701</v>
      </c>
      <c r="N72" s="41">
        <v>1002.7693113920576</v>
      </c>
      <c r="O72" s="41">
        <f t="shared" ref="O72:O101" si="45">(M72/0.85)*116.9*0.0005</f>
        <v>5471.440920961938</v>
      </c>
      <c r="P72" s="42">
        <f t="shared" si="28"/>
        <v>2</v>
      </c>
      <c r="Q72" s="43">
        <v>1935</v>
      </c>
      <c r="R72" s="43"/>
      <c r="S72" s="40">
        <f t="shared" si="29"/>
        <v>4</v>
      </c>
      <c r="T72" s="40"/>
      <c r="U72" s="40">
        <f t="shared" si="30"/>
        <v>0</v>
      </c>
      <c r="V72" s="40" t="str">
        <f>IFERROR(VLOOKUP(A72,'Data Tables'!$L$3:$M$89,2,FALSE),"No")</f>
        <v>No</v>
      </c>
      <c r="W72" s="40">
        <f t="shared" si="31"/>
        <v>0</v>
      </c>
      <c r="X72" s="43"/>
      <c r="Y72" s="40">
        <f t="shared" si="32"/>
        <v>0</v>
      </c>
      <c r="Z72" s="41" t="s">
        <v>67</v>
      </c>
      <c r="AA72" s="40">
        <f t="shared" si="33"/>
        <v>2</v>
      </c>
      <c r="AB72" s="41" t="s">
        <v>201</v>
      </c>
      <c r="AC72" s="42">
        <f t="shared" si="34"/>
        <v>4</v>
      </c>
      <c r="AD72" s="41" t="s">
        <v>74</v>
      </c>
      <c r="AE72" s="42">
        <f t="shared" si="35"/>
        <v>2</v>
      </c>
      <c r="AF72" s="43">
        <v>1990</v>
      </c>
      <c r="AG72" s="40">
        <f t="shared" si="36"/>
        <v>2</v>
      </c>
      <c r="AH72" s="45" t="str">
        <f>IF(AND(E72="Upstate",Q72&gt;=1945),"Forced Air",IF(Q72&gt;=1980,"Hydronic",IF(AND(E72="Downstate/LI/HV",Q72&gt;=1945),"Forced Air","Steam")))</f>
        <v>Steam</v>
      </c>
      <c r="AI72" s="40">
        <f t="shared" si="37"/>
        <v>2</v>
      </c>
      <c r="AJ72" s="46" t="s">
        <v>42</v>
      </c>
      <c r="AK72" s="40">
        <f t="shared" si="38"/>
        <v>0</v>
      </c>
      <c r="AL72" s="9" t="s">
        <v>1048</v>
      </c>
      <c r="AM72" s="9">
        <f t="shared" si="39"/>
        <v>4</v>
      </c>
      <c r="AN72" s="9" t="s">
        <v>1055</v>
      </c>
      <c r="AO72" s="47">
        <f>VLOOKUP(AN72,'Data Tables'!$E$4:$F$15,2,FALSE)</f>
        <v>20.157194</v>
      </c>
      <c r="AP72" s="9">
        <f t="shared" si="40"/>
        <v>0</v>
      </c>
      <c r="AQ72" s="9" t="s">
        <v>1050</v>
      </c>
      <c r="AR72" s="9">
        <f t="shared" si="41"/>
        <v>2</v>
      </c>
      <c r="AS72" s="9" t="str">
        <f t="shared" si="42"/>
        <v>NYC Oil</v>
      </c>
      <c r="AT72" s="9"/>
      <c r="AU72" s="9">
        <f t="shared" si="43"/>
        <v>4</v>
      </c>
      <c r="AV72" s="9">
        <f t="shared" si="44"/>
        <v>75</v>
      </c>
    </row>
    <row r="73" spans="1:48" hidden="1" x14ac:dyDescent="0.25">
      <c r="A73" s="37" t="s">
        <v>261</v>
      </c>
      <c r="B73" s="9" t="s">
        <v>306</v>
      </c>
      <c r="C73" s="9" t="s">
        <v>45</v>
      </c>
      <c r="D73" s="9" t="s">
        <v>45</v>
      </c>
      <c r="E73" t="s">
        <v>1034</v>
      </c>
      <c r="F73" t="str">
        <f t="shared" si="25"/>
        <v>NYC</v>
      </c>
      <c r="G73" s="9" t="s">
        <v>39</v>
      </c>
      <c r="H73" s="36">
        <v>40.877768699999997</v>
      </c>
      <c r="I73" s="36">
        <v>-73.848398700000004</v>
      </c>
      <c r="J73" s="40">
        <f t="shared" si="24"/>
        <v>3</v>
      </c>
      <c r="K73" s="40">
        <f t="shared" si="26"/>
        <v>2</v>
      </c>
      <c r="L73" s="40">
        <f t="shared" si="27"/>
        <v>3</v>
      </c>
      <c r="M73" s="41">
        <v>63888.785882352902</v>
      </c>
      <c r="N73" s="41">
        <v>756.68437852996385</v>
      </c>
      <c r="O73" s="41">
        <f t="shared" si="45"/>
        <v>4393.2935703806197</v>
      </c>
      <c r="P73" s="42">
        <f t="shared" si="28"/>
        <v>2</v>
      </c>
      <c r="Q73" s="43">
        <v>1935</v>
      </c>
      <c r="R73" s="43"/>
      <c r="S73" s="40">
        <f t="shared" si="29"/>
        <v>4</v>
      </c>
      <c r="T73" s="40"/>
      <c r="U73" s="40">
        <f t="shared" si="30"/>
        <v>0</v>
      </c>
      <c r="V73" s="40" t="str">
        <f>IFERROR(VLOOKUP(A73,'Data Tables'!$L$3:$M$89,2,FALSE),"No")</f>
        <v>No</v>
      </c>
      <c r="W73" s="40">
        <f t="shared" si="31"/>
        <v>0</v>
      </c>
      <c r="X73" s="43"/>
      <c r="Y73" s="40">
        <f t="shared" si="32"/>
        <v>0</v>
      </c>
      <c r="Z73" s="41" t="s">
        <v>67</v>
      </c>
      <c r="AA73" s="40">
        <f t="shared" si="33"/>
        <v>2</v>
      </c>
      <c r="AB73" s="41" t="s">
        <v>201</v>
      </c>
      <c r="AC73" s="42">
        <f t="shared" si="34"/>
        <v>4</v>
      </c>
      <c r="AD73" s="41" t="s">
        <v>74</v>
      </c>
      <c r="AE73" s="42">
        <f t="shared" si="35"/>
        <v>2</v>
      </c>
      <c r="AF73" s="45">
        <v>1990</v>
      </c>
      <c r="AG73" s="40">
        <f t="shared" si="36"/>
        <v>2</v>
      </c>
      <c r="AH73" s="45" t="str">
        <f>IF(AND(E73="Upstate",Q73&gt;=1945),"Forced Air",IF(Q73&gt;=1980,"Hydronic",IF(AND(E73="Downstate/LI/HV",Q73&gt;=1945),"Forced Air","Steam")))</f>
        <v>Steam</v>
      </c>
      <c r="AI73" s="40">
        <f t="shared" si="37"/>
        <v>2</v>
      </c>
      <c r="AJ73" s="46" t="s">
        <v>42</v>
      </c>
      <c r="AK73" s="40">
        <f t="shared" si="38"/>
        <v>0</v>
      </c>
      <c r="AL73" s="9" t="s">
        <v>1048</v>
      </c>
      <c r="AM73" s="9">
        <f t="shared" si="39"/>
        <v>4</v>
      </c>
      <c r="AN73" s="9" t="s">
        <v>1055</v>
      </c>
      <c r="AO73" s="47">
        <f>VLOOKUP(AN73,'Data Tables'!$E$4:$F$15,2,FALSE)</f>
        <v>20.157194</v>
      </c>
      <c r="AP73" s="9">
        <f t="shared" si="40"/>
        <v>0</v>
      </c>
      <c r="AQ73" s="9" t="s">
        <v>1050</v>
      </c>
      <c r="AR73" s="9">
        <f t="shared" si="41"/>
        <v>2</v>
      </c>
      <c r="AS73" s="9" t="str">
        <f t="shared" si="42"/>
        <v>NYC Oil</v>
      </c>
      <c r="AT73" s="9"/>
      <c r="AU73" s="9">
        <f t="shared" si="43"/>
        <v>4</v>
      </c>
      <c r="AV73" s="9">
        <f t="shared" si="44"/>
        <v>75</v>
      </c>
    </row>
    <row r="74" spans="1:48" hidden="1" x14ac:dyDescent="0.25">
      <c r="A74" s="9" t="s">
        <v>891</v>
      </c>
      <c r="B74" s="9" t="s">
        <v>892</v>
      </c>
      <c r="C74" s="9" t="s">
        <v>837</v>
      </c>
      <c r="D74" s="9" t="s">
        <v>838</v>
      </c>
      <c r="E74" t="s">
        <v>1035</v>
      </c>
      <c r="F74" t="str">
        <f t="shared" si="25"/>
        <v>Not NYC</v>
      </c>
      <c r="G74" s="9" t="s">
        <v>76</v>
      </c>
      <c r="H74" s="36">
        <v>43.004105000000003</v>
      </c>
      <c r="I74" s="36">
        <v>-78.177368000000001</v>
      </c>
      <c r="J74" s="40">
        <f t="shared" si="24"/>
        <v>4</v>
      </c>
      <c r="K74" s="40">
        <f t="shared" si="26"/>
        <v>4</v>
      </c>
      <c r="L74" s="40">
        <f t="shared" si="27"/>
        <v>4</v>
      </c>
      <c r="M74" s="41">
        <v>35570.132904856364</v>
      </c>
      <c r="N74" s="41">
        <v>15510.232371303651</v>
      </c>
      <c r="O74" s="41">
        <f t="shared" si="45"/>
        <v>2445.9697273986526</v>
      </c>
      <c r="P74" s="42">
        <f t="shared" si="28"/>
        <v>1</v>
      </c>
      <c r="Q74" s="43">
        <v>2000</v>
      </c>
      <c r="R74" s="43"/>
      <c r="S74" s="40">
        <f t="shared" si="29"/>
        <v>0</v>
      </c>
      <c r="T74" s="40"/>
      <c r="U74" s="40">
        <f t="shared" si="30"/>
        <v>0</v>
      </c>
      <c r="V74" s="40" t="str">
        <f>IFERROR(VLOOKUP(A74,'Data Tables'!$L$3:$M$89,2,FALSE),"No")</f>
        <v>No</v>
      </c>
      <c r="W74" s="40">
        <f t="shared" si="31"/>
        <v>0</v>
      </c>
      <c r="X74" s="43" t="s">
        <v>1107</v>
      </c>
      <c r="Y74" s="40">
        <f t="shared" si="32"/>
        <v>4</v>
      </c>
      <c r="Z74" s="43" t="s">
        <v>46</v>
      </c>
      <c r="AA74" s="40">
        <f t="shared" si="33"/>
        <v>4</v>
      </c>
      <c r="AB74" s="43" t="s">
        <v>41</v>
      </c>
      <c r="AC74" s="42">
        <f t="shared" si="34"/>
        <v>2</v>
      </c>
      <c r="AD74" s="41" t="s">
        <v>104</v>
      </c>
      <c r="AE74" s="42">
        <f t="shared" si="35"/>
        <v>3</v>
      </c>
      <c r="AF74" s="43">
        <v>2000</v>
      </c>
      <c r="AG74" s="40">
        <f t="shared" si="36"/>
        <v>1</v>
      </c>
      <c r="AH74" s="45" t="str">
        <f>IF(AND(E74="Upstate",Q74&gt;=1945),"Forced Air",IF(Q74&gt;=1980,"Hydronic",IF(AND(E74="Downstate/LI/HV",Q74&gt;=1945),"Forced Air","Steam")))</f>
        <v>Forced Air</v>
      </c>
      <c r="AI74" s="40">
        <f t="shared" si="37"/>
        <v>4</v>
      </c>
      <c r="AJ74" s="46" t="s">
        <v>42</v>
      </c>
      <c r="AK74" s="40">
        <f t="shared" si="38"/>
        <v>0</v>
      </c>
      <c r="AL74" s="9" t="s">
        <v>1060</v>
      </c>
      <c r="AM74" s="9">
        <f t="shared" si="39"/>
        <v>2</v>
      </c>
      <c r="AN74" s="9" t="s">
        <v>1047</v>
      </c>
      <c r="AO74" s="47">
        <f>VLOOKUP(AN74,'Data Tables'!$E$4:$F$15,2,FALSE)</f>
        <v>8.6002589999999994</v>
      </c>
      <c r="AP74" s="9">
        <f t="shared" si="40"/>
        <v>4</v>
      </c>
      <c r="AQ74" s="9" t="s">
        <v>1061</v>
      </c>
      <c r="AR74" s="9">
        <f t="shared" si="41"/>
        <v>4</v>
      </c>
      <c r="AS74" s="9" t="str">
        <f t="shared" si="42"/>
        <v>Not NYC</v>
      </c>
      <c r="AT74" s="9"/>
      <c r="AU74" s="9">
        <f t="shared" si="43"/>
        <v>0</v>
      </c>
      <c r="AV74" s="9">
        <f t="shared" si="44"/>
        <v>74</v>
      </c>
    </row>
    <row r="75" spans="1:48" hidden="1" x14ac:dyDescent="0.25">
      <c r="A75" s="9" t="s">
        <v>222</v>
      </c>
      <c r="B75" s="9" t="s">
        <v>223</v>
      </c>
      <c r="C75" s="9" t="s">
        <v>62</v>
      </c>
      <c r="D75" s="9" t="s">
        <v>63</v>
      </c>
      <c r="E75" t="s">
        <v>63</v>
      </c>
      <c r="F75" t="str">
        <f t="shared" si="25"/>
        <v>NYC</v>
      </c>
      <c r="G75" s="9" t="s">
        <v>39</v>
      </c>
      <c r="H75" s="36">
        <v>40.735570799999998</v>
      </c>
      <c r="I75" s="36">
        <v>-73.978922499999996</v>
      </c>
      <c r="J75" s="40">
        <f t="shared" si="24"/>
        <v>3</v>
      </c>
      <c r="K75" s="40">
        <f t="shared" si="26"/>
        <v>2</v>
      </c>
      <c r="L75" s="40">
        <f t="shared" si="27"/>
        <v>3</v>
      </c>
      <c r="M75" s="41">
        <v>109640.959288235</v>
      </c>
      <c r="N75" s="41">
        <v>5793.7641597956672</v>
      </c>
      <c r="O75" s="41">
        <f t="shared" si="45"/>
        <v>7539.4283181145129</v>
      </c>
      <c r="P75" s="42">
        <f t="shared" si="28"/>
        <v>3</v>
      </c>
      <c r="Q75" s="43">
        <v>1947</v>
      </c>
      <c r="R75" s="43"/>
      <c r="S75" s="40">
        <f t="shared" si="29"/>
        <v>3</v>
      </c>
      <c r="T75" s="40"/>
      <c r="U75" s="40">
        <f t="shared" si="30"/>
        <v>0</v>
      </c>
      <c r="V75" s="40" t="str">
        <f>IFERROR(VLOOKUP(A75,'Data Tables'!$L$3:$M$89,2,FALSE),"No")</f>
        <v>No</v>
      </c>
      <c r="W75" s="40">
        <f t="shared" si="31"/>
        <v>0</v>
      </c>
      <c r="X75" s="43"/>
      <c r="Y75" s="40">
        <f t="shared" si="32"/>
        <v>0</v>
      </c>
      <c r="Z75" s="41" t="s">
        <v>46</v>
      </c>
      <c r="AA75" s="40">
        <f t="shared" si="33"/>
        <v>4</v>
      </c>
      <c r="AB75" s="41" t="s">
        <v>41</v>
      </c>
      <c r="AC75" s="42">
        <f t="shared" si="34"/>
        <v>2</v>
      </c>
      <c r="AD75" s="41" t="s">
        <v>54</v>
      </c>
      <c r="AE75" s="42">
        <f t="shared" si="35"/>
        <v>2</v>
      </c>
      <c r="AF75" s="45">
        <v>1990</v>
      </c>
      <c r="AG75" s="40">
        <f t="shared" si="36"/>
        <v>2</v>
      </c>
      <c r="AH75" s="43" t="s">
        <v>49</v>
      </c>
      <c r="AI75" s="40">
        <f t="shared" si="37"/>
        <v>2</v>
      </c>
      <c r="AJ75" s="46" t="s">
        <v>49</v>
      </c>
      <c r="AK75" s="40">
        <f t="shared" si="38"/>
        <v>1</v>
      </c>
      <c r="AL75" s="9" t="s">
        <v>1048</v>
      </c>
      <c r="AM75" s="9">
        <f t="shared" si="39"/>
        <v>4</v>
      </c>
      <c r="AN75" s="9" t="s">
        <v>1055</v>
      </c>
      <c r="AO75" s="47">
        <f>VLOOKUP(AN75,'Data Tables'!$E$4:$F$15,2,FALSE)</f>
        <v>20.157194</v>
      </c>
      <c r="AP75" s="9">
        <f t="shared" si="40"/>
        <v>0</v>
      </c>
      <c r="AQ75" s="9" t="s">
        <v>1050</v>
      </c>
      <c r="AR75" s="9">
        <f t="shared" si="41"/>
        <v>2</v>
      </c>
      <c r="AS75" s="9" t="str">
        <f t="shared" si="42"/>
        <v>NYC Natural Gas</v>
      </c>
      <c r="AT75" s="9"/>
      <c r="AU75" s="9">
        <f t="shared" si="43"/>
        <v>2</v>
      </c>
      <c r="AV75" s="9">
        <f t="shared" si="44"/>
        <v>74</v>
      </c>
    </row>
    <row r="76" spans="1:48" hidden="1" x14ac:dyDescent="0.25">
      <c r="A76" s="9" t="s">
        <v>269</v>
      </c>
      <c r="B76" s="9" t="s">
        <v>270</v>
      </c>
      <c r="C76" s="9" t="s">
        <v>38</v>
      </c>
      <c r="D76" s="9" t="s">
        <v>38</v>
      </c>
      <c r="E76" t="s">
        <v>1034</v>
      </c>
      <c r="F76" t="str">
        <f t="shared" si="25"/>
        <v>NYC</v>
      </c>
      <c r="G76" s="9" t="s">
        <v>39</v>
      </c>
      <c r="H76" s="36">
        <v>40.705619499999997</v>
      </c>
      <c r="I76" s="36">
        <v>-73.949162000000001</v>
      </c>
      <c r="J76" s="40">
        <f t="shared" si="24"/>
        <v>3</v>
      </c>
      <c r="K76" s="40">
        <f t="shared" si="26"/>
        <v>2</v>
      </c>
      <c r="L76" s="40">
        <f t="shared" si="27"/>
        <v>3</v>
      </c>
      <c r="M76" s="41">
        <v>75228.451058823499</v>
      </c>
      <c r="N76" s="41">
        <v>1772.8105550657037</v>
      </c>
      <c r="O76" s="41">
        <f t="shared" si="45"/>
        <v>5173.0623110449806</v>
      </c>
      <c r="P76" s="42">
        <f t="shared" si="28"/>
        <v>2</v>
      </c>
      <c r="Q76" s="43">
        <v>1963</v>
      </c>
      <c r="R76" s="43"/>
      <c r="S76" s="40">
        <f t="shared" si="29"/>
        <v>3</v>
      </c>
      <c r="T76" s="40"/>
      <c r="U76" s="40">
        <f t="shared" si="30"/>
        <v>0</v>
      </c>
      <c r="V76" s="40" t="str">
        <f>IFERROR(VLOOKUP(A76,'Data Tables'!$L$3:$M$89,2,FALSE),"No")</f>
        <v>No</v>
      </c>
      <c r="W76" s="40">
        <f t="shared" si="31"/>
        <v>0</v>
      </c>
      <c r="X76" s="43"/>
      <c r="Y76" s="40">
        <f t="shared" si="32"/>
        <v>0</v>
      </c>
      <c r="Z76" s="41" t="s">
        <v>67</v>
      </c>
      <c r="AA76" s="40">
        <f t="shared" si="33"/>
        <v>2</v>
      </c>
      <c r="AB76" s="44" t="str">
        <f>IF(AND(E76="Manhattan",G76="Multifamily Housing"),IF(Q76&lt;1980,"Dual Fuel","Natural Gas"),IF(AND(E76="Manhattan",G76&lt;&gt;"Multifamily Housing"),IF(Q76&lt;1945,"Oil",IF(Q76&lt;1980,"Dual Fuel","Natural Gas")),IF(E76="Downstate/LI/HV",IF(Q76&lt;1980,"Dual Fuel","Natural Gas"),IF(Q76&lt;1945,"Dual Fuel","Natural Gas"))))</f>
        <v>Dual Fuel</v>
      </c>
      <c r="AC76" s="42">
        <f t="shared" si="34"/>
        <v>3</v>
      </c>
      <c r="AD76" s="44" t="str">
        <f>IF(AND(E76="Upstate",Q76&gt;=1945),"Furnace",IF(Q76&gt;=1980,"HW Boiler",IF(AND(E76="Downstate/LI/HV",Q76&gt;=1945),"Furnace","Steam Boiler")))</f>
        <v>Furnace</v>
      </c>
      <c r="AE76" s="42">
        <f t="shared" si="35"/>
        <v>3</v>
      </c>
      <c r="AF76" s="45">
        <v>1990</v>
      </c>
      <c r="AG76" s="40">
        <f t="shared" si="36"/>
        <v>2</v>
      </c>
      <c r="AH76" s="45" t="str">
        <f>IF(AND(E76="Upstate",Q76&gt;=1945),"Forced Air",IF(Q76&gt;=1980,"Hydronic",IF(AND(E76="Downstate/LI/HV",Q76&gt;=1945),"Forced Air","Steam")))</f>
        <v>Forced Air</v>
      </c>
      <c r="AI76" s="40">
        <f t="shared" si="37"/>
        <v>4</v>
      </c>
      <c r="AJ76" s="46" t="s">
        <v>42</v>
      </c>
      <c r="AK76" s="40">
        <f t="shared" si="38"/>
        <v>0</v>
      </c>
      <c r="AL76" s="9" t="s">
        <v>1048</v>
      </c>
      <c r="AM76" s="9">
        <f t="shared" si="39"/>
        <v>4</v>
      </c>
      <c r="AN76" s="9" t="s">
        <v>1055</v>
      </c>
      <c r="AO76" s="47">
        <f>VLOOKUP(AN76,'Data Tables'!$E$4:$F$15,2,FALSE)</f>
        <v>20.157194</v>
      </c>
      <c r="AP76" s="9">
        <f t="shared" si="40"/>
        <v>0</v>
      </c>
      <c r="AQ76" s="9" t="s">
        <v>1050</v>
      </c>
      <c r="AR76" s="9">
        <f t="shared" si="41"/>
        <v>2</v>
      </c>
      <c r="AS76" s="9" t="str">
        <f t="shared" si="42"/>
        <v>NYC Dual Fuel</v>
      </c>
      <c r="AT76" s="9"/>
      <c r="AU76" s="9">
        <f t="shared" si="43"/>
        <v>3</v>
      </c>
      <c r="AV76" s="9">
        <f t="shared" si="44"/>
        <v>74</v>
      </c>
    </row>
    <row r="77" spans="1:48" hidden="1" x14ac:dyDescent="0.25">
      <c r="A77" s="9" t="s">
        <v>275</v>
      </c>
      <c r="B77" s="9" t="s">
        <v>276</v>
      </c>
      <c r="C77" s="9" t="s">
        <v>59</v>
      </c>
      <c r="D77" s="9" t="s">
        <v>59</v>
      </c>
      <c r="E77" t="s">
        <v>1034</v>
      </c>
      <c r="F77" t="str">
        <f t="shared" si="25"/>
        <v>NYC</v>
      </c>
      <c r="G77" s="9" t="s">
        <v>39</v>
      </c>
      <c r="H77" s="36">
        <v>40.587409700000002</v>
      </c>
      <c r="I77" s="36">
        <v>-73.803537300000002</v>
      </c>
      <c r="J77" s="40">
        <f t="shared" si="24"/>
        <v>3</v>
      </c>
      <c r="K77" s="40">
        <f t="shared" si="26"/>
        <v>2</v>
      </c>
      <c r="L77" s="40">
        <f t="shared" si="27"/>
        <v>3</v>
      </c>
      <c r="M77" s="41">
        <v>72325.766823529411</v>
      </c>
      <c r="N77" s="41">
        <v>2857.6977170021655</v>
      </c>
      <c r="O77" s="41">
        <f t="shared" si="45"/>
        <v>4973.4600833356399</v>
      </c>
      <c r="P77" s="42">
        <f t="shared" si="28"/>
        <v>2</v>
      </c>
      <c r="Q77" s="43">
        <v>1968</v>
      </c>
      <c r="R77" s="43">
        <v>2013</v>
      </c>
      <c r="S77" s="40">
        <f t="shared" si="29"/>
        <v>0</v>
      </c>
      <c r="T77" s="40"/>
      <c r="U77" s="40">
        <f t="shared" si="30"/>
        <v>0</v>
      </c>
      <c r="V77" s="40" t="str">
        <f>IFERROR(VLOOKUP(A77,'Data Tables'!$L$3:$M$89,2,FALSE),"No")</f>
        <v>No</v>
      </c>
      <c r="W77" s="40">
        <f t="shared" si="31"/>
        <v>0</v>
      </c>
      <c r="X77" s="43"/>
      <c r="Y77" s="40">
        <f t="shared" si="32"/>
        <v>0</v>
      </c>
      <c r="Z77" s="41" t="s">
        <v>46</v>
      </c>
      <c r="AA77" s="40">
        <f t="shared" si="33"/>
        <v>4</v>
      </c>
      <c r="AB77" s="44" t="str">
        <f>IF(AND(E77="Manhattan",G77="Multifamily Housing"),IF(Q77&lt;1980,"Dual Fuel","Natural Gas"),IF(AND(E77="Manhattan",G77&lt;&gt;"Multifamily Housing"),IF(Q77&lt;1945,"Oil",IF(Q77&lt;1980,"Dual Fuel","Natural Gas")),IF(E77="Downstate/LI/HV",IF(Q77&lt;1980,"Dual Fuel","Natural Gas"),IF(Q77&lt;1945,"Dual Fuel","Natural Gas"))))</f>
        <v>Dual Fuel</v>
      </c>
      <c r="AC77" s="42">
        <f t="shared" si="34"/>
        <v>3</v>
      </c>
      <c r="AD77" s="44" t="str">
        <f>IF(AND(E77="Upstate",Q77&gt;=1945),"Furnace",IF(Q77&gt;=1980,"HW Boiler",IF(AND(E77="Downstate/LI/HV",Q77&gt;=1945),"Furnace","Steam Boiler")))</f>
        <v>Furnace</v>
      </c>
      <c r="AE77" s="42">
        <f t="shared" si="35"/>
        <v>3</v>
      </c>
      <c r="AF77" s="45">
        <v>1990</v>
      </c>
      <c r="AG77" s="40">
        <f t="shared" si="36"/>
        <v>2</v>
      </c>
      <c r="AH77" s="45" t="str">
        <f>IF(AND(E77="Upstate",Q77&gt;=1945),"Forced Air",IF(Q77&gt;=1980,"Hydronic",IF(AND(E77="Downstate/LI/HV",Q77&gt;=1945),"Forced Air","Steam")))</f>
        <v>Forced Air</v>
      </c>
      <c r="AI77" s="40">
        <f t="shared" si="37"/>
        <v>4</v>
      </c>
      <c r="AJ77" s="46" t="s">
        <v>42</v>
      </c>
      <c r="AK77" s="40">
        <f t="shared" si="38"/>
        <v>0</v>
      </c>
      <c r="AL77" s="9" t="s">
        <v>1048</v>
      </c>
      <c r="AM77" s="9">
        <f t="shared" si="39"/>
        <v>4</v>
      </c>
      <c r="AN77" s="9" t="s">
        <v>1055</v>
      </c>
      <c r="AO77" s="47">
        <f>VLOOKUP(AN77,'Data Tables'!$E$4:$F$15,2,FALSE)</f>
        <v>20.157194</v>
      </c>
      <c r="AP77" s="9">
        <f t="shared" si="40"/>
        <v>0</v>
      </c>
      <c r="AQ77" s="9" t="s">
        <v>1050</v>
      </c>
      <c r="AR77" s="9">
        <f t="shared" si="41"/>
        <v>2</v>
      </c>
      <c r="AS77" s="9" t="str">
        <f t="shared" si="42"/>
        <v>NYC Dual Fuel</v>
      </c>
      <c r="AT77" s="9"/>
      <c r="AU77" s="9">
        <f t="shared" si="43"/>
        <v>3</v>
      </c>
      <c r="AV77" s="9">
        <f t="shared" si="44"/>
        <v>74</v>
      </c>
    </row>
    <row r="78" spans="1:48" hidden="1" x14ac:dyDescent="0.25">
      <c r="A78" s="9" t="s">
        <v>288</v>
      </c>
      <c r="B78" s="9" t="s">
        <v>289</v>
      </c>
      <c r="C78" s="9" t="s">
        <v>59</v>
      </c>
      <c r="D78" s="9" t="s">
        <v>59</v>
      </c>
      <c r="E78" t="s">
        <v>1034</v>
      </c>
      <c r="F78" t="str">
        <f t="shared" si="25"/>
        <v>NYC</v>
      </c>
      <c r="G78" s="9" t="s">
        <v>39</v>
      </c>
      <c r="H78" s="36">
        <v>40.594321899999997</v>
      </c>
      <c r="I78" s="36">
        <v>-73.752054299999998</v>
      </c>
      <c r="J78" s="40">
        <f t="shared" si="24"/>
        <v>3</v>
      </c>
      <c r="K78" s="40">
        <f t="shared" si="26"/>
        <v>2</v>
      </c>
      <c r="L78" s="40">
        <f t="shared" si="27"/>
        <v>3</v>
      </c>
      <c r="M78" s="41">
        <v>67157.214117647105</v>
      </c>
      <c r="N78" s="41">
        <v>1559.6770400476532</v>
      </c>
      <c r="O78" s="41">
        <f t="shared" si="45"/>
        <v>4618.0460766782044</v>
      </c>
      <c r="P78" s="42">
        <f t="shared" si="28"/>
        <v>2</v>
      </c>
      <c r="Q78" s="43">
        <v>1971</v>
      </c>
      <c r="R78" s="43"/>
      <c r="S78" s="40">
        <f t="shared" si="29"/>
        <v>3</v>
      </c>
      <c r="T78" s="40"/>
      <c r="U78" s="40">
        <f t="shared" si="30"/>
        <v>0</v>
      </c>
      <c r="V78" s="40" t="str">
        <f>IFERROR(VLOOKUP(A78,'Data Tables'!$L$3:$M$89,2,FALSE),"No")</f>
        <v>No</v>
      </c>
      <c r="W78" s="40">
        <f t="shared" si="31"/>
        <v>0</v>
      </c>
      <c r="X78" s="43"/>
      <c r="Y78" s="40">
        <f t="shared" si="32"/>
        <v>0</v>
      </c>
      <c r="Z78" s="41" t="s">
        <v>67</v>
      </c>
      <c r="AA78" s="40">
        <f t="shared" si="33"/>
        <v>2</v>
      </c>
      <c r="AB78" s="44" t="str">
        <f>IF(AND(E78="Manhattan",G78="Multifamily Housing"),IF(Q78&lt;1980,"Dual Fuel","Natural Gas"),IF(AND(E78="Manhattan",G78&lt;&gt;"Multifamily Housing"),IF(Q78&lt;1945,"Oil",IF(Q78&lt;1980,"Dual Fuel","Natural Gas")),IF(E78="Downstate/LI/HV",IF(Q78&lt;1980,"Dual Fuel","Natural Gas"),IF(Q78&lt;1945,"Dual Fuel","Natural Gas"))))</f>
        <v>Dual Fuel</v>
      </c>
      <c r="AC78" s="42">
        <f t="shared" si="34"/>
        <v>3</v>
      </c>
      <c r="AD78" s="44" t="str">
        <f>IF(AND(E78="Upstate",Q78&gt;=1945),"Furnace",IF(Q78&gt;=1980,"HW Boiler",IF(AND(E78="Downstate/LI/HV",Q78&gt;=1945),"Furnace","Steam Boiler")))</f>
        <v>Furnace</v>
      </c>
      <c r="AE78" s="42">
        <f t="shared" si="35"/>
        <v>3</v>
      </c>
      <c r="AF78" s="45">
        <v>1990</v>
      </c>
      <c r="AG78" s="40">
        <f t="shared" si="36"/>
        <v>2</v>
      </c>
      <c r="AH78" s="45" t="str">
        <f>IF(AND(E78="Upstate",Q78&gt;=1945),"Forced Air",IF(Q78&gt;=1980,"Hydronic",IF(AND(E78="Downstate/LI/HV",Q78&gt;=1945),"Forced Air","Steam")))</f>
        <v>Forced Air</v>
      </c>
      <c r="AI78" s="40">
        <f t="shared" si="37"/>
        <v>4</v>
      </c>
      <c r="AJ78" s="46" t="s">
        <v>42</v>
      </c>
      <c r="AK78" s="40">
        <f t="shared" si="38"/>
        <v>0</v>
      </c>
      <c r="AL78" s="9" t="s">
        <v>1048</v>
      </c>
      <c r="AM78" s="9">
        <f t="shared" si="39"/>
        <v>4</v>
      </c>
      <c r="AN78" s="9" t="s">
        <v>1055</v>
      </c>
      <c r="AO78" s="47">
        <f>VLOOKUP(AN78,'Data Tables'!$E$4:$F$15,2,FALSE)</f>
        <v>20.157194</v>
      </c>
      <c r="AP78" s="9">
        <f t="shared" si="40"/>
        <v>0</v>
      </c>
      <c r="AQ78" s="9" t="s">
        <v>1050</v>
      </c>
      <c r="AR78" s="9">
        <f t="shared" si="41"/>
        <v>2</v>
      </c>
      <c r="AS78" s="9" t="str">
        <f t="shared" si="42"/>
        <v>NYC Dual Fuel</v>
      </c>
      <c r="AT78" s="9"/>
      <c r="AU78" s="9">
        <f t="shared" si="43"/>
        <v>3</v>
      </c>
      <c r="AV78" s="9">
        <f t="shared" si="44"/>
        <v>74</v>
      </c>
    </row>
    <row r="79" spans="1:48" hidden="1" x14ac:dyDescent="0.25">
      <c r="A79" s="9" t="s">
        <v>299</v>
      </c>
      <c r="B79" s="9" t="s">
        <v>300</v>
      </c>
      <c r="C79" s="9" t="s">
        <v>45</v>
      </c>
      <c r="D79" s="9" t="s">
        <v>45</v>
      </c>
      <c r="E79" t="s">
        <v>1034</v>
      </c>
      <c r="F79" t="str">
        <f t="shared" si="25"/>
        <v>NYC</v>
      </c>
      <c r="G79" s="9" t="s">
        <v>39</v>
      </c>
      <c r="H79" s="36">
        <v>40.8519687</v>
      </c>
      <c r="I79" s="36">
        <v>-73.844176500000003</v>
      </c>
      <c r="J79" s="40">
        <f t="shared" si="24"/>
        <v>3</v>
      </c>
      <c r="K79" s="40">
        <f t="shared" si="26"/>
        <v>2</v>
      </c>
      <c r="L79" s="40">
        <f t="shared" si="27"/>
        <v>3</v>
      </c>
      <c r="M79" s="41">
        <v>64977.258823529402</v>
      </c>
      <c r="N79" s="41">
        <v>1006.2835281675088</v>
      </c>
      <c r="O79" s="41">
        <f t="shared" si="45"/>
        <v>4468.1420920415221</v>
      </c>
      <c r="P79" s="42">
        <f t="shared" si="28"/>
        <v>2</v>
      </c>
      <c r="Q79" s="43">
        <v>1972</v>
      </c>
      <c r="R79" s="43"/>
      <c r="S79" s="40">
        <f t="shared" si="29"/>
        <v>3</v>
      </c>
      <c r="T79" s="40"/>
      <c r="U79" s="40">
        <f t="shared" si="30"/>
        <v>0</v>
      </c>
      <c r="V79" s="40" t="str">
        <f>IFERROR(VLOOKUP(A79,'Data Tables'!$L$3:$M$89,2,FALSE),"No")</f>
        <v>No</v>
      </c>
      <c r="W79" s="40">
        <f t="shared" si="31"/>
        <v>0</v>
      </c>
      <c r="X79" s="43"/>
      <c r="Y79" s="40">
        <f t="shared" si="32"/>
        <v>0</v>
      </c>
      <c r="Z79" s="41" t="s">
        <v>67</v>
      </c>
      <c r="AA79" s="40">
        <f t="shared" si="33"/>
        <v>2</v>
      </c>
      <c r="AB79" s="44" t="str">
        <f>IF(AND(E79="Manhattan",G79="Multifamily Housing"),IF(Q79&lt;1980,"Dual Fuel","Natural Gas"),IF(AND(E79="Manhattan",G79&lt;&gt;"Multifamily Housing"),IF(Q79&lt;1945,"Oil",IF(Q79&lt;1980,"Dual Fuel","Natural Gas")),IF(E79="Downstate/LI/HV",IF(Q79&lt;1980,"Dual Fuel","Natural Gas"),IF(Q79&lt;1945,"Dual Fuel","Natural Gas"))))</f>
        <v>Dual Fuel</v>
      </c>
      <c r="AC79" s="42">
        <f t="shared" si="34"/>
        <v>3</v>
      </c>
      <c r="AD79" s="44" t="str">
        <f>IF(AND(E79="Upstate",Q79&gt;=1945),"Furnace",IF(Q79&gt;=1980,"HW Boiler",IF(AND(E79="Downstate/LI/HV",Q79&gt;=1945),"Furnace","Steam Boiler")))</f>
        <v>Furnace</v>
      </c>
      <c r="AE79" s="42">
        <f t="shared" si="35"/>
        <v>3</v>
      </c>
      <c r="AF79" s="45">
        <v>1990</v>
      </c>
      <c r="AG79" s="40">
        <f t="shared" si="36"/>
        <v>2</v>
      </c>
      <c r="AH79" s="45" t="str">
        <f>IF(AND(E79="Upstate",Q79&gt;=1945),"Forced Air",IF(Q79&gt;=1980,"Hydronic",IF(AND(E79="Downstate/LI/HV",Q79&gt;=1945),"Forced Air","Steam")))</f>
        <v>Forced Air</v>
      </c>
      <c r="AI79" s="40">
        <f t="shared" si="37"/>
        <v>4</v>
      </c>
      <c r="AJ79" s="46" t="s">
        <v>42</v>
      </c>
      <c r="AK79" s="40">
        <f t="shared" si="38"/>
        <v>0</v>
      </c>
      <c r="AL79" s="9" t="s">
        <v>1048</v>
      </c>
      <c r="AM79" s="9">
        <f t="shared" si="39"/>
        <v>4</v>
      </c>
      <c r="AN79" s="9" t="s">
        <v>1055</v>
      </c>
      <c r="AO79" s="47">
        <f>VLOOKUP(AN79,'Data Tables'!$E$4:$F$15,2,FALSE)</f>
        <v>20.157194</v>
      </c>
      <c r="AP79" s="9">
        <f t="shared" si="40"/>
        <v>0</v>
      </c>
      <c r="AQ79" s="9" t="s">
        <v>1050</v>
      </c>
      <c r="AR79" s="9">
        <f t="shared" si="41"/>
        <v>2</v>
      </c>
      <c r="AS79" s="9" t="str">
        <f t="shared" si="42"/>
        <v>NYC Dual Fuel</v>
      </c>
      <c r="AT79" s="9"/>
      <c r="AU79" s="9">
        <f t="shared" si="43"/>
        <v>3</v>
      </c>
      <c r="AV79" s="9">
        <f t="shared" si="44"/>
        <v>74</v>
      </c>
    </row>
    <row r="80" spans="1:48" x14ac:dyDescent="0.25">
      <c r="A80" s="9" t="s">
        <v>667</v>
      </c>
      <c r="B80" s="9" t="s">
        <v>668</v>
      </c>
      <c r="C80" s="9" t="s">
        <v>616</v>
      </c>
      <c r="D80" s="9" t="s">
        <v>617</v>
      </c>
      <c r="E80" t="s">
        <v>1035</v>
      </c>
      <c r="F80" t="str">
        <f t="shared" si="25"/>
        <v>Not NYC</v>
      </c>
      <c r="G80" s="9" t="s">
        <v>53</v>
      </c>
      <c r="H80" s="36">
        <v>44.662148000000002</v>
      </c>
      <c r="I80" s="36">
        <v>-74.973815000000002</v>
      </c>
      <c r="J80" s="40">
        <f t="shared" si="24"/>
        <v>2</v>
      </c>
      <c r="K80" s="40">
        <f t="shared" si="26"/>
        <v>0</v>
      </c>
      <c r="L80" s="40">
        <f t="shared" si="27"/>
        <v>1</v>
      </c>
      <c r="M80" s="41">
        <v>59607.205422077917</v>
      </c>
      <c r="N80" s="41">
        <v>6710.1678618421047</v>
      </c>
      <c r="O80" s="41">
        <f t="shared" si="45"/>
        <v>4098.8719493181816</v>
      </c>
      <c r="P80" s="42">
        <f t="shared" si="28"/>
        <v>2</v>
      </c>
      <c r="Q80" s="43">
        <v>1816</v>
      </c>
      <c r="R80" s="43"/>
      <c r="S80" s="40">
        <f t="shared" si="29"/>
        <v>4</v>
      </c>
      <c r="T80" s="40" t="s">
        <v>1162</v>
      </c>
      <c r="U80" s="40">
        <f t="shared" si="30"/>
        <v>4</v>
      </c>
      <c r="V80" s="40" t="str">
        <f>IFERROR(VLOOKUP(A80,'Data Tables'!$L$3:$M$89,2,FALSE),"No")</f>
        <v>No</v>
      </c>
      <c r="W80" s="40">
        <f t="shared" si="31"/>
        <v>0</v>
      </c>
      <c r="X80" s="43"/>
      <c r="Y80" s="40">
        <f t="shared" si="32"/>
        <v>0</v>
      </c>
      <c r="Z80" s="43" t="s">
        <v>46</v>
      </c>
      <c r="AA80" s="40">
        <f t="shared" si="33"/>
        <v>4</v>
      </c>
      <c r="AB80" s="43" t="s">
        <v>41</v>
      </c>
      <c r="AC80" s="42">
        <f t="shared" si="34"/>
        <v>2</v>
      </c>
      <c r="AD80" s="41" t="s">
        <v>48</v>
      </c>
      <c r="AE80" s="42">
        <f t="shared" si="35"/>
        <v>3</v>
      </c>
      <c r="AF80" s="43">
        <v>2014</v>
      </c>
      <c r="AG80" s="40">
        <f t="shared" si="36"/>
        <v>1</v>
      </c>
      <c r="AH80" s="45" t="str">
        <f>IF(AND(E80="Upstate",Q80&gt;=1945),"Forced Air",IF(Q80&gt;=1980,"Hydronic",IF(AND(E80="Downstate/LI/HV",Q80&gt;=1945),"Forced Air","Steam")))</f>
        <v>Steam</v>
      </c>
      <c r="AI80" s="40">
        <f t="shared" si="37"/>
        <v>2</v>
      </c>
      <c r="AJ80" s="46" t="s">
        <v>50</v>
      </c>
      <c r="AK80" s="40">
        <f t="shared" si="38"/>
        <v>3</v>
      </c>
      <c r="AL80" s="9" t="s">
        <v>1064</v>
      </c>
      <c r="AM80" s="9">
        <f t="shared" si="39"/>
        <v>1</v>
      </c>
      <c r="AN80" s="9" t="s">
        <v>1047</v>
      </c>
      <c r="AO80" s="47">
        <f>VLOOKUP(AN80,'Data Tables'!$E$4:$F$15,2,FALSE)</f>
        <v>8.6002589999999994</v>
      </c>
      <c r="AP80" s="9">
        <f t="shared" si="40"/>
        <v>4</v>
      </c>
      <c r="AQ80" s="9" t="s">
        <v>1061</v>
      </c>
      <c r="AR80" s="9">
        <f t="shared" si="41"/>
        <v>4</v>
      </c>
      <c r="AS80" s="9" t="str">
        <f t="shared" si="42"/>
        <v>Not NYC</v>
      </c>
      <c r="AT80" s="9"/>
      <c r="AU80" s="9">
        <f t="shared" si="43"/>
        <v>0</v>
      </c>
      <c r="AV80" s="9">
        <f t="shared" si="44"/>
        <v>74</v>
      </c>
    </row>
    <row r="81" spans="1:48" x14ac:dyDescent="0.25">
      <c r="A81" s="9" t="s">
        <v>872</v>
      </c>
      <c r="B81" s="9" t="s">
        <v>873</v>
      </c>
      <c r="C81" s="9" t="s">
        <v>413</v>
      </c>
      <c r="D81" s="9" t="s">
        <v>414</v>
      </c>
      <c r="E81" t="s">
        <v>1035</v>
      </c>
      <c r="F81" t="str">
        <f t="shared" si="25"/>
        <v>Not NYC</v>
      </c>
      <c r="G81" s="9" t="s">
        <v>53</v>
      </c>
      <c r="H81" s="36">
        <v>43.034765</v>
      </c>
      <c r="I81" s="36">
        <v>-76.138723999999996</v>
      </c>
      <c r="J81" s="40">
        <f t="shared" si="24"/>
        <v>2</v>
      </c>
      <c r="K81" s="40">
        <f t="shared" si="26"/>
        <v>0</v>
      </c>
      <c r="L81" s="40">
        <f t="shared" si="27"/>
        <v>1</v>
      </c>
      <c r="M81" s="41">
        <v>36774.671201298697</v>
      </c>
      <c r="N81" s="41">
        <v>4139.8387171052627</v>
      </c>
      <c r="O81" s="41">
        <f t="shared" si="45"/>
        <v>2528.79944907754</v>
      </c>
      <c r="P81" s="42">
        <f t="shared" si="28"/>
        <v>1</v>
      </c>
      <c r="Q81" s="43">
        <v>1911</v>
      </c>
      <c r="R81" s="43"/>
      <c r="S81" s="40">
        <f t="shared" si="29"/>
        <v>4</v>
      </c>
      <c r="T81" s="40" t="s">
        <v>1162</v>
      </c>
      <c r="U81" s="40">
        <f t="shared" si="30"/>
        <v>4</v>
      </c>
      <c r="V81" s="40" t="str">
        <f>IFERROR(VLOOKUP(A81,'Data Tables'!$L$3:$M$89,2,FALSE),"No")</f>
        <v>Yes</v>
      </c>
      <c r="W81" s="40">
        <f t="shared" si="31"/>
        <v>4</v>
      </c>
      <c r="X81" s="43" t="s">
        <v>1106</v>
      </c>
      <c r="Y81" s="40">
        <f t="shared" si="32"/>
        <v>4</v>
      </c>
      <c r="Z81" s="43" t="s">
        <v>46</v>
      </c>
      <c r="AA81" s="40">
        <f t="shared" si="33"/>
        <v>4</v>
      </c>
      <c r="AB81" s="43" t="s">
        <v>47</v>
      </c>
      <c r="AC81" s="42">
        <f t="shared" si="34"/>
        <v>3</v>
      </c>
      <c r="AD81" s="41" t="s">
        <v>104</v>
      </c>
      <c r="AE81" s="42">
        <f t="shared" si="35"/>
        <v>3</v>
      </c>
      <c r="AF81" s="43">
        <v>2013</v>
      </c>
      <c r="AG81" s="40">
        <f t="shared" si="36"/>
        <v>1</v>
      </c>
      <c r="AH81" s="43" t="s">
        <v>49</v>
      </c>
      <c r="AI81" s="40">
        <f t="shared" si="37"/>
        <v>2</v>
      </c>
      <c r="AJ81" s="46" t="s">
        <v>49</v>
      </c>
      <c r="AK81" s="40">
        <f t="shared" si="38"/>
        <v>1</v>
      </c>
      <c r="AL81" s="9" t="s">
        <v>1060</v>
      </c>
      <c r="AM81" s="9">
        <f t="shared" si="39"/>
        <v>2</v>
      </c>
      <c r="AN81" s="9" t="s">
        <v>1047</v>
      </c>
      <c r="AO81" s="47">
        <f>VLOOKUP(AN81,'Data Tables'!$E$4:$F$15,2,FALSE)</f>
        <v>8.6002589999999994</v>
      </c>
      <c r="AP81" s="9">
        <f t="shared" si="40"/>
        <v>4</v>
      </c>
      <c r="AQ81" s="9" t="s">
        <v>1061</v>
      </c>
      <c r="AR81" s="9">
        <f t="shared" si="41"/>
        <v>4</v>
      </c>
      <c r="AS81" s="9" t="str">
        <f t="shared" si="42"/>
        <v>Not NYC</v>
      </c>
      <c r="AT81" s="9"/>
      <c r="AU81" s="9">
        <f t="shared" si="43"/>
        <v>0</v>
      </c>
      <c r="AV81" s="9">
        <f t="shared" si="44"/>
        <v>74</v>
      </c>
    </row>
    <row r="82" spans="1:48" x14ac:dyDescent="0.25">
      <c r="A82" s="9" t="s">
        <v>68</v>
      </c>
      <c r="B82" s="9" t="s">
        <v>69</v>
      </c>
      <c r="C82" s="9" t="s">
        <v>63</v>
      </c>
      <c r="D82" s="9" t="s">
        <v>63</v>
      </c>
      <c r="E82" t="s">
        <v>63</v>
      </c>
      <c r="F82" t="str">
        <f t="shared" si="25"/>
        <v>NYC</v>
      </c>
      <c r="G82" s="9" t="s">
        <v>53</v>
      </c>
      <c r="H82" s="36">
        <v>40.751064</v>
      </c>
      <c r="I82" s="36">
        <v>-73.973573999999999</v>
      </c>
      <c r="J82" s="40">
        <f t="shared" si="24"/>
        <v>2</v>
      </c>
      <c r="K82" s="40">
        <f t="shared" si="26"/>
        <v>0</v>
      </c>
      <c r="L82" s="40">
        <f t="shared" si="27"/>
        <v>1</v>
      </c>
      <c r="M82" s="41">
        <v>1025557.3309505259</v>
      </c>
      <c r="N82" s="41">
        <v>115863.8356690049</v>
      </c>
      <c r="O82" s="41">
        <f t="shared" si="45"/>
        <v>70522.14822830382</v>
      </c>
      <c r="P82" s="42">
        <f t="shared" si="28"/>
        <v>4</v>
      </c>
      <c r="Q82" s="43">
        <v>1927</v>
      </c>
      <c r="R82" s="43">
        <v>1961</v>
      </c>
      <c r="S82" s="40">
        <f t="shared" si="29"/>
        <v>4</v>
      </c>
      <c r="T82" s="40" t="s">
        <v>1162</v>
      </c>
      <c r="U82" s="40">
        <f t="shared" si="30"/>
        <v>4</v>
      </c>
      <c r="V82" s="40" t="str">
        <f>IFERROR(VLOOKUP(A82,'Data Tables'!$L$3:$M$89,2,FALSE),"No")</f>
        <v>No</v>
      </c>
      <c r="W82" s="40">
        <f t="shared" si="31"/>
        <v>0</v>
      </c>
      <c r="X82" s="43" t="s">
        <v>1111</v>
      </c>
      <c r="Y82" s="40">
        <f t="shared" si="32"/>
        <v>4</v>
      </c>
      <c r="Z82" s="41" t="s">
        <v>40</v>
      </c>
      <c r="AA82" s="40">
        <f t="shared" si="33"/>
        <v>0</v>
      </c>
      <c r="AB82" s="41" t="s">
        <v>41</v>
      </c>
      <c r="AC82" s="42">
        <f t="shared" si="34"/>
        <v>2</v>
      </c>
      <c r="AD82" s="41" t="s">
        <v>54</v>
      </c>
      <c r="AE82" s="42">
        <f t="shared" si="35"/>
        <v>2</v>
      </c>
      <c r="AF82" s="45">
        <v>1990</v>
      </c>
      <c r="AG82" s="40">
        <f t="shared" si="36"/>
        <v>2</v>
      </c>
      <c r="AH82" s="43" t="s">
        <v>49</v>
      </c>
      <c r="AI82" s="40">
        <f t="shared" si="37"/>
        <v>2</v>
      </c>
      <c r="AJ82" s="46" t="s">
        <v>50</v>
      </c>
      <c r="AK82" s="40">
        <f t="shared" si="38"/>
        <v>3</v>
      </c>
      <c r="AL82" s="9" t="s">
        <v>1048</v>
      </c>
      <c r="AM82" s="9">
        <f t="shared" si="39"/>
        <v>4</v>
      </c>
      <c r="AN82" s="9" t="s">
        <v>1055</v>
      </c>
      <c r="AO82" s="47">
        <f>VLOOKUP(AN82,'Data Tables'!$E$4:$F$15,2,FALSE)</f>
        <v>20.157194</v>
      </c>
      <c r="AP82" s="9">
        <f t="shared" si="40"/>
        <v>0</v>
      </c>
      <c r="AQ82" s="9" t="s">
        <v>1050</v>
      </c>
      <c r="AR82" s="9">
        <f t="shared" si="41"/>
        <v>2</v>
      </c>
      <c r="AS82" s="9" t="str">
        <f t="shared" si="42"/>
        <v>NYC Natural Gas</v>
      </c>
      <c r="AT82" s="9"/>
      <c r="AU82" s="9">
        <f t="shared" si="43"/>
        <v>2</v>
      </c>
      <c r="AV82" s="9">
        <f t="shared" si="44"/>
        <v>74</v>
      </c>
    </row>
    <row r="83" spans="1:48" hidden="1" x14ac:dyDescent="0.25">
      <c r="A83" s="9" t="s">
        <v>146</v>
      </c>
      <c r="B83" s="9" t="s">
        <v>146</v>
      </c>
      <c r="C83" s="9" t="s">
        <v>45</v>
      </c>
      <c r="D83" s="9" t="s">
        <v>45</v>
      </c>
      <c r="E83" t="s">
        <v>1034</v>
      </c>
      <c r="F83" t="str">
        <f t="shared" si="25"/>
        <v>NYC</v>
      </c>
      <c r="G83" s="9" t="s">
        <v>76</v>
      </c>
      <c r="H83" s="36">
        <v>40.853658099999997</v>
      </c>
      <c r="I83" s="36">
        <v>-73.890221600000004</v>
      </c>
      <c r="J83" s="40">
        <f t="shared" si="24"/>
        <v>4</v>
      </c>
      <c r="K83" s="40">
        <f t="shared" si="26"/>
        <v>4</v>
      </c>
      <c r="L83" s="40">
        <f t="shared" si="27"/>
        <v>4</v>
      </c>
      <c r="M83" s="41">
        <v>193855.73840470589</v>
      </c>
      <c r="N83" s="41">
        <v>81535.941975348847</v>
      </c>
      <c r="O83" s="41">
        <f t="shared" si="45"/>
        <v>13330.432835005953</v>
      </c>
      <c r="P83" s="42">
        <f t="shared" si="28"/>
        <v>3</v>
      </c>
      <c r="Q83" s="43">
        <v>1874</v>
      </c>
      <c r="R83" s="43">
        <v>1969</v>
      </c>
      <c r="S83" s="40">
        <f t="shared" si="29"/>
        <v>4</v>
      </c>
      <c r="T83" s="40"/>
      <c r="U83" s="40">
        <f t="shared" si="30"/>
        <v>0</v>
      </c>
      <c r="V83" s="40" t="str">
        <f>IFERROR(VLOOKUP(A83,'Data Tables'!$L$3:$M$89,2,FALSE),"No")</f>
        <v>No</v>
      </c>
      <c r="W83" s="40">
        <f t="shared" si="31"/>
        <v>0</v>
      </c>
      <c r="X83" s="43"/>
      <c r="Y83" s="40">
        <f t="shared" si="32"/>
        <v>0</v>
      </c>
      <c r="Z83" s="41" t="s">
        <v>46</v>
      </c>
      <c r="AA83" s="40">
        <f t="shared" si="33"/>
        <v>4</v>
      </c>
      <c r="AB83" s="51" t="str">
        <f>IF(AND(E83="Manhattan",G83="Multifamily Housing"),IF(Q83&lt;1980,"Dual Fuel","Natural Gas"),IF(AND(E83="Manhattan",G83&lt;&gt;"Multifamily Housing"),IF(Q83&lt;1945,"Oil",IF(Q83&lt;1980,"Dual Fuel","Natural Gas")),IF(E83="Downstate/LI/HV",IF(Q83&lt;1980,"Dual Fuel","Natural Gas"),IF(Q83&lt;1945,"Dual Fuel","Natural Gas"))))</f>
        <v>Dual Fuel</v>
      </c>
      <c r="AC83" s="42">
        <f t="shared" si="34"/>
        <v>3</v>
      </c>
      <c r="AD83" s="44" t="str">
        <f>IF(AND(E83="Upstate",Q83&gt;=1945),"Furnace",IF(Q83&gt;=1980,"HW Boiler",IF(AND(E83="Downstate/LI/HV",Q83&gt;=1945),"Furnace","Steam Boiler")))</f>
        <v>Steam Boiler</v>
      </c>
      <c r="AE83" s="42">
        <f t="shared" si="35"/>
        <v>2</v>
      </c>
      <c r="AF83" s="45">
        <v>1990</v>
      </c>
      <c r="AG83" s="40">
        <f t="shared" si="36"/>
        <v>2</v>
      </c>
      <c r="AH83" s="45" t="str">
        <f t="shared" ref="AH83:AH89" si="46">IF(AND(E83="Upstate",Q83&gt;=1945),"Forced Air",IF(Q83&gt;=1980,"Hydronic",IF(AND(E83="Downstate/LI/HV",Q83&gt;=1945),"Forced Air","Steam")))</f>
        <v>Steam</v>
      </c>
      <c r="AI83" s="40">
        <f t="shared" si="37"/>
        <v>2</v>
      </c>
      <c r="AJ83" s="46" t="s">
        <v>42</v>
      </c>
      <c r="AK83" s="40">
        <f t="shared" si="38"/>
        <v>0</v>
      </c>
      <c r="AL83" s="9" t="s">
        <v>1048</v>
      </c>
      <c r="AM83" s="9">
        <f t="shared" si="39"/>
        <v>4</v>
      </c>
      <c r="AN83" s="9" t="s">
        <v>1055</v>
      </c>
      <c r="AO83" s="47">
        <f>VLOOKUP(AN83,'Data Tables'!$E$4:$F$15,2,FALSE)</f>
        <v>20.157194</v>
      </c>
      <c r="AP83" s="9">
        <f t="shared" si="40"/>
        <v>0</v>
      </c>
      <c r="AQ83" s="9" t="s">
        <v>1050</v>
      </c>
      <c r="AR83" s="9">
        <f t="shared" si="41"/>
        <v>2</v>
      </c>
      <c r="AS83" s="9" t="str">
        <f t="shared" si="42"/>
        <v>NYC Dual Fuel</v>
      </c>
      <c r="AT83" s="9" t="s">
        <v>1162</v>
      </c>
      <c r="AU83" s="9">
        <f t="shared" si="43"/>
        <v>0</v>
      </c>
      <c r="AV83" s="9">
        <f t="shared" si="44"/>
        <v>73</v>
      </c>
    </row>
    <row r="84" spans="1:48" hidden="1" x14ac:dyDescent="0.25">
      <c r="A84" s="9" t="s">
        <v>129</v>
      </c>
      <c r="B84" s="9" t="s">
        <v>130</v>
      </c>
      <c r="C84" s="9" t="s">
        <v>45</v>
      </c>
      <c r="D84" s="9" t="s">
        <v>45</v>
      </c>
      <c r="E84" t="s">
        <v>1034</v>
      </c>
      <c r="F84" t="str">
        <f t="shared" si="25"/>
        <v>NYC</v>
      </c>
      <c r="G84" s="9" t="s">
        <v>39</v>
      </c>
      <c r="H84" s="36">
        <v>40.818566699999998</v>
      </c>
      <c r="I84" s="36">
        <v>-73.824075699999995</v>
      </c>
      <c r="J84" s="40">
        <f t="shared" si="24"/>
        <v>3</v>
      </c>
      <c r="K84" s="40">
        <f t="shared" si="26"/>
        <v>2</v>
      </c>
      <c r="L84" s="40">
        <f t="shared" si="27"/>
        <v>3</v>
      </c>
      <c r="M84" s="41">
        <v>222379.73717647057</v>
      </c>
      <c r="N84" s="41">
        <v>4759.7017470238252</v>
      </c>
      <c r="O84" s="41">
        <f t="shared" si="45"/>
        <v>15291.877221134948</v>
      </c>
      <c r="P84" s="42">
        <f t="shared" si="28"/>
        <v>4</v>
      </c>
      <c r="Q84" s="43">
        <v>1873</v>
      </c>
      <c r="R84" s="43">
        <v>1938</v>
      </c>
      <c r="S84" s="40">
        <f t="shared" si="29"/>
        <v>4</v>
      </c>
      <c r="T84" s="40" t="s">
        <v>1162</v>
      </c>
      <c r="U84" s="40">
        <f t="shared" si="30"/>
        <v>4</v>
      </c>
      <c r="V84" s="40" t="str">
        <f>IFERROR(VLOOKUP(A84,'Data Tables'!$L$3:$M$89,2,FALSE),"No")</f>
        <v>No</v>
      </c>
      <c r="W84" s="40">
        <f t="shared" si="31"/>
        <v>0</v>
      </c>
      <c r="X84" s="43"/>
      <c r="Y84" s="40">
        <f t="shared" si="32"/>
        <v>0</v>
      </c>
      <c r="Z84" s="41" t="s">
        <v>46</v>
      </c>
      <c r="AA84" s="40">
        <f t="shared" si="33"/>
        <v>4</v>
      </c>
      <c r="AB84" s="44" t="str">
        <f>IF(AND(E84="Manhattan",G84="Multifamily Housing"),IF(Q84&lt;1980,"Dual Fuel","Natural Gas"),IF(AND(E84="Manhattan",G84&lt;&gt;"Multifamily Housing"),IF(Q84&lt;1945,"Oil",IF(Q84&lt;1980,"Dual Fuel","Natural Gas")),IF(E84="Downstate/LI/HV",IF(Q84&lt;1980,"Dual Fuel","Natural Gas"),IF(Q84&lt;1945,"Dual Fuel","Natural Gas"))))</f>
        <v>Dual Fuel</v>
      </c>
      <c r="AC84" s="42">
        <f t="shared" si="34"/>
        <v>3</v>
      </c>
      <c r="AD84" s="44" t="str">
        <f>IF(AND(E84="Upstate",Q84&gt;=1945),"Furnace",IF(Q84&gt;=1980,"HW Boiler",IF(AND(E84="Downstate/LI/HV",Q84&gt;=1945),"Furnace","Steam Boiler")))</f>
        <v>Steam Boiler</v>
      </c>
      <c r="AE84" s="42">
        <f t="shared" si="35"/>
        <v>2</v>
      </c>
      <c r="AF84" s="45">
        <v>1990</v>
      </c>
      <c r="AG84" s="40">
        <f t="shared" si="36"/>
        <v>2</v>
      </c>
      <c r="AH84" s="45" t="str">
        <f t="shared" si="46"/>
        <v>Steam</v>
      </c>
      <c r="AI84" s="40">
        <f t="shared" si="37"/>
        <v>2</v>
      </c>
      <c r="AJ84" s="46" t="s">
        <v>42</v>
      </c>
      <c r="AK84" s="40">
        <f t="shared" si="38"/>
        <v>0</v>
      </c>
      <c r="AL84" s="9" t="s">
        <v>1048</v>
      </c>
      <c r="AM84" s="9">
        <f t="shared" si="39"/>
        <v>4</v>
      </c>
      <c r="AN84" s="9" t="s">
        <v>1055</v>
      </c>
      <c r="AO84" s="47">
        <f>VLOOKUP(AN84,'Data Tables'!$E$4:$F$15,2,FALSE)</f>
        <v>20.157194</v>
      </c>
      <c r="AP84" s="9">
        <f t="shared" si="40"/>
        <v>0</v>
      </c>
      <c r="AQ84" s="9" t="s">
        <v>1050</v>
      </c>
      <c r="AR84" s="9">
        <f t="shared" si="41"/>
        <v>2</v>
      </c>
      <c r="AS84" s="9" t="str">
        <f t="shared" si="42"/>
        <v>NYC Dual Fuel</v>
      </c>
      <c r="AT84" s="9" t="s">
        <v>1162</v>
      </c>
      <c r="AU84" s="9">
        <f t="shared" si="43"/>
        <v>0</v>
      </c>
      <c r="AV84" s="9">
        <f t="shared" si="44"/>
        <v>73</v>
      </c>
    </row>
    <row r="85" spans="1:48" hidden="1" x14ac:dyDescent="0.25">
      <c r="A85" s="9" t="s">
        <v>232</v>
      </c>
      <c r="B85" s="38" t="s">
        <v>233</v>
      </c>
      <c r="C85" s="9" t="s">
        <v>84</v>
      </c>
      <c r="D85" s="9" t="s">
        <v>84</v>
      </c>
      <c r="E85" t="s">
        <v>1034</v>
      </c>
      <c r="F85" t="str">
        <f t="shared" si="25"/>
        <v>NYC</v>
      </c>
      <c r="G85" s="9" t="s">
        <v>76</v>
      </c>
      <c r="H85" s="36">
        <v>40.582657300000001</v>
      </c>
      <c r="I85" s="36">
        <v>-74.079700599999995</v>
      </c>
      <c r="J85" s="40">
        <f t="shared" si="24"/>
        <v>4</v>
      </c>
      <c r="K85" s="40">
        <f t="shared" si="26"/>
        <v>4</v>
      </c>
      <c r="L85" s="40">
        <f t="shared" si="27"/>
        <v>4</v>
      </c>
      <c r="M85" s="41">
        <v>99865.07736000001</v>
      </c>
      <c r="N85" s="41">
        <v>42003.364047906973</v>
      </c>
      <c r="O85" s="41">
        <f t="shared" si="45"/>
        <v>6867.1926725788244</v>
      </c>
      <c r="P85" s="42">
        <f t="shared" si="28"/>
        <v>2</v>
      </c>
      <c r="Q85" s="43">
        <v>1968</v>
      </c>
      <c r="R85" s="43">
        <v>2019</v>
      </c>
      <c r="S85" s="40">
        <f t="shared" si="29"/>
        <v>0</v>
      </c>
      <c r="T85" s="40" t="s">
        <v>1162</v>
      </c>
      <c r="U85" s="40">
        <f t="shared" si="30"/>
        <v>4</v>
      </c>
      <c r="V85" s="40" t="str">
        <f>IFERROR(VLOOKUP(A85,'Data Tables'!$L$3:$M$89,2,FALSE),"No")</f>
        <v>No</v>
      </c>
      <c r="W85" s="40">
        <f t="shared" si="31"/>
        <v>0</v>
      </c>
      <c r="X85" s="43"/>
      <c r="Y85" s="40">
        <f t="shared" si="32"/>
        <v>0</v>
      </c>
      <c r="Z85" s="41" t="s">
        <v>46</v>
      </c>
      <c r="AA85" s="40">
        <f t="shared" si="33"/>
        <v>4</v>
      </c>
      <c r="AB85" s="44" t="str">
        <f>IF(AND(E85="Manhattan",G85="Multifamily Housing"),IF(Q85&lt;1980,"Dual Fuel","Natural Gas"),IF(AND(E85="Manhattan",G85&lt;&gt;"Multifamily Housing"),IF(Q85&lt;1945,"Oil",IF(Q85&lt;1980,"Dual Fuel","Natural Gas")),IF(E85="Downstate/LI/HV",IF(Q85&lt;1980,"Dual Fuel","Natural Gas"),IF(Q85&lt;1945,"Dual Fuel","Natural Gas"))))</f>
        <v>Dual Fuel</v>
      </c>
      <c r="AC85" s="42">
        <f t="shared" si="34"/>
        <v>3</v>
      </c>
      <c r="AD85" s="44" t="str">
        <f>IF(AND(E85="Upstate",Q85&gt;=1945),"Furnace",IF(Q85&gt;=1980,"HW Boiler",IF(AND(E85="Downstate/LI/HV",Q85&gt;=1945),"Furnace","Steam Boiler")))</f>
        <v>Furnace</v>
      </c>
      <c r="AE85" s="42">
        <f t="shared" si="35"/>
        <v>3</v>
      </c>
      <c r="AF85" s="45">
        <v>1990</v>
      </c>
      <c r="AG85" s="40">
        <f t="shared" si="36"/>
        <v>2</v>
      </c>
      <c r="AH85" s="45" t="str">
        <f t="shared" si="46"/>
        <v>Forced Air</v>
      </c>
      <c r="AI85" s="40">
        <f t="shared" si="37"/>
        <v>4</v>
      </c>
      <c r="AJ85" s="46" t="s">
        <v>42</v>
      </c>
      <c r="AK85" s="40">
        <f t="shared" si="38"/>
        <v>0</v>
      </c>
      <c r="AL85" s="9" t="s">
        <v>1048</v>
      </c>
      <c r="AM85" s="9">
        <f t="shared" si="39"/>
        <v>4</v>
      </c>
      <c r="AN85" s="9" t="s">
        <v>1055</v>
      </c>
      <c r="AO85" s="47">
        <f>VLOOKUP(AN85,'Data Tables'!$E$4:$F$15,2,FALSE)</f>
        <v>20.157194</v>
      </c>
      <c r="AP85" s="9">
        <f t="shared" si="40"/>
        <v>0</v>
      </c>
      <c r="AQ85" s="9" t="s">
        <v>1050</v>
      </c>
      <c r="AR85" s="9">
        <f t="shared" si="41"/>
        <v>2</v>
      </c>
      <c r="AS85" s="9" t="str">
        <f t="shared" si="42"/>
        <v>NYC Dual Fuel</v>
      </c>
      <c r="AT85" s="9" t="s">
        <v>1162</v>
      </c>
      <c r="AU85" s="9">
        <f t="shared" si="43"/>
        <v>0</v>
      </c>
      <c r="AV85" s="9">
        <f t="shared" si="44"/>
        <v>73</v>
      </c>
    </row>
    <row r="86" spans="1:48" hidden="1" x14ac:dyDescent="0.25">
      <c r="A86" s="9" t="s">
        <v>282</v>
      </c>
      <c r="B86" s="9" t="s">
        <v>283</v>
      </c>
      <c r="C86" s="9" t="s">
        <v>84</v>
      </c>
      <c r="D86" s="9" t="s">
        <v>84</v>
      </c>
      <c r="E86" t="s">
        <v>1034</v>
      </c>
      <c r="F86" t="str">
        <f t="shared" si="25"/>
        <v>NYC</v>
      </c>
      <c r="G86" s="9" t="s">
        <v>39</v>
      </c>
      <c r="H86" s="36">
        <v>40.6363822</v>
      </c>
      <c r="I86" s="36">
        <v>-74.119584599999996</v>
      </c>
      <c r="J86" s="40">
        <f t="shared" si="24"/>
        <v>3</v>
      </c>
      <c r="K86" s="40">
        <f t="shared" si="26"/>
        <v>2</v>
      </c>
      <c r="L86" s="40">
        <f t="shared" si="27"/>
        <v>3</v>
      </c>
      <c r="M86" s="41">
        <v>68582.343999999997</v>
      </c>
      <c r="N86" s="41">
        <v>1729.6819677393498</v>
      </c>
      <c r="O86" s="41">
        <f t="shared" si="45"/>
        <v>4716.044713882352</v>
      </c>
      <c r="P86" s="42">
        <f t="shared" si="28"/>
        <v>2</v>
      </c>
      <c r="Q86" s="43">
        <v>1950</v>
      </c>
      <c r="R86" s="43"/>
      <c r="S86" s="40">
        <f t="shared" si="29"/>
        <v>3</v>
      </c>
      <c r="T86" s="40" t="s">
        <v>1162</v>
      </c>
      <c r="U86" s="40">
        <f t="shared" si="30"/>
        <v>4</v>
      </c>
      <c r="V86" s="40" t="str">
        <f>IFERROR(VLOOKUP(A86,'Data Tables'!$L$3:$M$89,2,FALSE),"No")</f>
        <v>No</v>
      </c>
      <c r="W86" s="40">
        <f t="shared" si="31"/>
        <v>0</v>
      </c>
      <c r="X86" s="43" t="s">
        <v>1130</v>
      </c>
      <c r="Y86" s="40">
        <f t="shared" si="32"/>
        <v>4</v>
      </c>
      <c r="Z86" s="41" t="s">
        <v>67</v>
      </c>
      <c r="AA86" s="40">
        <f t="shared" si="33"/>
        <v>2</v>
      </c>
      <c r="AB86" s="41" t="s">
        <v>47</v>
      </c>
      <c r="AC86" s="42">
        <f t="shared" si="34"/>
        <v>3</v>
      </c>
      <c r="AD86" s="41" t="s">
        <v>54</v>
      </c>
      <c r="AE86" s="42">
        <f t="shared" si="35"/>
        <v>2</v>
      </c>
      <c r="AF86" s="45">
        <v>1990</v>
      </c>
      <c r="AG86" s="40">
        <f t="shared" si="36"/>
        <v>2</v>
      </c>
      <c r="AH86" s="45" t="str">
        <f t="shared" si="46"/>
        <v>Forced Air</v>
      </c>
      <c r="AI86" s="40">
        <f t="shared" si="37"/>
        <v>4</v>
      </c>
      <c r="AJ86" s="46" t="s">
        <v>49</v>
      </c>
      <c r="AK86" s="40">
        <f t="shared" si="38"/>
        <v>1</v>
      </c>
      <c r="AL86" s="9" t="s">
        <v>1048</v>
      </c>
      <c r="AM86" s="9">
        <f t="shared" si="39"/>
        <v>4</v>
      </c>
      <c r="AN86" s="9" t="s">
        <v>1055</v>
      </c>
      <c r="AO86" s="47">
        <f>VLOOKUP(AN86,'Data Tables'!$E$4:$F$15,2,FALSE)</f>
        <v>20.157194</v>
      </c>
      <c r="AP86" s="9">
        <f t="shared" si="40"/>
        <v>0</v>
      </c>
      <c r="AQ86" s="9" t="s">
        <v>1050</v>
      </c>
      <c r="AR86" s="9">
        <f t="shared" si="41"/>
        <v>2</v>
      </c>
      <c r="AS86" s="9" t="str">
        <f t="shared" si="42"/>
        <v>NYC Dual Fuel</v>
      </c>
      <c r="AT86" s="9" t="s">
        <v>1162</v>
      </c>
      <c r="AU86" s="9">
        <f t="shared" si="43"/>
        <v>0</v>
      </c>
      <c r="AV86" s="9">
        <f t="shared" si="44"/>
        <v>73</v>
      </c>
    </row>
    <row r="87" spans="1:48" hidden="1" x14ac:dyDescent="0.25">
      <c r="A87" s="9" t="s">
        <v>678</v>
      </c>
      <c r="B87" s="9" t="s">
        <v>679</v>
      </c>
      <c r="C87" s="9" t="s">
        <v>680</v>
      </c>
      <c r="D87" s="9" t="s">
        <v>681</v>
      </c>
      <c r="E87" t="s">
        <v>1035</v>
      </c>
      <c r="F87" t="str">
        <f t="shared" si="25"/>
        <v>Not NYC</v>
      </c>
      <c r="G87" s="9" t="s">
        <v>76</v>
      </c>
      <c r="H87" s="36">
        <v>42.901052999999997</v>
      </c>
      <c r="I87" s="36">
        <v>-77.27046</v>
      </c>
      <c r="J87" s="40">
        <f t="shared" si="24"/>
        <v>4</v>
      </c>
      <c r="K87" s="40">
        <f t="shared" si="26"/>
        <v>4</v>
      </c>
      <c r="L87" s="40">
        <f t="shared" si="27"/>
        <v>4</v>
      </c>
      <c r="M87" s="41">
        <v>55731.922115959074</v>
      </c>
      <c r="N87" s="41">
        <v>24301.710224982158</v>
      </c>
      <c r="O87" s="41">
        <f t="shared" si="45"/>
        <v>3832.3892325621277</v>
      </c>
      <c r="P87" s="42">
        <f t="shared" si="28"/>
        <v>2</v>
      </c>
      <c r="Q87" s="43">
        <v>1932</v>
      </c>
      <c r="R87" s="43"/>
      <c r="S87" s="40">
        <f t="shared" si="29"/>
        <v>4</v>
      </c>
      <c r="T87" s="40"/>
      <c r="U87" s="40">
        <f t="shared" si="30"/>
        <v>0</v>
      </c>
      <c r="V87" s="40" t="str">
        <f>IFERROR(VLOOKUP(A87,'Data Tables'!$L$3:$M$89,2,FALSE),"No")</f>
        <v>No</v>
      </c>
      <c r="W87" s="40">
        <f t="shared" si="31"/>
        <v>0</v>
      </c>
      <c r="X87" s="43"/>
      <c r="Y87" s="40">
        <f t="shared" si="32"/>
        <v>0</v>
      </c>
      <c r="Z87" s="43" t="s">
        <v>46</v>
      </c>
      <c r="AA87" s="40">
        <f t="shared" si="33"/>
        <v>4</v>
      </c>
      <c r="AB87" s="43" t="s">
        <v>682</v>
      </c>
      <c r="AC87" s="42">
        <f t="shared" si="34"/>
        <v>1</v>
      </c>
      <c r="AD87" s="41" t="s">
        <v>104</v>
      </c>
      <c r="AE87" s="42">
        <f t="shared" si="35"/>
        <v>3</v>
      </c>
      <c r="AF87" s="45">
        <v>1990</v>
      </c>
      <c r="AG87" s="40">
        <f t="shared" si="36"/>
        <v>2</v>
      </c>
      <c r="AH87" s="45" t="str">
        <f t="shared" si="46"/>
        <v>Steam</v>
      </c>
      <c r="AI87" s="40">
        <f t="shared" si="37"/>
        <v>2</v>
      </c>
      <c r="AJ87" s="46" t="s">
        <v>42</v>
      </c>
      <c r="AK87" s="40">
        <f t="shared" si="38"/>
        <v>0</v>
      </c>
      <c r="AL87" s="9" t="s">
        <v>1060</v>
      </c>
      <c r="AM87" s="9">
        <f t="shared" si="39"/>
        <v>2</v>
      </c>
      <c r="AN87" s="9" t="s">
        <v>1054</v>
      </c>
      <c r="AO87" s="47">
        <f>VLOOKUP(AN87,'Data Tables'!$E$4:$F$15,2,FALSE)</f>
        <v>10.88392</v>
      </c>
      <c r="AP87" s="9">
        <f t="shared" si="40"/>
        <v>3</v>
      </c>
      <c r="AQ87" s="9" t="s">
        <v>1061</v>
      </c>
      <c r="AR87" s="9">
        <f t="shared" si="41"/>
        <v>4</v>
      </c>
      <c r="AS87" s="9" t="str">
        <f t="shared" si="42"/>
        <v>Not NYC</v>
      </c>
      <c r="AT87" s="9"/>
      <c r="AU87" s="9">
        <f t="shared" si="43"/>
        <v>0</v>
      </c>
      <c r="AV87" s="9">
        <f t="shared" si="44"/>
        <v>73</v>
      </c>
    </row>
    <row r="88" spans="1:48" hidden="1" x14ac:dyDescent="0.25">
      <c r="A88" s="9" t="s">
        <v>127</v>
      </c>
      <c r="B88" s="9" t="s">
        <v>128</v>
      </c>
      <c r="C88" s="9" t="s">
        <v>63</v>
      </c>
      <c r="D88" s="9" t="s">
        <v>63</v>
      </c>
      <c r="E88" t="s">
        <v>63</v>
      </c>
      <c r="F88" t="str">
        <f t="shared" si="25"/>
        <v>NYC</v>
      </c>
      <c r="G88" s="9" t="s">
        <v>39</v>
      </c>
      <c r="H88" s="36">
        <v>40.820605399999998</v>
      </c>
      <c r="I88" s="36">
        <v>-73.935326200000006</v>
      </c>
      <c r="J88" s="40">
        <f t="shared" si="24"/>
        <v>3</v>
      </c>
      <c r="K88" s="40">
        <f t="shared" si="26"/>
        <v>2</v>
      </c>
      <c r="L88" s="40">
        <f t="shared" si="27"/>
        <v>3</v>
      </c>
      <c r="M88" s="41">
        <v>229554.46317647057</v>
      </c>
      <c r="N88" s="41">
        <v>5657.2391005111904</v>
      </c>
      <c r="O88" s="41">
        <f t="shared" si="45"/>
        <v>15785.245144311417</v>
      </c>
      <c r="P88" s="42">
        <f t="shared" si="28"/>
        <v>4</v>
      </c>
      <c r="Q88" s="43">
        <v>1967</v>
      </c>
      <c r="R88" s="43"/>
      <c r="S88" s="40">
        <f t="shared" si="29"/>
        <v>3</v>
      </c>
      <c r="T88" s="40"/>
      <c r="U88" s="40">
        <f t="shared" si="30"/>
        <v>0</v>
      </c>
      <c r="V88" s="40" t="str">
        <f>IFERROR(VLOOKUP(A88,'Data Tables'!$L$3:$M$89,2,FALSE),"No")</f>
        <v>No</v>
      </c>
      <c r="W88" s="40">
        <f t="shared" si="31"/>
        <v>0</v>
      </c>
      <c r="X88" s="43"/>
      <c r="Y88" s="40">
        <f t="shared" si="32"/>
        <v>0</v>
      </c>
      <c r="Z88" s="41" t="s">
        <v>67</v>
      </c>
      <c r="AA88" s="40">
        <f t="shared" si="33"/>
        <v>2</v>
      </c>
      <c r="AB88" s="44" t="str">
        <f>IF(AND(E88="Manhattan",G88="Multifamily Housing"),IF(Q88&lt;1980,"Dual Fuel","Natural Gas"),IF(AND(E88="Manhattan",G88&lt;&gt;"Multifamily Housing"),IF(Q88&lt;1945,"Oil",IF(Q88&lt;1980,"Dual Fuel","Natural Gas")),IF(E88="Downstate/LI/HV",IF(Q88&lt;1980,"Dual Fuel","Natural Gas"),IF(Q88&lt;1945,"Dual Fuel","Natural Gas"))))</f>
        <v>Dual Fuel</v>
      </c>
      <c r="AC88" s="42">
        <f t="shared" si="34"/>
        <v>3</v>
      </c>
      <c r="AD88" s="44" t="str">
        <f>IF(AND(E88="Upstate",Q88&gt;=1945),"Furnace",IF(Q88&gt;=1980,"HW Boiler",IF(AND(E88="Downstate/LI/HV",Q88&gt;=1945),"Furnace","Steam Boiler")))</f>
        <v>Steam Boiler</v>
      </c>
      <c r="AE88" s="42">
        <f t="shared" si="35"/>
        <v>2</v>
      </c>
      <c r="AF88" s="45">
        <v>1990</v>
      </c>
      <c r="AG88" s="40">
        <f t="shared" si="36"/>
        <v>2</v>
      </c>
      <c r="AH88" s="45" t="str">
        <f t="shared" si="46"/>
        <v>Steam</v>
      </c>
      <c r="AI88" s="40">
        <f t="shared" si="37"/>
        <v>2</v>
      </c>
      <c r="AJ88" s="46" t="s">
        <v>42</v>
      </c>
      <c r="AK88" s="40">
        <f t="shared" si="38"/>
        <v>0</v>
      </c>
      <c r="AL88" s="9" t="s">
        <v>1048</v>
      </c>
      <c r="AM88" s="9">
        <f t="shared" si="39"/>
        <v>4</v>
      </c>
      <c r="AN88" s="9" t="s">
        <v>1055</v>
      </c>
      <c r="AO88" s="47">
        <f>VLOOKUP(AN88,'Data Tables'!$E$4:$F$15,2,FALSE)</f>
        <v>20.157194</v>
      </c>
      <c r="AP88" s="9">
        <f t="shared" si="40"/>
        <v>0</v>
      </c>
      <c r="AQ88" s="9" t="s">
        <v>1050</v>
      </c>
      <c r="AR88" s="9">
        <f t="shared" si="41"/>
        <v>2</v>
      </c>
      <c r="AS88" s="9" t="str">
        <f t="shared" si="42"/>
        <v>NYC Dual Fuel</v>
      </c>
      <c r="AT88" s="9"/>
      <c r="AU88" s="9">
        <f t="shared" si="43"/>
        <v>3</v>
      </c>
      <c r="AV88" s="9">
        <f t="shared" si="44"/>
        <v>73</v>
      </c>
    </row>
    <row r="89" spans="1:48" hidden="1" x14ac:dyDescent="0.25">
      <c r="A89" s="9" t="s">
        <v>242</v>
      </c>
      <c r="B89" s="9" t="s">
        <v>243</v>
      </c>
      <c r="C89" s="9" t="s">
        <v>62</v>
      </c>
      <c r="D89" s="9" t="s">
        <v>63</v>
      </c>
      <c r="E89" t="s">
        <v>63</v>
      </c>
      <c r="F89" t="str">
        <f t="shared" si="25"/>
        <v>NYC</v>
      </c>
      <c r="G89" s="9" t="s">
        <v>39</v>
      </c>
      <c r="H89" s="36">
        <v>40.812623100000003</v>
      </c>
      <c r="I89" s="36">
        <v>-73.957427300000006</v>
      </c>
      <c r="J89" s="40">
        <f t="shared" ref="J89:J120" si="47">IF(OR(G89="Hospitals",G89="Nursing Homes",G89="Hotels",G89="Airports"),4,IF(OR(G89="Multifamily Housing",G89="Correctional Facilities",G89="Military"),3,IF(G89="Colleges &amp; Universities",2,IF(G89="Office",0,666))))</f>
        <v>3</v>
      </c>
      <c r="K89" s="40">
        <f t="shared" si="26"/>
        <v>2</v>
      </c>
      <c r="L89" s="40">
        <f t="shared" si="27"/>
        <v>3</v>
      </c>
      <c r="M89" s="41">
        <v>95426.555529411795</v>
      </c>
      <c r="N89" s="41">
        <v>3212.0934995350176</v>
      </c>
      <c r="O89" s="41">
        <f t="shared" si="45"/>
        <v>6561.9790243460229</v>
      </c>
      <c r="P89" s="42">
        <f t="shared" si="28"/>
        <v>2</v>
      </c>
      <c r="Q89" s="43">
        <v>1957</v>
      </c>
      <c r="R89" s="43"/>
      <c r="S89" s="40">
        <f t="shared" si="29"/>
        <v>3</v>
      </c>
      <c r="T89" s="40"/>
      <c r="U89" s="40">
        <f t="shared" si="30"/>
        <v>0</v>
      </c>
      <c r="V89" s="40" t="str">
        <f>IFERROR(VLOOKUP(A89,'Data Tables'!$L$3:$M$89,2,FALSE),"No")</f>
        <v>No</v>
      </c>
      <c r="W89" s="40">
        <f t="shared" si="31"/>
        <v>0</v>
      </c>
      <c r="X89" s="43"/>
      <c r="Y89" s="40">
        <f t="shared" si="32"/>
        <v>0</v>
      </c>
      <c r="Z89" s="41" t="s">
        <v>46</v>
      </c>
      <c r="AA89" s="40">
        <f t="shared" si="33"/>
        <v>4</v>
      </c>
      <c r="AB89" s="44" t="str">
        <f>IF(AND(E89="Manhattan",G89="Multifamily Housing"),IF(Q89&lt;1980,"Dual Fuel","Natural Gas"),IF(AND(E89="Manhattan",G89&lt;&gt;"Multifamily Housing"),IF(Q89&lt;1945,"Oil",IF(Q89&lt;1980,"Dual Fuel","Natural Gas")),IF(E89="Downstate/LI/HV",IF(Q89&lt;1980,"Dual Fuel","Natural Gas"),IF(Q89&lt;1945,"Dual Fuel","Natural Gas"))))</f>
        <v>Dual Fuel</v>
      </c>
      <c r="AC89" s="42">
        <f t="shared" si="34"/>
        <v>3</v>
      </c>
      <c r="AD89" s="44" t="str">
        <f>IF(AND(E89="Upstate",Q89&gt;=1945),"Furnace",IF(Q89&gt;=1980,"HW Boiler",IF(AND(E89="Downstate/LI/HV",Q89&gt;=1945),"Furnace","Steam Boiler")))</f>
        <v>Steam Boiler</v>
      </c>
      <c r="AE89" s="42">
        <f t="shared" si="35"/>
        <v>2</v>
      </c>
      <c r="AF89" s="45">
        <v>1990</v>
      </c>
      <c r="AG89" s="40">
        <f t="shared" si="36"/>
        <v>2</v>
      </c>
      <c r="AH89" s="45" t="str">
        <f t="shared" si="46"/>
        <v>Steam</v>
      </c>
      <c r="AI89" s="40">
        <f t="shared" si="37"/>
        <v>2</v>
      </c>
      <c r="AJ89" s="46" t="s">
        <v>42</v>
      </c>
      <c r="AK89" s="40">
        <f t="shared" si="38"/>
        <v>0</v>
      </c>
      <c r="AL89" s="9" t="s">
        <v>1048</v>
      </c>
      <c r="AM89" s="9">
        <f t="shared" si="39"/>
        <v>4</v>
      </c>
      <c r="AN89" s="9" t="s">
        <v>1055</v>
      </c>
      <c r="AO89" s="47">
        <f>VLOOKUP(AN89,'Data Tables'!$E$4:$F$15,2,FALSE)</f>
        <v>20.157194</v>
      </c>
      <c r="AP89" s="9">
        <f t="shared" si="40"/>
        <v>0</v>
      </c>
      <c r="AQ89" s="9" t="s">
        <v>1050</v>
      </c>
      <c r="AR89" s="9">
        <f t="shared" si="41"/>
        <v>2</v>
      </c>
      <c r="AS89" s="9" t="str">
        <f t="shared" si="42"/>
        <v>NYC Dual Fuel</v>
      </c>
      <c r="AT89" s="9"/>
      <c r="AU89" s="9">
        <f t="shared" si="43"/>
        <v>3</v>
      </c>
      <c r="AV89" s="9">
        <f t="shared" si="44"/>
        <v>73</v>
      </c>
    </row>
    <row r="90" spans="1:48" hidden="1" x14ac:dyDescent="0.25">
      <c r="A90" s="9" t="s">
        <v>267</v>
      </c>
      <c r="B90" s="9" t="s">
        <v>268</v>
      </c>
      <c r="C90" s="9" t="s">
        <v>62</v>
      </c>
      <c r="D90" s="9" t="s">
        <v>63</v>
      </c>
      <c r="E90" t="s">
        <v>63</v>
      </c>
      <c r="F90" t="str">
        <f t="shared" si="25"/>
        <v>NYC</v>
      </c>
      <c r="G90" s="9" t="s">
        <v>39</v>
      </c>
      <c r="H90" s="36">
        <v>40.743237999999998</v>
      </c>
      <c r="I90" s="36">
        <v>-73.975536199999993</v>
      </c>
      <c r="J90" s="40">
        <f t="shared" si="47"/>
        <v>3</v>
      </c>
      <c r="K90" s="40">
        <f t="shared" si="26"/>
        <v>2</v>
      </c>
      <c r="L90" s="40">
        <f t="shared" si="27"/>
        <v>3</v>
      </c>
      <c r="M90" s="41">
        <v>75324.989764705897</v>
      </c>
      <c r="N90" s="41">
        <v>2750.9560821855594</v>
      </c>
      <c r="O90" s="41">
        <f t="shared" si="45"/>
        <v>5179.700766761247</v>
      </c>
      <c r="P90" s="42">
        <f t="shared" si="28"/>
        <v>2</v>
      </c>
      <c r="Q90" s="43">
        <v>1962</v>
      </c>
      <c r="R90" s="43">
        <v>2018</v>
      </c>
      <c r="S90" s="40">
        <f t="shared" si="29"/>
        <v>0</v>
      </c>
      <c r="T90" s="40"/>
      <c r="U90" s="40">
        <f t="shared" si="30"/>
        <v>0</v>
      </c>
      <c r="V90" s="40" t="str">
        <f>IFERROR(VLOOKUP(A90,'Data Tables'!$L$3:$M$89,2,FALSE),"No")</f>
        <v>No</v>
      </c>
      <c r="W90" s="40">
        <f t="shared" si="31"/>
        <v>0</v>
      </c>
      <c r="X90" s="43"/>
      <c r="Y90" s="40">
        <f t="shared" si="32"/>
        <v>0</v>
      </c>
      <c r="Z90" s="41" t="s">
        <v>46</v>
      </c>
      <c r="AA90" s="40">
        <f t="shared" si="33"/>
        <v>4</v>
      </c>
      <c r="AB90" s="41" t="s">
        <v>47</v>
      </c>
      <c r="AC90" s="42">
        <f t="shared" si="34"/>
        <v>3</v>
      </c>
      <c r="AD90" s="41" t="s">
        <v>74</v>
      </c>
      <c r="AE90" s="42">
        <f t="shared" si="35"/>
        <v>2</v>
      </c>
      <c r="AF90" s="45">
        <v>1990</v>
      </c>
      <c r="AG90" s="40">
        <f t="shared" si="36"/>
        <v>2</v>
      </c>
      <c r="AH90" s="43" t="s">
        <v>89</v>
      </c>
      <c r="AI90" s="40">
        <f t="shared" si="37"/>
        <v>4</v>
      </c>
      <c r="AJ90" s="46" t="s">
        <v>42</v>
      </c>
      <c r="AK90" s="40">
        <f t="shared" si="38"/>
        <v>0</v>
      </c>
      <c r="AL90" s="9" t="s">
        <v>1048</v>
      </c>
      <c r="AM90" s="9">
        <f t="shared" si="39"/>
        <v>4</v>
      </c>
      <c r="AN90" s="9" t="s">
        <v>1055</v>
      </c>
      <c r="AO90" s="47">
        <f>VLOOKUP(AN90,'Data Tables'!$E$4:$F$15,2,FALSE)</f>
        <v>20.157194</v>
      </c>
      <c r="AP90" s="9">
        <f t="shared" si="40"/>
        <v>0</v>
      </c>
      <c r="AQ90" s="9" t="s">
        <v>1050</v>
      </c>
      <c r="AR90" s="9">
        <f t="shared" si="41"/>
        <v>2</v>
      </c>
      <c r="AS90" s="9" t="str">
        <f t="shared" si="42"/>
        <v>NYC Dual Fuel</v>
      </c>
      <c r="AT90" s="9"/>
      <c r="AU90" s="9">
        <f t="shared" si="43"/>
        <v>3</v>
      </c>
      <c r="AV90" s="9">
        <f t="shared" si="44"/>
        <v>73</v>
      </c>
    </row>
    <row r="91" spans="1:48" x14ac:dyDescent="0.25">
      <c r="A91" s="9" t="s">
        <v>110</v>
      </c>
      <c r="B91" s="9" t="s">
        <v>111</v>
      </c>
      <c r="C91" s="9" t="s">
        <v>62</v>
      </c>
      <c r="D91" s="9" t="s">
        <v>63</v>
      </c>
      <c r="E91" t="s">
        <v>63</v>
      </c>
      <c r="F91" t="str">
        <f t="shared" si="25"/>
        <v>NYC</v>
      </c>
      <c r="G91" s="9" t="s">
        <v>53</v>
      </c>
      <c r="H91" s="36">
        <v>40.851013000000002</v>
      </c>
      <c r="I91" s="36">
        <v>-73.929759500000003</v>
      </c>
      <c r="J91" s="40">
        <f t="shared" si="47"/>
        <v>2</v>
      </c>
      <c r="K91" s="40">
        <f t="shared" si="26"/>
        <v>0</v>
      </c>
      <c r="L91" s="40">
        <f t="shared" si="27"/>
        <v>1</v>
      </c>
      <c r="M91" s="41">
        <v>281999.45036031998</v>
      </c>
      <c r="N91" s="41">
        <v>31859.29931875649</v>
      </c>
      <c r="O91" s="41">
        <f t="shared" si="45"/>
        <v>19391.609263012597</v>
      </c>
      <c r="P91" s="42">
        <f t="shared" si="28"/>
        <v>4</v>
      </c>
      <c r="Q91" s="43">
        <v>1886</v>
      </c>
      <c r="R91" s="43"/>
      <c r="S91" s="40">
        <f t="shared" si="29"/>
        <v>4</v>
      </c>
      <c r="T91" s="40"/>
      <c r="U91" s="40">
        <f t="shared" si="30"/>
        <v>0</v>
      </c>
      <c r="V91" s="40" t="str">
        <f>IFERROR(VLOOKUP(A91,'Data Tables'!$L$3:$M$89,2,FALSE),"No")</f>
        <v>Yes</v>
      </c>
      <c r="W91" s="40">
        <f t="shared" si="31"/>
        <v>4</v>
      </c>
      <c r="X91" s="43"/>
      <c r="Y91" s="40">
        <f t="shared" si="32"/>
        <v>0</v>
      </c>
      <c r="Z91" s="41" t="s">
        <v>77</v>
      </c>
      <c r="AA91" s="40">
        <f t="shared" si="33"/>
        <v>1</v>
      </c>
      <c r="AB91" s="44" t="str">
        <f>IF(AND(E91="Manhattan",G91="Multifamily Housing"),IF(Q91&lt;1980,"Dual Fuel","Natural Gas"),IF(AND(E91="Manhattan",G91&lt;&gt;"Multifamily Housing"),IF(Q91&lt;1945,"Oil",IF(Q91&lt;1980,"Dual Fuel","Natural Gas")),IF(E91="Downstate/LI/HV",IF(Q91&lt;1980,"Dual Fuel","Natural Gas"),IF(Q91&lt;1945,"Dual Fuel","Natural Gas"))))</f>
        <v>Oil</v>
      </c>
      <c r="AC91" s="42">
        <f t="shared" si="34"/>
        <v>4</v>
      </c>
      <c r="AD91" s="44" t="str">
        <f>IF(AND(E91="Upstate",Q91&gt;=1945),"Furnace",IF(Q91&gt;=1980,"HW Boiler",IF(AND(E91="Downstate/LI/HV",Q91&gt;=1945),"Furnace","Steam Boiler")))</f>
        <v>Steam Boiler</v>
      </c>
      <c r="AE91" s="42">
        <f t="shared" si="35"/>
        <v>2</v>
      </c>
      <c r="AF91" s="45">
        <v>1990</v>
      </c>
      <c r="AG91" s="40">
        <f t="shared" si="36"/>
        <v>2</v>
      </c>
      <c r="AH91" s="45" t="str">
        <f>IF(AND(E91="Upstate",Q91&gt;=1945),"Forced Air",IF(Q91&gt;=1980,"Hydronic",IF(AND(E91="Downstate/LI/HV",Q91&gt;=1945),"Forced Air","Steam")))</f>
        <v>Steam</v>
      </c>
      <c r="AI91" s="40">
        <f t="shared" si="37"/>
        <v>2</v>
      </c>
      <c r="AJ91" s="46" t="s">
        <v>42</v>
      </c>
      <c r="AK91" s="40">
        <f t="shared" si="38"/>
        <v>0</v>
      </c>
      <c r="AL91" s="9" t="s">
        <v>1048</v>
      </c>
      <c r="AM91" s="9">
        <f t="shared" si="39"/>
        <v>4</v>
      </c>
      <c r="AN91" s="9" t="s">
        <v>1055</v>
      </c>
      <c r="AO91" s="47">
        <f>VLOOKUP(AN91,'Data Tables'!$E$4:$F$15,2,FALSE)</f>
        <v>20.157194</v>
      </c>
      <c r="AP91" s="9">
        <f t="shared" si="40"/>
        <v>0</v>
      </c>
      <c r="AQ91" s="9" t="s">
        <v>1050</v>
      </c>
      <c r="AR91" s="9">
        <f t="shared" si="41"/>
        <v>2</v>
      </c>
      <c r="AS91" s="9" t="str">
        <f t="shared" si="42"/>
        <v>NYC Oil</v>
      </c>
      <c r="AT91" s="9"/>
      <c r="AU91" s="9">
        <f t="shared" si="43"/>
        <v>4</v>
      </c>
      <c r="AV91" s="9">
        <f t="shared" si="44"/>
        <v>73</v>
      </c>
    </row>
    <row r="92" spans="1:48" x14ac:dyDescent="0.25">
      <c r="A92" s="9" t="s">
        <v>461</v>
      </c>
      <c r="B92" s="9" t="s">
        <v>462</v>
      </c>
      <c r="C92" s="9" t="s">
        <v>417</v>
      </c>
      <c r="D92" s="9" t="s">
        <v>418</v>
      </c>
      <c r="E92" t="s">
        <v>1035</v>
      </c>
      <c r="F92" t="str">
        <f t="shared" si="25"/>
        <v>Not NYC</v>
      </c>
      <c r="G92" s="9" t="s">
        <v>53</v>
      </c>
      <c r="H92" s="36">
        <v>42.933832000000002</v>
      </c>
      <c r="I92" s="36">
        <v>-78.882125000000002</v>
      </c>
      <c r="J92" s="40">
        <f t="shared" si="47"/>
        <v>2</v>
      </c>
      <c r="K92" s="40">
        <f t="shared" si="26"/>
        <v>0</v>
      </c>
      <c r="L92" s="40">
        <f t="shared" si="27"/>
        <v>1</v>
      </c>
      <c r="M92" s="41">
        <v>158132.74792207789</v>
      </c>
      <c r="N92" s="41">
        <v>17801.493552631578</v>
      </c>
      <c r="O92" s="41">
        <f t="shared" si="45"/>
        <v>10873.951901229946</v>
      </c>
      <c r="P92" s="42">
        <f t="shared" si="28"/>
        <v>3</v>
      </c>
      <c r="Q92" s="43">
        <v>1871</v>
      </c>
      <c r="R92" s="43"/>
      <c r="S92" s="40">
        <f t="shared" si="29"/>
        <v>4</v>
      </c>
      <c r="T92" s="40" t="s">
        <v>1162</v>
      </c>
      <c r="U92" s="40">
        <f t="shared" si="30"/>
        <v>4</v>
      </c>
      <c r="V92" s="40" t="str">
        <f>IFERROR(VLOOKUP(A92,'Data Tables'!$L$3:$M$89,2,FALSE),"No")</f>
        <v>Yes</v>
      </c>
      <c r="W92" s="40">
        <f t="shared" si="31"/>
        <v>4</v>
      </c>
      <c r="X92" s="43"/>
      <c r="Y92" s="40">
        <f t="shared" si="32"/>
        <v>0</v>
      </c>
      <c r="Z92" s="43" t="s">
        <v>46</v>
      </c>
      <c r="AA92" s="40">
        <f t="shared" si="33"/>
        <v>4</v>
      </c>
      <c r="AB92" s="43" t="s">
        <v>41</v>
      </c>
      <c r="AC92" s="42">
        <f t="shared" si="34"/>
        <v>2</v>
      </c>
      <c r="AD92" s="41" t="s">
        <v>54</v>
      </c>
      <c r="AE92" s="42">
        <f t="shared" si="35"/>
        <v>2</v>
      </c>
      <c r="AF92" s="43">
        <v>2016</v>
      </c>
      <c r="AG92" s="40">
        <f t="shared" si="36"/>
        <v>1</v>
      </c>
      <c r="AH92" s="43" t="s">
        <v>49</v>
      </c>
      <c r="AI92" s="40">
        <f t="shared" si="37"/>
        <v>2</v>
      </c>
      <c r="AJ92" s="46" t="s">
        <v>49</v>
      </c>
      <c r="AK92" s="40">
        <f t="shared" si="38"/>
        <v>1</v>
      </c>
      <c r="AL92" s="9" t="s">
        <v>1060</v>
      </c>
      <c r="AM92" s="9">
        <f t="shared" si="39"/>
        <v>2</v>
      </c>
      <c r="AN92" s="9" t="s">
        <v>1047</v>
      </c>
      <c r="AO92" s="47">
        <f>VLOOKUP(AN92,'Data Tables'!$E$4:$F$15,2,FALSE)</f>
        <v>8.6002589999999994</v>
      </c>
      <c r="AP92" s="9">
        <f t="shared" si="40"/>
        <v>4</v>
      </c>
      <c r="AQ92" s="9" t="s">
        <v>1061</v>
      </c>
      <c r="AR92" s="9">
        <f t="shared" si="41"/>
        <v>4</v>
      </c>
      <c r="AS92" s="9" t="str">
        <f t="shared" si="42"/>
        <v>Not NYC</v>
      </c>
      <c r="AT92" s="9"/>
      <c r="AU92" s="9">
        <f t="shared" si="43"/>
        <v>0</v>
      </c>
      <c r="AV92" s="9">
        <f t="shared" si="44"/>
        <v>73</v>
      </c>
    </row>
    <row r="93" spans="1:48" hidden="1" x14ac:dyDescent="0.25">
      <c r="A93" s="9" t="s">
        <v>581</v>
      </c>
      <c r="B93" s="9"/>
      <c r="C93" s="9" t="s">
        <v>581</v>
      </c>
      <c r="D93" s="9" t="s">
        <v>582</v>
      </c>
      <c r="E93" t="s">
        <v>1035</v>
      </c>
      <c r="F93" t="str">
        <f t="shared" si="25"/>
        <v>Not NYC</v>
      </c>
      <c r="G93" s="9" t="s">
        <v>316</v>
      </c>
      <c r="H93" s="36">
        <v>43.119669999999999</v>
      </c>
      <c r="I93" s="36">
        <v>-78.942629999999994</v>
      </c>
      <c r="J93" s="40">
        <f t="shared" si="47"/>
        <v>3</v>
      </c>
      <c r="K93" s="40">
        <f t="shared" si="26"/>
        <v>2</v>
      </c>
      <c r="L93" s="40">
        <f t="shared" si="27"/>
        <v>2</v>
      </c>
      <c r="M93" s="41">
        <v>75943.807584636146</v>
      </c>
      <c r="N93" s="41">
        <v>11058.484262324209</v>
      </c>
      <c r="O93" s="41">
        <f t="shared" si="45"/>
        <v>5222.2535921435092</v>
      </c>
      <c r="P93" s="42">
        <f t="shared" si="28"/>
        <v>2</v>
      </c>
      <c r="Q93" s="43">
        <v>1942</v>
      </c>
      <c r="R93" s="43"/>
      <c r="S93" s="40">
        <f t="shared" si="29"/>
        <v>4</v>
      </c>
      <c r="T93" s="40" t="s">
        <v>1162</v>
      </c>
      <c r="U93" s="40">
        <f t="shared" si="30"/>
        <v>4</v>
      </c>
      <c r="V93" s="40" t="str">
        <f>IFERROR(VLOOKUP(A93,'Data Tables'!$L$3:$M$89,2,FALSE),"No")</f>
        <v>No</v>
      </c>
      <c r="W93" s="40">
        <f t="shared" si="31"/>
        <v>0</v>
      </c>
      <c r="X93" s="43"/>
      <c r="Y93" s="40">
        <f t="shared" si="32"/>
        <v>0</v>
      </c>
      <c r="Z93" s="43" t="s">
        <v>46</v>
      </c>
      <c r="AA93" s="40">
        <f t="shared" si="33"/>
        <v>4</v>
      </c>
      <c r="AB93" s="44" t="str">
        <f>IF(AND(E93="Manhattan",G93="Multifamily Housing"),IF(Q93&lt;1980,"Dual Fuel","Natural Gas"),IF(AND(E93="Manhattan",G93&lt;&gt;"Multifamily Housing"),IF(Q93&lt;1945,"Oil",IF(Q93&lt;1980,"Dual Fuel","Natural Gas")),IF(E93="Downstate/LI/HV",IF(Q93&lt;1980,"Dual Fuel","Natural Gas"),IF(Q93&lt;1945,"Dual Fuel","Natural Gas"))))</f>
        <v>Dual Fuel</v>
      </c>
      <c r="AC93" s="42">
        <f t="shared" si="34"/>
        <v>3</v>
      </c>
      <c r="AD93" s="44" t="str">
        <f>IF(AND(E93="Upstate",Q93&gt;=1945),"Furnace",IF(Q93&gt;=1980,"HW Boiler",IF(AND(E93="Downstate/LI/HV",Q93&gt;=1945),"Furnace","Steam Boiler")))</f>
        <v>Steam Boiler</v>
      </c>
      <c r="AE93" s="42">
        <f t="shared" si="35"/>
        <v>2</v>
      </c>
      <c r="AF93" s="45">
        <v>1990</v>
      </c>
      <c r="AG93" s="40">
        <f t="shared" si="36"/>
        <v>2</v>
      </c>
      <c r="AH93" s="45" t="str">
        <f>IF(AND(E93="Upstate",Q93&gt;=1945),"Forced Air",IF(Q93&gt;=1980,"Hydronic",IF(AND(E93="Downstate/LI/HV",Q93&gt;=1945),"Forced Air","Steam")))</f>
        <v>Steam</v>
      </c>
      <c r="AI93" s="40">
        <f t="shared" si="37"/>
        <v>2</v>
      </c>
      <c r="AJ93" s="46" t="s">
        <v>42</v>
      </c>
      <c r="AK93" s="40">
        <f t="shared" si="38"/>
        <v>0</v>
      </c>
      <c r="AL93" s="9" t="s">
        <v>1060</v>
      </c>
      <c r="AM93" s="9">
        <f t="shared" si="39"/>
        <v>2</v>
      </c>
      <c r="AN93" s="9" t="s">
        <v>1047</v>
      </c>
      <c r="AO93" s="47">
        <f>VLOOKUP(AN93,'Data Tables'!$E$4:$F$15,2,FALSE)</f>
        <v>8.6002589999999994</v>
      </c>
      <c r="AP93" s="9">
        <f t="shared" si="40"/>
        <v>4</v>
      </c>
      <c r="AQ93" s="9" t="s">
        <v>1061</v>
      </c>
      <c r="AR93" s="9">
        <f t="shared" si="41"/>
        <v>4</v>
      </c>
      <c r="AS93" s="9" t="str">
        <f t="shared" si="42"/>
        <v>Not NYC</v>
      </c>
      <c r="AT93" s="9"/>
      <c r="AU93" s="9">
        <f t="shared" si="43"/>
        <v>0</v>
      </c>
      <c r="AV93" s="9">
        <f t="shared" si="44"/>
        <v>73</v>
      </c>
    </row>
    <row r="94" spans="1:48" hidden="1" x14ac:dyDescent="0.25">
      <c r="A94" s="9" t="s">
        <v>641</v>
      </c>
      <c r="B94" s="9" t="s">
        <v>642</v>
      </c>
      <c r="C94" s="9" t="s">
        <v>643</v>
      </c>
      <c r="D94" s="9" t="s">
        <v>563</v>
      </c>
      <c r="E94" t="s">
        <v>1035</v>
      </c>
      <c r="F94" t="str">
        <f t="shared" si="25"/>
        <v>Not NYC</v>
      </c>
      <c r="G94" s="9" t="s">
        <v>76</v>
      </c>
      <c r="H94" s="36">
        <v>43.155099999999997</v>
      </c>
      <c r="I94" s="36">
        <v>-75.275099999999995</v>
      </c>
      <c r="J94" s="40">
        <f t="shared" si="47"/>
        <v>4</v>
      </c>
      <c r="K94" s="40">
        <f t="shared" si="26"/>
        <v>4</v>
      </c>
      <c r="L94" s="40">
        <f t="shared" si="27"/>
        <v>4</v>
      </c>
      <c r="M94" s="41">
        <v>63510.305711763423</v>
      </c>
      <c r="N94" s="41">
        <v>27693.447258036373</v>
      </c>
      <c r="O94" s="41">
        <f t="shared" si="45"/>
        <v>4367.2674927677317</v>
      </c>
      <c r="P94" s="42">
        <f t="shared" si="28"/>
        <v>2</v>
      </c>
      <c r="Q94" s="43">
        <v>1889</v>
      </c>
      <c r="R94" s="43">
        <v>2021</v>
      </c>
      <c r="S94" s="40">
        <f t="shared" si="29"/>
        <v>0</v>
      </c>
      <c r="T94" s="40" t="s">
        <v>1162</v>
      </c>
      <c r="U94" s="40">
        <f t="shared" si="30"/>
        <v>4</v>
      </c>
      <c r="V94" s="40" t="str">
        <f>IFERROR(VLOOKUP(A94,'Data Tables'!$L$3:$M$89,2,FALSE),"No")</f>
        <v>No</v>
      </c>
      <c r="W94" s="40">
        <f t="shared" si="31"/>
        <v>0</v>
      </c>
      <c r="X94" s="43"/>
      <c r="Y94" s="40">
        <f t="shared" si="32"/>
        <v>0</v>
      </c>
      <c r="Z94" s="43" t="s">
        <v>46</v>
      </c>
      <c r="AA94" s="40">
        <f t="shared" si="33"/>
        <v>4</v>
      </c>
      <c r="AB94" s="44" t="str">
        <f>IF(AND(E94="Manhattan",G94="Multifamily Housing"),IF(Q94&lt;1980,"Dual Fuel","Natural Gas"),IF(AND(E94="Manhattan",G94&lt;&gt;"Multifamily Housing"),IF(Q94&lt;1945,"Oil",IF(Q94&lt;1980,"Dual Fuel","Natural Gas")),IF(E94="Downstate/LI/HV",IF(Q94&lt;1980,"Dual Fuel","Natural Gas"),IF(Q94&lt;1945,"Dual Fuel","Natural Gas"))))</f>
        <v>Dual Fuel</v>
      </c>
      <c r="AC94" s="42">
        <f t="shared" si="34"/>
        <v>3</v>
      </c>
      <c r="AD94" s="41" t="s">
        <v>74</v>
      </c>
      <c r="AE94" s="42">
        <f t="shared" si="35"/>
        <v>2</v>
      </c>
      <c r="AF94" s="45">
        <v>1990</v>
      </c>
      <c r="AG94" s="40">
        <f t="shared" si="36"/>
        <v>2</v>
      </c>
      <c r="AH94" s="43" t="s">
        <v>49</v>
      </c>
      <c r="AI94" s="40">
        <f t="shared" si="37"/>
        <v>2</v>
      </c>
      <c r="AJ94" s="46" t="s">
        <v>42</v>
      </c>
      <c r="AK94" s="40">
        <f t="shared" si="38"/>
        <v>0</v>
      </c>
      <c r="AL94" s="9" t="s">
        <v>1064</v>
      </c>
      <c r="AM94" s="9">
        <f t="shared" si="39"/>
        <v>1</v>
      </c>
      <c r="AN94" s="9" t="s">
        <v>1047</v>
      </c>
      <c r="AO94" s="47">
        <f>VLOOKUP(AN94,'Data Tables'!$E$4:$F$15,2,FALSE)</f>
        <v>8.6002589999999994</v>
      </c>
      <c r="AP94" s="9">
        <f t="shared" si="40"/>
        <v>4</v>
      </c>
      <c r="AQ94" s="9" t="s">
        <v>1061</v>
      </c>
      <c r="AR94" s="9">
        <f t="shared" si="41"/>
        <v>4</v>
      </c>
      <c r="AS94" s="9" t="str">
        <f t="shared" si="42"/>
        <v>Not NYC</v>
      </c>
      <c r="AT94" s="9"/>
      <c r="AU94" s="9">
        <f t="shared" si="43"/>
        <v>0</v>
      </c>
      <c r="AV94" s="9">
        <f t="shared" si="44"/>
        <v>73</v>
      </c>
    </row>
    <row r="95" spans="1:48" hidden="1" x14ac:dyDescent="0.25">
      <c r="A95" s="9" t="s">
        <v>656</v>
      </c>
      <c r="B95" s="9"/>
      <c r="C95" s="9" t="s">
        <v>556</v>
      </c>
      <c r="D95" s="9" t="s">
        <v>406</v>
      </c>
      <c r="E95" t="s">
        <v>1034</v>
      </c>
      <c r="F95" t="str">
        <f t="shared" si="25"/>
        <v>Not NYC</v>
      </c>
      <c r="G95" s="9" t="s">
        <v>316</v>
      </c>
      <c r="H95" s="36">
        <v>41.507100000000001</v>
      </c>
      <c r="I95" s="36">
        <v>-74.081540000000004</v>
      </c>
      <c r="J95" s="40">
        <f t="shared" si="47"/>
        <v>3</v>
      </c>
      <c r="K95" s="40">
        <f t="shared" si="26"/>
        <v>2</v>
      </c>
      <c r="L95" s="40">
        <f t="shared" si="27"/>
        <v>3</v>
      </c>
      <c r="M95" s="41">
        <v>60597.167418772049</v>
      </c>
      <c r="N95" s="41">
        <v>8823.7980627334728</v>
      </c>
      <c r="O95" s="41">
        <f t="shared" si="45"/>
        <v>4166.9463948555613</v>
      </c>
      <c r="P95" s="42">
        <f t="shared" si="28"/>
        <v>2</v>
      </c>
      <c r="Q95" s="43">
        <v>1930</v>
      </c>
      <c r="R95" s="43"/>
      <c r="S95" s="40">
        <f t="shared" si="29"/>
        <v>4</v>
      </c>
      <c r="T95" s="40" t="s">
        <v>1162</v>
      </c>
      <c r="U95" s="40">
        <f t="shared" si="30"/>
        <v>4</v>
      </c>
      <c r="V95" s="40" t="str">
        <f>IFERROR(VLOOKUP(A95,'Data Tables'!$L$3:$M$89,2,FALSE),"No")</f>
        <v>No</v>
      </c>
      <c r="W95" s="40">
        <f t="shared" si="31"/>
        <v>0</v>
      </c>
      <c r="X95" s="43"/>
      <c r="Y95" s="40">
        <f t="shared" si="32"/>
        <v>0</v>
      </c>
      <c r="Z95" s="43" t="s">
        <v>46</v>
      </c>
      <c r="AA95" s="40">
        <f t="shared" si="33"/>
        <v>4</v>
      </c>
      <c r="AB95" s="43" t="s">
        <v>41</v>
      </c>
      <c r="AC95" s="42">
        <f t="shared" si="34"/>
        <v>2</v>
      </c>
      <c r="AD95" s="41" t="s">
        <v>74</v>
      </c>
      <c r="AE95" s="42">
        <f t="shared" si="35"/>
        <v>2</v>
      </c>
      <c r="AF95" s="45">
        <v>1990</v>
      </c>
      <c r="AG95" s="40">
        <f t="shared" si="36"/>
        <v>2</v>
      </c>
      <c r="AH95" s="46" t="str">
        <f t="shared" ref="AH95:AH101" si="48">IF(AND(E95="Upstate",Q95&gt;=1945),"Forced Air",IF(Q95&gt;=1980,"Hydronic",IF(AND(E95="Downstate/LI/HV",Q95&gt;=1945),"Forced Air","Steam")))</f>
        <v>Steam</v>
      </c>
      <c r="AI95" s="40">
        <f t="shared" si="37"/>
        <v>2</v>
      </c>
      <c r="AJ95" s="46" t="s">
        <v>42</v>
      </c>
      <c r="AK95" s="40">
        <f t="shared" si="38"/>
        <v>0</v>
      </c>
      <c r="AL95" s="9" t="s">
        <v>1060</v>
      </c>
      <c r="AM95" s="9">
        <f t="shared" si="39"/>
        <v>2</v>
      </c>
      <c r="AN95" s="9" t="s">
        <v>1047</v>
      </c>
      <c r="AO95" s="47">
        <f>VLOOKUP(AN95,'Data Tables'!$E$4:$F$15,2,FALSE)</f>
        <v>8.6002589999999994</v>
      </c>
      <c r="AP95" s="9">
        <f t="shared" si="40"/>
        <v>4</v>
      </c>
      <c r="AQ95" s="9" t="s">
        <v>1061</v>
      </c>
      <c r="AR95" s="9">
        <f t="shared" si="41"/>
        <v>4</v>
      </c>
      <c r="AS95" s="9" t="str">
        <f t="shared" si="42"/>
        <v>Not NYC</v>
      </c>
      <c r="AT95" s="9"/>
      <c r="AU95" s="9">
        <f t="shared" si="43"/>
        <v>0</v>
      </c>
      <c r="AV95" s="9">
        <f t="shared" si="44"/>
        <v>73</v>
      </c>
    </row>
    <row r="96" spans="1:48" hidden="1" x14ac:dyDescent="0.25">
      <c r="A96" s="9" t="s">
        <v>823</v>
      </c>
      <c r="B96" s="9" t="s">
        <v>824</v>
      </c>
      <c r="C96" s="9" t="s">
        <v>413</v>
      </c>
      <c r="D96" s="9" t="s">
        <v>414</v>
      </c>
      <c r="E96" t="s">
        <v>1035</v>
      </c>
      <c r="F96" t="str">
        <f t="shared" si="25"/>
        <v>Not NYC</v>
      </c>
      <c r="G96" s="9" t="s">
        <v>76</v>
      </c>
      <c r="H96" s="36">
        <v>43.045245999999999</v>
      </c>
      <c r="I96" s="36">
        <v>-76.139571000000004</v>
      </c>
      <c r="J96" s="40">
        <f t="shared" si="47"/>
        <v>4</v>
      </c>
      <c r="K96" s="40">
        <f t="shared" si="26"/>
        <v>4</v>
      </c>
      <c r="L96" s="40">
        <f t="shared" si="27"/>
        <v>4</v>
      </c>
      <c r="M96" s="41">
        <v>38878.75765838298</v>
      </c>
      <c r="N96" s="41">
        <v>16952.94665336467</v>
      </c>
      <c r="O96" s="41">
        <f t="shared" si="45"/>
        <v>2673.4863354499826</v>
      </c>
      <c r="P96" s="42">
        <f t="shared" si="28"/>
        <v>1</v>
      </c>
      <c r="Q96" s="43">
        <v>1972</v>
      </c>
      <c r="R96" s="43"/>
      <c r="S96" s="40">
        <f t="shared" si="29"/>
        <v>3</v>
      </c>
      <c r="T96" s="40" t="s">
        <v>1162</v>
      </c>
      <c r="U96" s="40">
        <f t="shared" si="30"/>
        <v>4</v>
      </c>
      <c r="V96" s="40" t="str">
        <f>IFERROR(VLOOKUP(A96,'Data Tables'!$L$3:$M$89,2,FALSE),"No")</f>
        <v>No</v>
      </c>
      <c r="W96" s="40">
        <f t="shared" si="31"/>
        <v>0</v>
      </c>
      <c r="X96" s="43"/>
      <c r="Y96" s="40">
        <f t="shared" si="32"/>
        <v>0</v>
      </c>
      <c r="Z96" s="43" t="s">
        <v>77</v>
      </c>
      <c r="AA96" s="40">
        <f t="shared" si="33"/>
        <v>1</v>
      </c>
      <c r="AB96" s="44" t="str">
        <f t="shared" ref="AB96:AB101" si="49">IF(AND(E96="Manhattan",G96="Multifamily Housing"),IF(Q96&lt;1980,"Dual Fuel","Natural Gas"),IF(AND(E96="Manhattan",G96&lt;&gt;"Multifamily Housing"),IF(Q96&lt;1945,"Oil",IF(Q96&lt;1980,"Dual Fuel","Natural Gas")),IF(E96="Downstate/LI/HV",IF(Q96&lt;1980,"Dual Fuel","Natural Gas"),IF(Q96&lt;1945,"Dual Fuel","Natural Gas"))))</f>
        <v>Natural Gas</v>
      </c>
      <c r="AC96" s="42">
        <f t="shared" si="34"/>
        <v>2</v>
      </c>
      <c r="AD96" s="44" t="str">
        <f t="shared" ref="AD96:AD101" si="50">IF(AND(E96="Upstate",Q96&gt;=1945),"Furnace",IF(Q96&gt;=1980,"HW Boiler",IF(AND(E96="Downstate/LI/HV",Q96&gt;=1945),"Furnace","Steam Boiler")))</f>
        <v>Furnace</v>
      </c>
      <c r="AE96" s="42">
        <f t="shared" si="35"/>
        <v>3</v>
      </c>
      <c r="AF96" s="45">
        <v>1990</v>
      </c>
      <c r="AG96" s="40">
        <f t="shared" si="36"/>
        <v>2</v>
      </c>
      <c r="AH96" s="45" t="str">
        <f t="shared" si="48"/>
        <v>Forced Air</v>
      </c>
      <c r="AI96" s="40">
        <f t="shared" si="37"/>
        <v>4</v>
      </c>
      <c r="AJ96" s="46" t="s">
        <v>42</v>
      </c>
      <c r="AK96" s="40">
        <f t="shared" si="38"/>
        <v>0</v>
      </c>
      <c r="AL96" s="9" t="s">
        <v>1060</v>
      </c>
      <c r="AM96" s="9">
        <f t="shared" si="39"/>
        <v>2</v>
      </c>
      <c r="AN96" s="9" t="s">
        <v>1047</v>
      </c>
      <c r="AO96" s="47">
        <f>VLOOKUP(AN96,'Data Tables'!$E$4:$F$15,2,FALSE)</f>
        <v>8.6002589999999994</v>
      </c>
      <c r="AP96" s="9">
        <f t="shared" si="40"/>
        <v>4</v>
      </c>
      <c r="AQ96" s="9" t="s">
        <v>1061</v>
      </c>
      <c r="AR96" s="9">
        <f t="shared" si="41"/>
        <v>4</v>
      </c>
      <c r="AS96" s="9" t="str">
        <f t="shared" si="42"/>
        <v>Not NYC</v>
      </c>
      <c r="AT96" s="9"/>
      <c r="AU96" s="9">
        <f t="shared" si="43"/>
        <v>0</v>
      </c>
      <c r="AV96" s="9">
        <f t="shared" si="44"/>
        <v>73</v>
      </c>
    </row>
    <row r="97" spans="1:48" x14ac:dyDescent="0.25">
      <c r="A97" s="9" t="s">
        <v>482</v>
      </c>
      <c r="B97" s="9" t="s">
        <v>483</v>
      </c>
      <c r="C97" s="9" t="s">
        <v>484</v>
      </c>
      <c r="D97" s="9" t="s">
        <v>434</v>
      </c>
      <c r="E97" t="s">
        <v>1035</v>
      </c>
      <c r="F97" t="str">
        <f t="shared" si="25"/>
        <v>Not NYC</v>
      </c>
      <c r="G97" s="9" t="s">
        <v>53</v>
      </c>
      <c r="H97" s="36">
        <v>43.211925999999998</v>
      </c>
      <c r="I97" s="36">
        <v>-77.947187999999997</v>
      </c>
      <c r="J97" s="40">
        <f t="shared" si="47"/>
        <v>2</v>
      </c>
      <c r="K97" s="40">
        <f t="shared" si="26"/>
        <v>0</v>
      </c>
      <c r="L97" s="40">
        <f t="shared" si="27"/>
        <v>1</v>
      </c>
      <c r="M97" s="41">
        <v>138141.8173051948</v>
      </c>
      <c r="N97" s="41">
        <v>15551.052532894737</v>
      </c>
      <c r="O97" s="41">
        <f t="shared" si="45"/>
        <v>9499.2814370454525</v>
      </c>
      <c r="P97" s="42">
        <f t="shared" si="28"/>
        <v>3</v>
      </c>
      <c r="Q97" s="43">
        <v>1841</v>
      </c>
      <c r="R97" s="43"/>
      <c r="S97" s="40">
        <f t="shared" si="29"/>
        <v>4</v>
      </c>
      <c r="T97" s="40" t="s">
        <v>1162</v>
      </c>
      <c r="U97" s="40">
        <f t="shared" si="30"/>
        <v>4</v>
      </c>
      <c r="V97" s="40" t="str">
        <f>IFERROR(VLOOKUP(A97,'Data Tables'!$L$3:$M$89,2,FALSE),"No")</f>
        <v>Yes</v>
      </c>
      <c r="W97" s="40">
        <f t="shared" si="31"/>
        <v>4</v>
      </c>
      <c r="X97" s="43"/>
      <c r="Y97" s="40">
        <f t="shared" si="32"/>
        <v>0</v>
      </c>
      <c r="Z97" s="43" t="s">
        <v>46</v>
      </c>
      <c r="AA97" s="40">
        <f t="shared" si="33"/>
        <v>4</v>
      </c>
      <c r="AB97" s="44" t="str">
        <f t="shared" si="49"/>
        <v>Dual Fuel</v>
      </c>
      <c r="AC97" s="42">
        <f t="shared" si="34"/>
        <v>3</v>
      </c>
      <c r="AD97" s="44" t="str">
        <f t="shared" si="50"/>
        <v>Steam Boiler</v>
      </c>
      <c r="AE97" s="42">
        <f t="shared" si="35"/>
        <v>2</v>
      </c>
      <c r="AF97" s="45">
        <v>1990</v>
      </c>
      <c r="AG97" s="40">
        <f t="shared" si="36"/>
        <v>2</v>
      </c>
      <c r="AH97" s="45" t="str">
        <f t="shared" si="48"/>
        <v>Steam</v>
      </c>
      <c r="AI97" s="40">
        <f t="shared" si="37"/>
        <v>2</v>
      </c>
      <c r="AJ97" s="46" t="s">
        <v>42</v>
      </c>
      <c r="AK97" s="40">
        <f t="shared" si="38"/>
        <v>0</v>
      </c>
      <c r="AL97" s="9" t="s">
        <v>1060</v>
      </c>
      <c r="AM97" s="9">
        <f t="shared" si="39"/>
        <v>2</v>
      </c>
      <c r="AN97" s="9" t="s">
        <v>1047</v>
      </c>
      <c r="AO97" s="47">
        <f>VLOOKUP(AN97,'Data Tables'!$E$4:$F$15,2,FALSE)</f>
        <v>8.6002589999999994</v>
      </c>
      <c r="AP97" s="9">
        <f t="shared" si="40"/>
        <v>4</v>
      </c>
      <c r="AQ97" s="9" t="s">
        <v>1061</v>
      </c>
      <c r="AR97" s="9">
        <f t="shared" si="41"/>
        <v>4</v>
      </c>
      <c r="AS97" s="9" t="str">
        <f t="shared" si="42"/>
        <v>Not NYC</v>
      </c>
      <c r="AT97" s="9"/>
      <c r="AU97" s="9">
        <f t="shared" si="43"/>
        <v>0</v>
      </c>
      <c r="AV97" s="9">
        <f t="shared" si="44"/>
        <v>73</v>
      </c>
    </row>
    <row r="98" spans="1:48" x14ac:dyDescent="0.25">
      <c r="A98" s="9" t="s">
        <v>140</v>
      </c>
      <c r="B98" s="9" t="s">
        <v>141</v>
      </c>
      <c r="C98" s="9" t="s">
        <v>142</v>
      </c>
      <c r="D98" s="9" t="s">
        <v>59</v>
      </c>
      <c r="E98" t="s">
        <v>1034</v>
      </c>
      <c r="F98" t="str">
        <f t="shared" si="25"/>
        <v>NYC</v>
      </c>
      <c r="G98" s="9" t="s">
        <v>53</v>
      </c>
      <c r="H98" s="36">
        <v>40.736234099999997</v>
      </c>
      <c r="I98" s="36">
        <v>-73.816079500000001</v>
      </c>
      <c r="J98" s="40">
        <f t="shared" si="47"/>
        <v>2</v>
      </c>
      <c r="K98" s="40">
        <f t="shared" si="26"/>
        <v>0</v>
      </c>
      <c r="L98" s="40">
        <f t="shared" si="27"/>
        <v>1</v>
      </c>
      <c r="M98" s="41">
        <v>199148.04182964706</v>
      </c>
      <c r="N98" s="41">
        <v>22499.040566526317</v>
      </c>
      <c r="O98" s="41">
        <f t="shared" si="45"/>
        <v>13694.3565234622</v>
      </c>
      <c r="P98" s="42">
        <f t="shared" si="28"/>
        <v>3</v>
      </c>
      <c r="Q98" s="43">
        <v>1937</v>
      </c>
      <c r="R98" s="43">
        <v>2000</v>
      </c>
      <c r="S98" s="40">
        <f t="shared" si="29"/>
        <v>0</v>
      </c>
      <c r="T98" s="40" t="s">
        <v>1162</v>
      </c>
      <c r="U98" s="40">
        <f t="shared" si="30"/>
        <v>4</v>
      </c>
      <c r="V98" s="40" t="str">
        <f>IFERROR(VLOOKUP(A98,'Data Tables'!$L$3:$M$89,2,FALSE),"No")</f>
        <v>Yes</v>
      </c>
      <c r="W98" s="40">
        <f t="shared" si="31"/>
        <v>4</v>
      </c>
      <c r="X98" s="43" t="s">
        <v>1113</v>
      </c>
      <c r="Y98" s="40">
        <f t="shared" si="32"/>
        <v>4</v>
      </c>
      <c r="Z98" s="41" t="s">
        <v>46</v>
      </c>
      <c r="AA98" s="40">
        <f t="shared" si="33"/>
        <v>4</v>
      </c>
      <c r="AB98" s="44" t="str">
        <f t="shared" si="49"/>
        <v>Dual Fuel</v>
      </c>
      <c r="AC98" s="42">
        <f t="shared" si="34"/>
        <v>3</v>
      </c>
      <c r="AD98" s="44" t="str">
        <f t="shared" si="50"/>
        <v>Steam Boiler</v>
      </c>
      <c r="AE98" s="42">
        <f t="shared" si="35"/>
        <v>2</v>
      </c>
      <c r="AF98" s="45">
        <v>1990</v>
      </c>
      <c r="AG98" s="40">
        <f t="shared" si="36"/>
        <v>2</v>
      </c>
      <c r="AH98" s="45" t="str">
        <f t="shared" si="48"/>
        <v>Steam</v>
      </c>
      <c r="AI98" s="40">
        <f t="shared" si="37"/>
        <v>2</v>
      </c>
      <c r="AJ98" s="46" t="s">
        <v>42</v>
      </c>
      <c r="AK98" s="40">
        <f t="shared" si="38"/>
        <v>0</v>
      </c>
      <c r="AL98" s="9" t="s">
        <v>1048</v>
      </c>
      <c r="AM98" s="9">
        <f t="shared" si="39"/>
        <v>4</v>
      </c>
      <c r="AN98" s="9" t="s">
        <v>1055</v>
      </c>
      <c r="AO98" s="47">
        <f>VLOOKUP(AN98,'Data Tables'!$E$4:$F$15,2,FALSE)</f>
        <v>20.157194</v>
      </c>
      <c r="AP98" s="9">
        <f t="shared" si="40"/>
        <v>0</v>
      </c>
      <c r="AQ98" s="9" t="s">
        <v>1050</v>
      </c>
      <c r="AR98" s="9">
        <f t="shared" si="41"/>
        <v>2</v>
      </c>
      <c r="AS98" s="9" t="str">
        <f t="shared" si="42"/>
        <v>NYC Dual Fuel</v>
      </c>
      <c r="AT98" s="9"/>
      <c r="AU98" s="9">
        <f t="shared" si="43"/>
        <v>3</v>
      </c>
      <c r="AV98" s="9">
        <f t="shared" si="44"/>
        <v>73</v>
      </c>
    </row>
    <row r="99" spans="1:48" hidden="1" x14ac:dyDescent="0.25">
      <c r="A99" s="9" t="s">
        <v>116</v>
      </c>
      <c r="B99" s="9" t="s">
        <v>117</v>
      </c>
      <c r="C99" s="9" t="s">
        <v>45</v>
      </c>
      <c r="D99" s="9" t="s">
        <v>45</v>
      </c>
      <c r="E99" t="s">
        <v>1034</v>
      </c>
      <c r="F99" t="str">
        <f t="shared" si="25"/>
        <v>NYC</v>
      </c>
      <c r="G99" s="9" t="s">
        <v>39</v>
      </c>
      <c r="H99" s="36">
        <v>40.822390599999999</v>
      </c>
      <c r="I99" s="36">
        <v>-73.868432999999996</v>
      </c>
      <c r="J99" s="40">
        <f t="shared" si="47"/>
        <v>3</v>
      </c>
      <c r="K99" s="40">
        <f t="shared" si="26"/>
        <v>2</v>
      </c>
      <c r="L99" s="40">
        <f t="shared" si="27"/>
        <v>3</v>
      </c>
      <c r="M99" s="41">
        <v>261119.7556470588</v>
      </c>
      <c r="N99" s="41">
        <v>5137.7205836714802</v>
      </c>
      <c r="O99" s="41">
        <f t="shared" si="45"/>
        <v>17955.823197141872</v>
      </c>
      <c r="P99" s="42">
        <f t="shared" si="28"/>
        <v>4</v>
      </c>
      <c r="Q99" s="43">
        <v>1946</v>
      </c>
      <c r="R99" s="43"/>
      <c r="S99" s="40">
        <f t="shared" si="29"/>
        <v>3</v>
      </c>
      <c r="T99" s="40" t="s">
        <v>1162</v>
      </c>
      <c r="U99" s="40">
        <f t="shared" si="30"/>
        <v>4</v>
      </c>
      <c r="V99" s="40" t="str">
        <f>IFERROR(VLOOKUP(A99,'Data Tables'!$L$3:$M$89,2,FALSE),"No")</f>
        <v>No</v>
      </c>
      <c r="W99" s="40">
        <f t="shared" si="31"/>
        <v>0</v>
      </c>
      <c r="X99" s="43"/>
      <c r="Y99" s="40">
        <f t="shared" si="32"/>
        <v>0</v>
      </c>
      <c r="Z99" s="41" t="s">
        <v>67</v>
      </c>
      <c r="AA99" s="40">
        <f t="shared" si="33"/>
        <v>2</v>
      </c>
      <c r="AB99" s="44" t="str">
        <f t="shared" si="49"/>
        <v>Dual Fuel</v>
      </c>
      <c r="AC99" s="42">
        <f t="shared" si="34"/>
        <v>3</v>
      </c>
      <c r="AD99" s="44" t="str">
        <f t="shared" si="50"/>
        <v>Furnace</v>
      </c>
      <c r="AE99" s="42">
        <f t="shared" si="35"/>
        <v>3</v>
      </c>
      <c r="AF99" s="45">
        <v>1990</v>
      </c>
      <c r="AG99" s="40">
        <f t="shared" si="36"/>
        <v>2</v>
      </c>
      <c r="AH99" s="45" t="str">
        <f t="shared" si="48"/>
        <v>Forced Air</v>
      </c>
      <c r="AI99" s="40">
        <f t="shared" si="37"/>
        <v>4</v>
      </c>
      <c r="AJ99" s="46" t="s">
        <v>42</v>
      </c>
      <c r="AK99" s="40">
        <f t="shared" si="38"/>
        <v>0</v>
      </c>
      <c r="AL99" s="9" t="s">
        <v>1048</v>
      </c>
      <c r="AM99" s="9">
        <f t="shared" si="39"/>
        <v>4</v>
      </c>
      <c r="AN99" s="9" t="s">
        <v>1055</v>
      </c>
      <c r="AO99" s="47">
        <f>VLOOKUP(AN99,'Data Tables'!$E$4:$F$15,2,FALSE)</f>
        <v>20.157194</v>
      </c>
      <c r="AP99" s="9">
        <f t="shared" si="40"/>
        <v>0</v>
      </c>
      <c r="AQ99" s="9" t="s">
        <v>1050</v>
      </c>
      <c r="AR99" s="9">
        <f t="shared" si="41"/>
        <v>2</v>
      </c>
      <c r="AS99" s="9" t="str">
        <f t="shared" si="42"/>
        <v>NYC Dual Fuel</v>
      </c>
      <c r="AT99" s="9" t="s">
        <v>1162</v>
      </c>
      <c r="AU99" s="9">
        <f t="shared" si="43"/>
        <v>0</v>
      </c>
      <c r="AV99" s="9">
        <f t="shared" si="44"/>
        <v>72</v>
      </c>
    </row>
    <row r="100" spans="1:48" hidden="1" x14ac:dyDescent="0.25">
      <c r="A100" s="9" t="s">
        <v>236</v>
      </c>
      <c r="B100" s="9" t="s">
        <v>237</v>
      </c>
      <c r="C100" s="9" t="s">
        <v>38</v>
      </c>
      <c r="D100" s="9" t="s">
        <v>38</v>
      </c>
      <c r="E100" t="s">
        <v>1034</v>
      </c>
      <c r="F100" t="str">
        <f t="shared" si="25"/>
        <v>NYC</v>
      </c>
      <c r="G100" s="9" t="s">
        <v>39</v>
      </c>
      <c r="H100" s="36">
        <v>40.673211799999997</v>
      </c>
      <c r="I100" s="36">
        <v>-73.936861699999994</v>
      </c>
      <c r="J100" s="40">
        <f t="shared" si="47"/>
        <v>3</v>
      </c>
      <c r="K100" s="40">
        <f t="shared" si="26"/>
        <v>2</v>
      </c>
      <c r="L100" s="40">
        <f t="shared" si="27"/>
        <v>3</v>
      </c>
      <c r="M100" s="41">
        <v>97264.89223529413</v>
      </c>
      <c r="N100" s="41">
        <v>3127.5529885299634</v>
      </c>
      <c r="O100" s="41">
        <f t="shared" si="45"/>
        <v>6688.3917072387567</v>
      </c>
      <c r="P100" s="42">
        <f t="shared" si="28"/>
        <v>2</v>
      </c>
      <c r="Q100" s="43">
        <v>1950</v>
      </c>
      <c r="R100" s="43"/>
      <c r="S100" s="40">
        <f t="shared" si="29"/>
        <v>3</v>
      </c>
      <c r="T100" s="40" t="s">
        <v>1162</v>
      </c>
      <c r="U100" s="40">
        <f t="shared" si="30"/>
        <v>4</v>
      </c>
      <c r="V100" s="40" t="str">
        <f>IFERROR(VLOOKUP(A100,'Data Tables'!$L$3:$M$89,2,FALSE),"No")</f>
        <v>No</v>
      </c>
      <c r="W100" s="40">
        <f t="shared" si="31"/>
        <v>0</v>
      </c>
      <c r="X100" s="43"/>
      <c r="Y100" s="40">
        <f t="shared" si="32"/>
        <v>0</v>
      </c>
      <c r="Z100" s="41" t="s">
        <v>46</v>
      </c>
      <c r="AA100" s="40">
        <f t="shared" si="33"/>
        <v>4</v>
      </c>
      <c r="AB100" s="44" t="str">
        <f t="shared" si="49"/>
        <v>Dual Fuel</v>
      </c>
      <c r="AC100" s="42">
        <f t="shared" si="34"/>
        <v>3</v>
      </c>
      <c r="AD100" s="44" t="str">
        <f t="shared" si="50"/>
        <v>Furnace</v>
      </c>
      <c r="AE100" s="42">
        <f t="shared" si="35"/>
        <v>3</v>
      </c>
      <c r="AF100" s="45">
        <v>1990</v>
      </c>
      <c r="AG100" s="40">
        <f t="shared" si="36"/>
        <v>2</v>
      </c>
      <c r="AH100" s="45" t="str">
        <f t="shared" si="48"/>
        <v>Forced Air</v>
      </c>
      <c r="AI100" s="40">
        <f t="shared" si="37"/>
        <v>4</v>
      </c>
      <c r="AJ100" s="46" t="s">
        <v>42</v>
      </c>
      <c r="AK100" s="40">
        <f t="shared" si="38"/>
        <v>0</v>
      </c>
      <c r="AL100" s="9" t="s">
        <v>1048</v>
      </c>
      <c r="AM100" s="9">
        <f t="shared" si="39"/>
        <v>4</v>
      </c>
      <c r="AN100" s="9" t="s">
        <v>1055</v>
      </c>
      <c r="AO100" s="47">
        <f>VLOOKUP(AN100,'Data Tables'!$E$4:$F$15,2,FALSE)</f>
        <v>20.157194</v>
      </c>
      <c r="AP100" s="9">
        <f t="shared" si="40"/>
        <v>0</v>
      </c>
      <c r="AQ100" s="9" t="s">
        <v>1050</v>
      </c>
      <c r="AR100" s="9">
        <f t="shared" si="41"/>
        <v>2</v>
      </c>
      <c r="AS100" s="9" t="str">
        <f t="shared" si="42"/>
        <v>NYC Dual Fuel</v>
      </c>
      <c r="AT100" s="9" t="s">
        <v>1162</v>
      </c>
      <c r="AU100" s="9">
        <f t="shared" si="43"/>
        <v>0</v>
      </c>
      <c r="AV100" s="9">
        <f t="shared" si="44"/>
        <v>72</v>
      </c>
    </row>
    <row r="101" spans="1:48" hidden="1" x14ac:dyDescent="0.25">
      <c r="A101" s="9" t="s">
        <v>249</v>
      </c>
      <c r="B101" s="9" t="s">
        <v>250</v>
      </c>
      <c r="C101" s="9" t="s">
        <v>45</v>
      </c>
      <c r="D101" s="9" t="s">
        <v>45</v>
      </c>
      <c r="E101" t="s">
        <v>1034</v>
      </c>
      <c r="F101" t="str">
        <f t="shared" si="25"/>
        <v>NYC</v>
      </c>
      <c r="G101" s="9" t="s">
        <v>39</v>
      </c>
      <c r="H101" s="36">
        <v>40.840695500000002</v>
      </c>
      <c r="I101" s="36">
        <v>-73.881080600000004</v>
      </c>
      <c r="J101" s="40">
        <f t="shared" si="47"/>
        <v>3</v>
      </c>
      <c r="K101" s="40">
        <f t="shared" si="26"/>
        <v>2</v>
      </c>
      <c r="L101" s="40">
        <f t="shared" si="27"/>
        <v>3</v>
      </c>
      <c r="M101" s="41">
        <v>90212.342470588235</v>
      </c>
      <c r="N101" s="41">
        <v>1145.3313948375448</v>
      </c>
      <c r="O101" s="41">
        <f t="shared" si="45"/>
        <v>6203.4251969480974</v>
      </c>
      <c r="P101" s="42">
        <f t="shared" si="28"/>
        <v>2</v>
      </c>
      <c r="Q101" s="43">
        <v>1971</v>
      </c>
      <c r="R101" s="43"/>
      <c r="S101" s="40">
        <f t="shared" si="29"/>
        <v>3</v>
      </c>
      <c r="T101" s="40" t="s">
        <v>1162</v>
      </c>
      <c r="U101" s="40">
        <f t="shared" si="30"/>
        <v>4</v>
      </c>
      <c r="V101" s="40" t="str">
        <f>IFERROR(VLOOKUP(A101,'Data Tables'!$L$3:$M$89,2,FALSE),"No")</f>
        <v>No</v>
      </c>
      <c r="W101" s="40">
        <f t="shared" si="31"/>
        <v>0</v>
      </c>
      <c r="X101" s="43"/>
      <c r="Y101" s="40">
        <f t="shared" si="32"/>
        <v>0</v>
      </c>
      <c r="Z101" s="41" t="s">
        <v>46</v>
      </c>
      <c r="AA101" s="40">
        <f t="shared" si="33"/>
        <v>4</v>
      </c>
      <c r="AB101" s="44" t="str">
        <f t="shared" si="49"/>
        <v>Dual Fuel</v>
      </c>
      <c r="AC101" s="42">
        <f t="shared" si="34"/>
        <v>3</v>
      </c>
      <c r="AD101" s="44" t="str">
        <f t="shared" si="50"/>
        <v>Furnace</v>
      </c>
      <c r="AE101" s="42">
        <f t="shared" si="35"/>
        <v>3</v>
      </c>
      <c r="AF101" s="45">
        <v>1990</v>
      </c>
      <c r="AG101" s="40">
        <f t="shared" si="36"/>
        <v>2</v>
      </c>
      <c r="AH101" s="45" t="str">
        <f t="shared" si="48"/>
        <v>Forced Air</v>
      </c>
      <c r="AI101" s="40">
        <f t="shared" si="37"/>
        <v>4</v>
      </c>
      <c r="AJ101" s="46" t="s">
        <v>42</v>
      </c>
      <c r="AK101" s="40">
        <f t="shared" si="38"/>
        <v>0</v>
      </c>
      <c r="AL101" s="9" t="s">
        <v>1048</v>
      </c>
      <c r="AM101" s="9">
        <f t="shared" si="39"/>
        <v>4</v>
      </c>
      <c r="AN101" s="9" t="s">
        <v>1055</v>
      </c>
      <c r="AO101" s="47">
        <f>VLOOKUP(AN101,'Data Tables'!$E$4:$F$15,2,FALSE)</f>
        <v>20.157194</v>
      </c>
      <c r="AP101" s="9">
        <f t="shared" si="40"/>
        <v>0</v>
      </c>
      <c r="AQ101" s="9" t="s">
        <v>1050</v>
      </c>
      <c r="AR101" s="9">
        <f t="shared" si="41"/>
        <v>2</v>
      </c>
      <c r="AS101" s="9" t="str">
        <f t="shared" si="42"/>
        <v>NYC Dual Fuel</v>
      </c>
      <c r="AT101" s="9" t="s">
        <v>1162</v>
      </c>
      <c r="AU101" s="9">
        <f t="shared" si="43"/>
        <v>0</v>
      </c>
      <c r="AV101" s="9">
        <f t="shared" si="44"/>
        <v>72</v>
      </c>
    </row>
    <row r="102" spans="1:48" hidden="1" x14ac:dyDescent="0.25">
      <c r="A102" s="9" t="s">
        <v>362</v>
      </c>
      <c r="B102" s="9" t="s">
        <v>363</v>
      </c>
      <c r="C102" s="9" t="s">
        <v>206</v>
      </c>
      <c r="D102" s="9" t="s">
        <v>59</v>
      </c>
      <c r="E102" t="s">
        <v>1034</v>
      </c>
      <c r="F102" t="str">
        <f t="shared" si="25"/>
        <v>NYC</v>
      </c>
      <c r="G102" s="9" t="s">
        <v>76</v>
      </c>
      <c r="H102" s="36">
        <v>40.739566000000003</v>
      </c>
      <c r="I102" s="36">
        <v>-73.733389000000003</v>
      </c>
      <c r="J102" s="40">
        <f t="shared" si="47"/>
        <v>4</v>
      </c>
      <c r="K102" s="40">
        <f t="shared" si="26"/>
        <v>4</v>
      </c>
      <c r="L102" s="40">
        <f t="shared" si="27"/>
        <v>4</v>
      </c>
      <c r="M102" s="41">
        <v>88401.133218337331</v>
      </c>
      <c r="N102" s="41">
        <v>38547.005763809888</v>
      </c>
      <c r="O102" s="41">
        <v>6078.8779254256679</v>
      </c>
      <c r="P102" s="42">
        <f t="shared" si="28"/>
        <v>2</v>
      </c>
      <c r="Q102" s="43">
        <v>1957</v>
      </c>
      <c r="R102" s="43"/>
      <c r="S102" s="40">
        <f t="shared" si="29"/>
        <v>3</v>
      </c>
      <c r="T102" s="40" t="s">
        <v>1162</v>
      </c>
      <c r="U102" s="40">
        <f t="shared" si="30"/>
        <v>4</v>
      </c>
      <c r="V102" s="40" t="str">
        <f>IFERROR(VLOOKUP(A102,'Data Tables'!$L$3:$M$89,2,FALSE),"No")</f>
        <v>No</v>
      </c>
      <c r="W102" s="40">
        <f t="shared" si="31"/>
        <v>0</v>
      </c>
      <c r="X102" s="43"/>
      <c r="Y102" s="40">
        <f t="shared" si="32"/>
        <v>0</v>
      </c>
      <c r="Z102" s="41" t="s">
        <v>46</v>
      </c>
      <c r="AA102" s="40">
        <f t="shared" si="33"/>
        <v>4</v>
      </c>
      <c r="AB102" s="41" t="s">
        <v>47</v>
      </c>
      <c r="AC102" s="42">
        <f t="shared" si="34"/>
        <v>3</v>
      </c>
      <c r="AD102" s="41" t="s">
        <v>74</v>
      </c>
      <c r="AE102" s="42">
        <f t="shared" si="35"/>
        <v>2</v>
      </c>
      <c r="AF102" s="45">
        <v>1990</v>
      </c>
      <c r="AG102" s="40">
        <f t="shared" si="36"/>
        <v>2</v>
      </c>
      <c r="AH102" s="43" t="s">
        <v>49</v>
      </c>
      <c r="AI102" s="40">
        <f t="shared" si="37"/>
        <v>2</v>
      </c>
      <c r="AJ102" s="46" t="s">
        <v>42</v>
      </c>
      <c r="AK102" s="40">
        <f t="shared" si="38"/>
        <v>0</v>
      </c>
      <c r="AL102" s="9" t="s">
        <v>1048</v>
      </c>
      <c r="AM102" s="9">
        <f t="shared" si="39"/>
        <v>4</v>
      </c>
      <c r="AN102" s="9" t="s">
        <v>1055</v>
      </c>
      <c r="AO102" s="47">
        <f>VLOOKUP(AN102,'Data Tables'!$E$4:$F$15,2,FALSE)</f>
        <v>20.157194</v>
      </c>
      <c r="AP102" s="9">
        <f t="shared" si="40"/>
        <v>0</v>
      </c>
      <c r="AQ102" s="9" t="s">
        <v>1050</v>
      </c>
      <c r="AR102" s="9">
        <f t="shared" si="41"/>
        <v>2</v>
      </c>
      <c r="AS102" s="9" t="str">
        <f t="shared" si="42"/>
        <v>NYC Dual Fuel</v>
      </c>
      <c r="AT102" s="9" t="s">
        <v>1162</v>
      </c>
      <c r="AU102" s="9">
        <f t="shared" si="43"/>
        <v>0</v>
      </c>
      <c r="AV102" s="9">
        <f t="shared" si="44"/>
        <v>72</v>
      </c>
    </row>
    <row r="103" spans="1:48" hidden="1" x14ac:dyDescent="0.25">
      <c r="A103" s="9" t="s">
        <v>928</v>
      </c>
      <c r="B103" s="9" t="s">
        <v>929</v>
      </c>
      <c r="C103" s="9" t="s">
        <v>708</v>
      </c>
      <c r="D103" s="9" t="s">
        <v>563</v>
      </c>
      <c r="E103" t="s">
        <v>1035</v>
      </c>
      <c r="F103" t="str">
        <f t="shared" si="25"/>
        <v>Not NYC</v>
      </c>
      <c r="G103" s="9" t="s">
        <v>76</v>
      </c>
      <c r="H103" s="36">
        <v>43.229013000000002</v>
      </c>
      <c r="I103" s="36">
        <v>-75.443993000000006</v>
      </c>
      <c r="J103" s="40">
        <f t="shared" si="47"/>
        <v>4</v>
      </c>
      <c r="K103" s="40">
        <f t="shared" si="26"/>
        <v>4</v>
      </c>
      <c r="L103" s="40">
        <f t="shared" si="27"/>
        <v>4</v>
      </c>
      <c r="M103" s="41">
        <v>32608.448911905769</v>
      </c>
      <c r="N103" s="41">
        <v>14218.800397633329</v>
      </c>
      <c r="O103" s="41">
        <f t="shared" ref="O103:O123" si="51">(M103/0.85)*116.9*0.0005</f>
        <v>2242.3103987069321</v>
      </c>
      <c r="P103" s="42">
        <f t="shared" si="28"/>
        <v>1</v>
      </c>
      <c r="Q103" s="43">
        <v>1884</v>
      </c>
      <c r="R103" s="43"/>
      <c r="S103" s="40">
        <f t="shared" si="29"/>
        <v>4</v>
      </c>
      <c r="T103" s="40"/>
      <c r="U103" s="40">
        <f t="shared" si="30"/>
        <v>0</v>
      </c>
      <c r="V103" s="40" t="str">
        <f>IFERROR(VLOOKUP(A103,'Data Tables'!$L$3:$M$89,2,FALSE),"No")</f>
        <v>No</v>
      </c>
      <c r="W103" s="40">
        <f t="shared" si="31"/>
        <v>0</v>
      </c>
      <c r="X103" s="43" t="s">
        <v>1109</v>
      </c>
      <c r="Y103" s="40">
        <f t="shared" si="32"/>
        <v>4</v>
      </c>
      <c r="Z103" s="43" t="s">
        <v>77</v>
      </c>
      <c r="AA103" s="40">
        <f t="shared" si="33"/>
        <v>1</v>
      </c>
      <c r="AB103" s="43" t="s">
        <v>41</v>
      </c>
      <c r="AC103" s="42">
        <f t="shared" si="34"/>
        <v>2</v>
      </c>
      <c r="AD103" s="41" t="s">
        <v>104</v>
      </c>
      <c r="AE103" s="42">
        <f t="shared" si="35"/>
        <v>3</v>
      </c>
      <c r="AF103" s="43">
        <v>2011</v>
      </c>
      <c r="AG103" s="40">
        <f t="shared" si="36"/>
        <v>1</v>
      </c>
      <c r="AH103" s="43" t="s">
        <v>89</v>
      </c>
      <c r="AI103" s="40">
        <f t="shared" si="37"/>
        <v>4</v>
      </c>
      <c r="AJ103" s="46" t="s">
        <v>42</v>
      </c>
      <c r="AK103" s="40">
        <f t="shared" si="38"/>
        <v>0</v>
      </c>
      <c r="AL103" s="9" t="s">
        <v>1064</v>
      </c>
      <c r="AM103" s="9">
        <f t="shared" si="39"/>
        <v>1</v>
      </c>
      <c r="AN103" s="9" t="s">
        <v>1047</v>
      </c>
      <c r="AO103" s="47">
        <f>VLOOKUP(AN103,'Data Tables'!$E$4:$F$15,2,FALSE)</f>
        <v>8.6002589999999994</v>
      </c>
      <c r="AP103" s="9">
        <f t="shared" si="40"/>
        <v>4</v>
      </c>
      <c r="AQ103" s="9" t="s">
        <v>1061</v>
      </c>
      <c r="AR103" s="9">
        <f t="shared" si="41"/>
        <v>4</v>
      </c>
      <c r="AS103" s="9" t="str">
        <f t="shared" si="42"/>
        <v>Not NYC</v>
      </c>
      <c r="AT103" s="9"/>
      <c r="AU103" s="9">
        <f t="shared" si="43"/>
        <v>0</v>
      </c>
      <c r="AV103" s="9">
        <f t="shared" si="44"/>
        <v>72</v>
      </c>
    </row>
    <row r="104" spans="1:48" hidden="1" x14ac:dyDescent="0.25">
      <c r="A104" s="9" t="s">
        <v>415</v>
      </c>
      <c r="B104" s="9" t="s">
        <v>416</v>
      </c>
      <c r="C104" s="9" t="s">
        <v>417</v>
      </c>
      <c r="D104" s="9" t="s">
        <v>418</v>
      </c>
      <c r="E104" t="s">
        <v>1035</v>
      </c>
      <c r="F104" t="str">
        <f t="shared" si="25"/>
        <v>Not NYC</v>
      </c>
      <c r="G104" s="9" t="s">
        <v>76</v>
      </c>
      <c r="H104" s="36">
        <v>42.900477000000002</v>
      </c>
      <c r="I104" s="36">
        <v>-78.865612999999996</v>
      </c>
      <c r="J104" s="40">
        <f t="shared" si="47"/>
        <v>4</v>
      </c>
      <c r="K104" s="40">
        <f t="shared" si="26"/>
        <v>4</v>
      </c>
      <c r="L104" s="40">
        <f t="shared" si="27"/>
        <v>4</v>
      </c>
      <c r="M104" s="41">
        <v>343670.59332750906</v>
      </c>
      <c r="N104" s="41">
        <v>149856.36336955341</v>
      </c>
      <c r="O104" s="41">
        <f t="shared" si="51"/>
        <v>23632.40727057989</v>
      </c>
      <c r="P104" s="42">
        <f t="shared" si="28"/>
        <v>4</v>
      </c>
      <c r="Q104" s="43">
        <v>1855</v>
      </c>
      <c r="R104" s="43">
        <v>1986</v>
      </c>
      <c r="S104" s="40">
        <f t="shared" si="29"/>
        <v>2</v>
      </c>
      <c r="T104" s="40"/>
      <c r="U104" s="40">
        <f t="shared" si="30"/>
        <v>0</v>
      </c>
      <c r="V104" s="40" t="str">
        <f>IFERROR(VLOOKUP(A104,'Data Tables'!$L$3:$M$89,2,FALSE),"No")</f>
        <v>No</v>
      </c>
      <c r="W104" s="40">
        <f t="shared" si="31"/>
        <v>0</v>
      </c>
      <c r="X104" s="43"/>
      <c r="Y104" s="40">
        <f t="shared" si="32"/>
        <v>0</v>
      </c>
      <c r="Z104" s="43" t="s">
        <v>67</v>
      </c>
      <c r="AA104" s="40">
        <f t="shared" si="33"/>
        <v>2</v>
      </c>
      <c r="AB104" s="43" t="s">
        <v>41</v>
      </c>
      <c r="AC104" s="42">
        <f t="shared" si="34"/>
        <v>2</v>
      </c>
      <c r="AD104" s="41" t="s">
        <v>74</v>
      </c>
      <c r="AE104" s="42">
        <f t="shared" si="35"/>
        <v>2</v>
      </c>
      <c r="AF104" s="45">
        <v>1990</v>
      </c>
      <c r="AG104" s="40">
        <f t="shared" si="36"/>
        <v>2</v>
      </c>
      <c r="AH104" s="43" t="s">
        <v>49</v>
      </c>
      <c r="AI104" s="40">
        <f t="shared" si="37"/>
        <v>2</v>
      </c>
      <c r="AJ104" s="46" t="s">
        <v>42</v>
      </c>
      <c r="AK104" s="40">
        <f t="shared" si="38"/>
        <v>0</v>
      </c>
      <c r="AL104" s="9" t="s">
        <v>1060</v>
      </c>
      <c r="AM104" s="9">
        <f t="shared" si="39"/>
        <v>2</v>
      </c>
      <c r="AN104" s="9" t="s">
        <v>1047</v>
      </c>
      <c r="AO104" s="47">
        <f>VLOOKUP(AN104,'Data Tables'!$E$4:$F$15,2,FALSE)</f>
        <v>8.6002589999999994</v>
      </c>
      <c r="AP104" s="9">
        <f t="shared" si="40"/>
        <v>4</v>
      </c>
      <c r="AQ104" s="9" t="s">
        <v>1061</v>
      </c>
      <c r="AR104" s="9">
        <f t="shared" si="41"/>
        <v>4</v>
      </c>
      <c r="AS104" s="9" t="str">
        <f t="shared" si="42"/>
        <v>Not NYC</v>
      </c>
      <c r="AT104" s="9"/>
      <c r="AU104" s="9">
        <f t="shared" si="43"/>
        <v>0</v>
      </c>
      <c r="AV104" s="9">
        <f t="shared" si="44"/>
        <v>72</v>
      </c>
    </row>
    <row r="105" spans="1:48" hidden="1" x14ac:dyDescent="0.25">
      <c r="A105" s="9" t="s">
        <v>453</v>
      </c>
      <c r="B105" s="9" t="s">
        <v>454</v>
      </c>
      <c r="C105" s="9" t="s">
        <v>413</v>
      </c>
      <c r="D105" s="9" t="s">
        <v>414</v>
      </c>
      <c r="E105" t="s">
        <v>1035</v>
      </c>
      <c r="F105" t="str">
        <f t="shared" si="25"/>
        <v>Not NYC</v>
      </c>
      <c r="G105" s="9" t="s">
        <v>76</v>
      </c>
      <c r="H105" s="36">
        <v>43.042546000000002</v>
      </c>
      <c r="I105" s="36">
        <v>-76.140471000000005</v>
      </c>
      <c r="J105" s="40">
        <f t="shared" si="47"/>
        <v>4</v>
      </c>
      <c r="K105" s="40">
        <f t="shared" si="26"/>
        <v>4</v>
      </c>
      <c r="L105" s="40">
        <f t="shared" si="27"/>
        <v>4</v>
      </c>
      <c r="M105" s="41">
        <v>168259.20480192866</v>
      </c>
      <c r="N105" s="41">
        <v>73368.839303166576</v>
      </c>
      <c r="O105" s="41">
        <f t="shared" si="51"/>
        <v>11570.294730203213</v>
      </c>
      <c r="P105" s="42">
        <f t="shared" si="28"/>
        <v>3</v>
      </c>
      <c r="Q105" s="43">
        <v>1964</v>
      </c>
      <c r="R105" s="43"/>
      <c r="S105" s="40">
        <f t="shared" si="29"/>
        <v>3</v>
      </c>
      <c r="T105" s="40"/>
      <c r="U105" s="40">
        <f t="shared" si="30"/>
        <v>0</v>
      </c>
      <c r="V105" s="40" t="str">
        <f>IFERROR(VLOOKUP(A105,'Data Tables'!$L$3:$M$89,2,FALSE),"No")</f>
        <v>No</v>
      </c>
      <c r="W105" s="40">
        <f t="shared" si="31"/>
        <v>0</v>
      </c>
      <c r="X105" s="43"/>
      <c r="Y105" s="40">
        <f t="shared" si="32"/>
        <v>0</v>
      </c>
      <c r="Z105" s="43" t="s">
        <v>40</v>
      </c>
      <c r="AA105" s="40">
        <f t="shared" si="33"/>
        <v>0</v>
      </c>
      <c r="AB105" s="44" t="str">
        <f>IF(AND(E105="Manhattan",G105="Multifamily Housing"),IF(Q105&lt;1980,"Dual Fuel","Natural Gas"),IF(AND(E105="Manhattan",G105&lt;&gt;"Multifamily Housing"),IF(Q105&lt;1945,"Oil",IF(Q105&lt;1980,"Dual Fuel","Natural Gas")),IF(E105="Downstate/LI/HV",IF(Q105&lt;1980,"Dual Fuel","Natural Gas"),IF(Q105&lt;1945,"Dual Fuel","Natural Gas"))))</f>
        <v>Natural Gas</v>
      </c>
      <c r="AC105" s="42">
        <f t="shared" si="34"/>
        <v>2</v>
      </c>
      <c r="AD105" s="44" t="str">
        <f>IF(AND(E105="Upstate",Q105&gt;=1945),"Furnace",IF(Q105&gt;=1980,"HW Boiler",IF(AND(E105="Downstate/LI/HV",Q105&gt;=1945),"Furnace","Steam Boiler")))</f>
        <v>Furnace</v>
      </c>
      <c r="AE105" s="42">
        <f t="shared" si="35"/>
        <v>3</v>
      </c>
      <c r="AF105" s="45">
        <v>1990</v>
      </c>
      <c r="AG105" s="40">
        <f t="shared" si="36"/>
        <v>2</v>
      </c>
      <c r="AH105" s="45" t="str">
        <f>IF(AND(E105="Upstate",Q105&gt;=1945),"Forced Air",IF(Q105&gt;=1980,"Hydronic",IF(AND(E105="Downstate/LI/HV",Q105&gt;=1945),"Forced Air","Steam")))</f>
        <v>Forced Air</v>
      </c>
      <c r="AI105" s="40">
        <f t="shared" si="37"/>
        <v>4</v>
      </c>
      <c r="AJ105" s="46" t="s">
        <v>42</v>
      </c>
      <c r="AK105" s="40">
        <f t="shared" si="38"/>
        <v>0</v>
      </c>
      <c r="AL105" s="9" t="s">
        <v>1060</v>
      </c>
      <c r="AM105" s="9">
        <f t="shared" si="39"/>
        <v>2</v>
      </c>
      <c r="AN105" s="9" t="s">
        <v>1047</v>
      </c>
      <c r="AO105" s="47">
        <f>VLOOKUP(AN105,'Data Tables'!$E$4:$F$15,2,FALSE)</f>
        <v>8.6002589999999994</v>
      </c>
      <c r="AP105" s="9">
        <f t="shared" si="40"/>
        <v>4</v>
      </c>
      <c r="AQ105" s="9" t="s">
        <v>1061</v>
      </c>
      <c r="AR105" s="9">
        <f t="shared" si="41"/>
        <v>4</v>
      </c>
      <c r="AS105" s="9" t="str">
        <f t="shared" si="42"/>
        <v>Not NYC</v>
      </c>
      <c r="AT105" s="9"/>
      <c r="AU105" s="9">
        <f t="shared" si="43"/>
        <v>0</v>
      </c>
      <c r="AV105" s="9">
        <f t="shared" si="44"/>
        <v>72</v>
      </c>
    </row>
    <row r="106" spans="1:48" hidden="1" x14ac:dyDescent="0.25">
      <c r="A106" s="9" t="s">
        <v>625</v>
      </c>
      <c r="B106" s="9" t="s">
        <v>626</v>
      </c>
      <c r="C106" s="9" t="s">
        <v>627</v>
      </c>
      <c r="D106" s="9" t="s">
        <v>406</v>
      </c>
      <c r="E106" t="s">
        <v>1034</v>
      </c>
      <c r="F106" t="str">
        <f t="shared" si="25"/>
        <v>Not NYC</v>
      </c>
      <c r="G106" s="9" t="s">
        <v>76</v>
      </c>
      <c r="H106" s="36">
        <v>41.442740999999998</v>
      </c>
      <c r="I106" s="36">
        <v>-74.409870999999995</v>
      </c>
      <c r="J106" s="40">
        <f t="shared" si="47"/>
        <v>4</v>
      </c>
      <c r="K106" s="40">
        <f t="shared" si="26"/>
        <v>4</v>
      </c>
      <c r="L106" s="40">
        <f t="shared" si="27"/>
        <v>4</v>
      </c>
      <c r="M106" s="41">
        <v>67593.208974824476</v>
      </c>
      <c r="N106" s="41">
        <v>29473.782983208348</v>
      </c>
      <c r="O106" s="41">
        <f t="shared" si="51"/>
        <v>4648.0271347982243</v>
      </c>
      <c r="P106" s="42">
        <f t="shared" si="28"/>
        <v>2</v>
      </c>
      <c r="Q106" s="43">
        <v>2016</v>
      </c>
      <c r="R106" s="43"/>
      <c r="S106" s="40">
        <f t="shared" si="29"/>
        <v>0</v>
      </c>
      <c r="T106" s="40"/>
      <c r="U106" s="40">
        <f t="shared" si="30"/>
        <v>0</v>
      </c>
      <c r="V106" s="40" t="str">
        <f>IFERROR(VLOOKUP(A106,'Data Tables'!$L$3:$M$89,2,FALSE),"No")</f>
        <v>No</v>
      </c>
      <c r="W106" s="40">
        <f t="shared" si="31"/>
        <v>0</v>
      </c>
      <c r="X106" s="43"/>
      <c r="Y106" s="40">
        <f t="shared" si="32"/>
        <v>0</v>
      </c>
      <c r="Z106" s="43" t="s">
        <v>46</v>
      </c>
      <c r="AA106" s="40">
        <f t="shared" si="33"/>
        <v>4</v>
      </c>
      <c r="AB106" s="44" t="str">
        <f>IF(AND(E106="Manhattan",G106="Multifamily Housing"),IF(Q106&lt;1980,"Dual Fuel","Natural Gas"),IF(AND(E106="Manhattan",G106&lt;&gt;"Multifamily Housing"),IF(Q106&lt;1945,"Oil",IF(Q106&lt;1980,"Dual Fuel","Natural Gas")),IF(E106="Downstate/LI/HV",IF(Q106&lt;1980,"Dual Fuel","Natural Gas"),IF(Q106&lt;1945,"Dual Fuel","Natural Gas"))))</f>
        <v>Natural Gas</v>
      </c>
      <c r="AC106" s="42">
        <f t="shared" si="34"/>
        <v>2</v>
      </c>
      <c r="AD106" s="44" t="str">
        <f>IF(AND(E106="Upstate",Q106&gt;=1945),"Furnace",IF(Q106&gt;=1980,"HW Boiler",IF(AND(E106="Downstate/LI/HV",Q106&gt;=1945),"Furnace","Steam Boiler")))</f>
        <v>HW Boiler</v>
      </c>
      <c r="AE106" s="42">
        <f t="shared" si="35"/>
        <v>4</v>
      </c>
      <c r="AF106" s="45">
        <v>1990</v>
      </c>
      <c r="AG106" s="40">
        <f t="shared" si="36"/>
        <v>2</v>
      </c>
      <c r="AH106" s="45" t="str">
        <f>IF(AND(E106="Upstate",Q106&gt;=1945),"Forced Air",IF(Q106&gt;=1980,"Hydronic",IF(AND(E106="Downstate/LI/HV",Q106&gt;=1945),"Forced Air","Steam")))</f>
        <v>Hydronic</v>
      </c>
      <c r="AI106" s="40">
        <f t="shared" si="37"/>
        <v>4</v>
      </c>
      <c r="AJ106" s="46" t="s">
        <v>42</v>
      </c>
      <c r="AK106" s="40">
        <f t="shared" si="38"/>
        <v>0</v>
      </c>
      <c r="AL106" s="9" t="s">
        <v>1060</v>
      </c>
      <c r="AM106" s="9">
        <f t="shared" si="39"/>
        <v>2</v>
      </c>
      <c r="AN106" s="9" t="s">
        <v>1051</v>
      </c>
      <c r="AO106" s="47">
        <f>VLOOKUP(AN106,'Data Tables'!$E$4:$F$15,2,FALSE)</f>
        <v>13.688314</v>
      </c>
      <c r="AP106" s="9">
        <f t="shared" si="40"/>
        <v>2</v>
      </c>
      <c r="AQ106" s="9" t="s">
        <v>1061</v>
      </c>
      <c r="AR106" s="9">
        <f t="shared" si="41"/>
        <v>4</v>
      </c>
      <c r="AS106" s="9" t="str">
        <f t="shared" si="42"/>
        <v>Not NYC</v>
      </c>
      <c r="AT106" s="9"/>
      <c r="AU106" s="9">
        <f t="shared" si="43"/>
        <v>0</v>
      </c>
      <c r="AV106" s="9">
        <f t="shared" si="44"/>
        <v>72</v>
      </c>
    </row>
    <row r="107" spans="1:48" hidden="1" x14ac:dyDescent="0.25">
      <c r="A107" s="9" t="s">
        <v>939</v>
      </c>
      <c r="B107" s="9" t="s">
        <v>940</v>
      </c>
      <c r="C107" s="9" t="s">
        <v>941</v>
      </c>
      <c r="D107" s="9" t="s">
        <v>942</v>
      </c>
      <c r="E107" t="s">
        <v>1034</v>
      </c>
      <c r="F107" t="str">
        <f t="shared" si="25"/>
        <v>Not NYC</v>
      </c>
      <c r="G107" s="9" t="s">
        <v>76</v>
      </c>
      <c r="H107" s="36">
        <v>41.386405000000003</v>
      </c>
      <c r="I107" s="36">
        <v>-73.663916</v>
      </c>
      <c r="J107" s="40">
        <f t="shared" si="47"/>
        <v>4</v>
      </c>
      <c r="K107" s="40">
        <f t="shared" si="26"/>
        <v>4</v>
      </c>
      <c r="L107" s="40">
        <f t="shared" si="27"/>
        <v>4</v>
      </c>
      <c r="M107" s="41">
        <v>32385.847038717387</v>
      </c>
      <c r="N107" s="41">
        <v>14121.735627347696</v>
      </c>
      <c r="O107" s="41">
        <f t="shared" si="51"/>
        <v>2227.0032463682724</v>
      </c>
      <c r="P107" s="42">
        <f t="shared" si="28"/>
        <v>1</v>
      </c>
      <c r="Q107" s="43">
        <v>1962</v>
      </c>
      <c r="R107" s="43">
        <v>2001</v>
      </c>
      <c r="S107" s="40">
        <f t="shared" si="29"/>
        <v>0</v>
      </c>
      <c r="T107" s="40"/>
      <c r="U107" s="40">
        <f t="shared" si="30"/>
        <v>0</v>
      </c>
      <c r="V107" s="40" t="str">
        <f>IFERROR(VLOOKUP(A107,'Data Tables'!$L$3:$M$89,2,FALSE),"No")</f>
        <v>No</v>
      </c>
      <c r="W107" s="40">
        <f t="shared" si="31"/>
        <v>0</v>
      </c>
      <c r="X107" s="43"/>
      <c r="Y107" s="40">
        <f t="shared" si="32"/>
        <v>0</v>
      </c>
      <c r="Z107" s="43" t="s">
        <v>46</v>
      </c>
      <c r="AA107" s="40">
        <f t="shared" si="33"/>
        <v>4</v>
      </c>
      <c r="AB107" s="44" t="str">
        <f>IF(AND(E107="Manhattan",G107="Multifamily Housing"),IF(Q107&lt;1980,"Dual Fuel","Natural Gas"),IF(AND(E107="Manhattan",G107&lt;&gt;"Multifamily Housing"),IF(Q107&lt;1945,"Oil",IF(Q107&lt;1980,"Dual Fuel","Natural Gas")),IF(E107="Downstate/LI/HV",IF(Q107&lt;1980,"Dual Fuel","Natural Gas"),IF(Q107&lt;1945,"Dual Fuel","Natural Gas"))))</f>
        <v>Dual Fuel</v>
      </c>
      <c r="AC107" s="42">
        <f t="shared" si="34"/>
        <v>3</v>
      </c>
      <c r="AD107" s="44" t="str">
        <f>IF(AND(E107="Upstate",Q107&gt;=1945),"Furnace",IF(Q107&gt;=1980,"HW Boiler",IF(AND(E107="Downstate/LI/HV",Q107&gt;=1945),"Furnace","Steam Boiler")))</f>
        <v>Furnace</v>
      </c>
      <c r="AE107" s="42">
        <f t="shared" si="35"/>
        <v>3</v>
      </c>
      <c r="AF107" s="45">
        <v>1990</v>
      </c>
      <c r="AG107" s="40">
        <f t="shared" si="36"/>
        <v>2</v>
      </c>
      <c r="AH107" s="45" t="str">
        <f>IF(AND(E107="Upstate",Q107&gt;=1945),"Forced Air",IF(Q107&gt;=1980,"Hydronic",IF(AND(E107="Downstate/LI/HV",Q107&gt;=1945),"Forced Air","Steam")))</f>
        <v>Forced Air</v>
      </c>
      <c r="AI107" s="40">
        <f t="shared" si="37"/>
        <v>4</v>
      </c>
      <c r="AJ107" s="46" t="s">
        <v>42</v>
      </c>
      <c r="AK107" s="40">
        <f t="shared" si="38"/>
        <v>0</v>
      </c>
      <c r="AL107" s="9" t="s">
        <v>1060</v>
      </c>
      <c r="AM107" s="9">
        <f t="shared" si="39"/>
        <v>2</v>
      </c>
      <c r="AN107" s="9" t="s">
        <v>1053</v>
      </c>
      <c r="AO107" s="47">
        <f>VLOOKUP(AN107,'Data Tables'!$E$4:$F$15,2,FALSE)</f>
        <v>9.6621608999999999</v>
      </c>
      <c r="AP107" s="9">
        <f t="shared" si="40"/>
        <v>3</v>
      </c>
      <c r="AQ107" s="9" t="s">
        <v>1061</v>
      </c>
      <c r="AR107" s="9">
        <f t="shared" si="41"/>
        <v>4</v>
      </c>
      <c r="AS107" s="9" t="str">
        <f t="shared" si="42"/>
        <v>Not NYC</v>
      </c>
      <c r="AT107" s="9"/>
      <c r="AU107" s="9">
        <f t="shared" si="43"/>
        <v>0</v>
      </c>
      <c r="AV107" s="9">
        <f t="shared" si="44"/>
        <v>72</v>
      </c>
    </row>
    <row r="108" spans="1:48" x14ac:dyDescent="0.25">
      <c r="A108" s="9" t="s">
        <v>536</v>
      </c>
      <c r="B108" s="9" t="s">
        <v>537</v>
      </c>
      <c r="C108" s="9" t="s">
        <v>409</v>
      </c>
      <c r="D108" s="9" t="s">
        <v>410</v>
      </c>
      <c r="E108" t="s">
        <v>1035</v>
      </c>
      <c r="F108" t="str">
        <f t="shared" si="25"/>
        <v>Not NYC</v>
      </c>
      <c r="G108" s="9" t="s">
        <v>53</v>
      </c>
      <c r="H108" s="36">
        <v>42.422153999999999</v>
      </c>
      <c r="I108" s="36">
        <v>-76.494135999999997</v>
      </c>
      <c r="J108" s="40">
        <f t="shared" si="47"/>
        <v>2</v>
      </c>
      <c r="K108" s="40">
        <f t="shared" si="26"/>
        <v>0</v>
      </c>
      <c r="L108" s="40">
        <f t="shared" si="27"/>
        <v>1</v>
      </c>
      <c r="M108" s="41">
        <v>108280.05311688311</v>
      </c>
      <c r="N108" s="41">
        <v>12189.421184210525</v>
      </c>
      <c r="O108" s="41">
        <f t="shared" si="51"/>
        <v>7445.8460055080213</v>
      </c>
      <c r="P108" s="42">
        <f t="shared" si="28"/>
        <v>3</v>
      </c>
      <c r="Q108" s="43">
        <v>1963</v>
      </c>
      <c r="R108" s="43"/>
      <c r="S108" s="40">
        <f t="shared" si="29"/>
        <v>3</v>
      </c>
      <c r="T108" s="40"/>
      <c r="U108" s="40">
        <f t="shared" si="30"/>
        <v>0</v>
      </c>
      <c r="V108" s="40" t="str">
        <f>IFERROR(VLOOKUP(A108,'Data Tables'!$L$3:$M$89,2,FALSE),"No")</f>
        <v>Yes</v>
      </c>
      <c r="W108" s="40">
        <f t="shared" si="31"/>
        <v>4</v>
      </c>
      <c r="X108" s="43"/>
      <c r="Y108" s="40">
        <f t="shared" si="32"/>
        <v>0</v>
      </c>
      <c r="Z108" s="43" t="s">
        <v>46</v>
      </c>
      <c r="AA108" s="40">
        <f t="shared" si="33"/>
        <v>4</v>
      </c>
      <c r="AB108" s="44" t="str">
        <f>IF(AND(E108="Manhattan",G108="Multifamily Housing"),IF(Q108&lt;1980,"Dual Fuel","Natural Gas"),IF(AND(E108="Manhattan",G108&lt;&gt;"Multifamily Housing"),IF(Q108&lt;1945,"Oil",IF(Q108&lt;1980,"Dual Fuel","Natural Gas")),IF(E108="Downstate/LI/HV",IF(Q108&lt;1980,"Dual Fuel","Natural Gas"),IF(Q108&lt;1945,"Dual Fuel","Natural Gas"))))</f>
        <v>Natural Gas</v>
      </c>
      <c r="AC108" s="42">
        <f t="shared" si="34"/>
        <v>2</v>
      </c>
      <c r="AD108" s="41" t="s">
        <v>538</v>
      </c>
      <c r="AE108" s="42">
        <f t="shared" si="35"/>
        <v>4</v>
      </c>
      <c r="AF108" s="45">
        <v>1990</v>
      </c>
      <c r="AG108" s="40">
        <f t="shared" si="36"/>
        <v>2</v>
      </c>
      <c r="AH108" s="43" t="s">
        <v>89</v>
      </c>
      <c r="AI108" s="40">
        <f t="shared" si="37"/>
        <v>4</v>
      </c>
      <c r="AJ108" s="46" t="s">
        <v>42</v>
      </c>
      <c r="AK108" s="40">
        <f t="shared" si="38"/>
        <v>0</v>
      </c>
      <c r="AL108" s="9" t="s">
        <v>1064</v>
      </c>
      <c r="AM108" s="9">
        <f t="shared" si="39"/>
        <v>1</v>
      </c>
      <c r="AN108" s="9" t="s">
        <v>1047</v>
      </c>
      <c r="AO108" s="47">
        <f>VLOOKUP(AN108,'Data Tables'!$E$4:$F$15,2,FALSE)</f>
        <v>8.6002589999999994</v>
      </c>
      <c r="AP108" s="9">
        <f t="shared" si="40"/>
        <v>4</v>
      </c>
      <c r="AQ108" s="9" t="s">
        <v>1061</v>
      </c>
      <c r="AR108" s="9">
        <f t="shared" si="41"/>
        <v>4</v>
      </c>
      <c r="AS108" s="9" t="str">
        <f t="shared" si="42"/>
        <v>Not NYC</v>
      </c>
      <c r="AT108" s="9"/>
      <c r="AU108" s="9">
        <f t="shared" si="43"/>
        <v>0</v>
      </c>
      <c r="AV108" s="9">
        <f t="shared" si="44"/>
        <v>72</v>
      </c>
    </row>
    <row r="109" spans="1:48" hidden="1" x14ac:dyDescent="0.25">
      <c r="A109" s="9" t="s">
        <v>224</v>
      </c>
      <c r="B109" s="9" t="s">
        <v>225</v>
      </c>
      <c r="C109" s="9" t="s">
        <v>38</v>
      </c>
      <c r="D109" s="9" t="s">
        <v>38</v>
      </c>
      <c r="E109" t="s">
        <v>1034</v>
      </c>
      <c r="F109" t="str">
        <f t="shared" si="25"/>
        <v>NYC</v>
      </c>
      <c r="G109" s="9" t="s">
        <v>39</v>
      </c>
      <c r="H109" s="36">
        <v>40.703886500000003</v>
      </c>
      <c r="I109" s="36">
        <v>-73.945390099999997</v>
      </c>
      <c r="J109" s="40">
        <f t="shared" si="47"/>
        <v>3</v>
      </c>
      <c r="K109" s="40">
        <f t="shared" si="26"/>
        <v>2</v>
      </c>
      <c r="L109" s="40">
        <f t="shared" si="27"/>
        <v>3</v>
      </c>
      <c r="M109" s="41">
        <v>108421.977764706</v>
      </c>
      <c r="N109" s="41">
        <v>1732.7600382924186</v>
      </c>
      <c r="O109" s="41">
        <f t="shared" si="51"/>
        <v>7455.6054121730185</v>
      </c>
      <c r="P109" s="42">
        <f t="shared" si="28"/>
        <v>3</v>
      </c>
      <c r="Q109" s="43">
        <v>1973</v>
      </c>
      <c r="R109" s="43"/>
      <c r="S109" s="40">
        <f t="shared" si="29"/>
        <v>3</v>
      </c>
      <c r="T109" s="40"/>
      <c r="U109" s="40">
        <f t="shared" si="30"/>
        <v>0</v>
      </c>
      <c r="V109" s="40" t="str">
        <f>IFERROR(VLOOKUP(A109,'Data Tables'!$L$3:$M$89,2,FALSE),"No")</f>
        <v>No</v>
      </c>
      <c r="W109" s="40">
        <f t="shared" si="31"/>
        <v>0</v>
      </c>
      <c r="X109" s="43"/>
      <c r="Y109" s="40">
        <f t="shared" si="32"/>
        <v>0</v>
      </c>
      <c r="Z109" s="41" t="s">
        <v>46</v>
      </c>
      <c r="AA109" s="40">
        <f t="shared" si="33"/>
        <v>4</v>
      </c>
      <c r="AB109" s="41" t="s">
        <v>41</v>
      </c>
      <c r="AC109" s="42">
        <f t="shared" si="34"/>
        <v>2</v>
      </c>
      <c r="AD109" s="41" t="s">
        <v>74</v>
      </c>
      <c r="AE109" s="42">
        <f t="shared" si="35"/>
        <v>2</v>
      </c>
      <c r="AF109" s="43">
        <v>1973</v>
      </c>
      <c r="AG109" s="40">
        <f t="shared" si="36"/>
        <v>3</v>
      </c>
      <c r="AH109" s="43" t="s">
        <v>49</v>
      </c>
      <c r="AI109" s="40">
        <f t="shared" si="37"/>
        <v>2</v>
      </c>
      <c r="AJ109" s="46" t="s">
        <v>42</v>
      </c>
      <c r="AK109" s="40">
        <f t="shared" si="38"/>
        <v>0</v>
      </c>
      <c r="AL109" s="9" t="s">
        <v>1048</v>
      </c>
      <c r="AM109" s="9">
        <f t="shared" si="39"/>
        <v>4</v>
      </c>
      <c r="AN109" s="9" t="s">
        <v>1055</v>
      </c>
      <c r="AO109" s="47">
        <f>VLOOKUP(AN109,'Data Tables'!$E$4:$F$15,2,FALSE)</f>
        <v>20.157194</v>
      </c>
      <c r="AP109" s="9">
        <f t="shared" si="40"/>
        <v>0</v>
      </c>
      <c r="AQ109" s="9" t="s">
        <v>1050</v>
      </c>
      <c r="AR109" s="9">
        <f t="shared" si="41"/>
        <v>2</v>
      </c>
      <c r="AS109" s="9" t="str">
        <f t="shared" si="42"/>
        <v>NYC Natural Gas</v>
      </c>
      <c r="AT109" s="9"/>
      <c r="AU109" s="9">
        <f t="shared" si="43"/>
        <v>2</v>
      </c>
      <c r="AV109" s="9">
        <f t="shared" si="44"/>
        <v>72</v>
      </c>
    </row>
    <row r="110" spans="1:48" x14ac:dyDescent="0.25">
      <c r="A110" s="9" t="s">
        <v>475</v>
      </c>
      <c r="B110" s="9" t="s">
        <v>420</v>
      </c>
      <c r="C110" s="9" t="s">
        <v>417</v>
      </c>
      <c r="D110" s="9" t="s">
        <v>418</v>
      </c>
      <c r="E110" t="s">
        <v>1035</v>
      </c>
      <c r="F110" t="str">
        <f t="shared" si="25"/>
        <v>Not NYC</v>
      </c>
      <c r="G110" s="9" t="s">
        <v>53</v>
      </c>
      <c r="H110" s="36">
        <v>42.9544</v>
      </c>
      <c r="I110" s="36">
        <v>-78.818299999999994</v>
      </c>
      <c r="J110" s="40">
        <f t="shared" si="47"/>
        <v>2</v>
      </c>
      <c r="K110" s="40">
        <f t="shared" si="26"/>
        <v>0</v>
      </c>
      <c r="L110" s="40">
        <f t="shared" si="27"/>
        <v>1</v>
      </c>
      <c r="M110" s="41">
        <v>142481.37569109458</v>
      </c>
      <c r="N110" s="41">
        <v>16039.570070488722</v>
      </c>
      <c r="O110" s="41">
        <f t="shared" si="51"/>
        <v>9797.6898931111537</v>
      </c>
      <c r="P110" s="42">
        <f t="shared" si="28"/>
        <v>3</v>
      </c>
      <c r="Q110" s="43">
        <v>1921</v>
      </c>
      <c r="R110" s="43"/>
      <c r="S110" s="40">
        <f t="shared" si="29"/>
        <v>4</v>
      </c>
      <c r="T110" s="40" t="s">
        <v>1162</v>
      </c>
      <c r="U110" s="40">
        <f t="shared" si="30"/>
        <v>4</v>
      </c>
      <c r="V110" s="40" t="str">
        <f>IFERROR(VLOOKUP(A110,'Data Tables'!$L$3:$M$89,2,FALSE),"No")</f>
        <v>No</v>
      </c>
      <c r="W110" s="40">
        <f t="shared" si="31"/>
        <v>0</v>
      </c>
      <c r="X110" s="43" t="s">
        <v>1086</v>
      </c>
      <c r="Y110" s="40">
        <f t="shared" si="32"/>
        <v>4</v>
      </c>
      <c r="Z110" s="43" t="s">
        <v>46</v>
      </c>
      <c r="AA110" s="40">
        <f t="shared" si="33"/>
        <v>4</v>
      </c>
      <c r="AB110" s="43" t="s">
        <v>41</v>
      </c>
      <c r="AC110" s="42">
        <f t="shared" si="34"/>
        <v>2</v>
      </c>
      <c r="AD110" s="41" t="s">
        <v>476</v>
      </c>
      <c r="AE110" s="42">
        <f t="shared" si="35"/>
        <v>1</v>
      </c>
      <c r="AF110" s="43">
        <v>2004</v>
      </c>
      <c r="AG110" s="40">
        <f t="shared" si="36"/>
        <v>1</v>
      </c>
      <c r="AH110" s="43" t="s">
        <v>49</v>
      </c>
      <c r="AI110" s="40">
        <f t="shared" si="37"/>
        <v>2</v>
      </c>
      <c r="AJ110" s="46" t="s">
        <v>49</v>
      </c>
      <c r="AK110" s="40">
        <f t="shared" si="38"/>
        <v>1</v>
      </c>
      <c r="AL110" s="9" t="s">
        <v>1060</v>
      </c>
      <c r="AM110" s="9">
        <f t="shared" si="39"/>
        <v>2</v>
      </c>
      <c r="AN110" s="9" t="s">
        <v>1047</v>
      </c>
      <c r="AO110" s="47">
        <f>VLOOKUP(AN110,'Data Tables'!$E$4:$F$15,2,FALSE)</f>
        <v>8.6002589999999994</v>
      </c>
      <c r="AP110" s="9">
        <f t="shared" si="40"/>
        <v>4</v>
      </c>
      <c r="AQ110" s="9" t="s">
        <v>1061</v>
      </c>
      <c r="AR110" s="9">
        <f t="shared" si="41"/>
        <v>4</v>
      </c>
      <c r="AS110" s="9" t="str">
        <f t="shared" si="42"/>
        <v>Not NYC</v>
      </c>
      <c r="AT110" s="9"/>
      <c r="AU110" s="9">
        <f t="shared" si="43"/>
        <v>0</v>
      </c>
      <c r="AV110" s="9">
        <f t="shared" si="44"/>
        <v>72</v>
      </c>
    </row>
    <row r="111" spans="1:48" hidden="1" x14ac:dyDescent="0.25">
      <c r="A111" s="9" t="s">
        <v>590</v>
      </c>
      <c r="B111" s="9" t="s">
        <v>591</v>
      </c>
      <c r="C111" s="9" t="s">
        <v>592</v>
      </c>
      <c r="D111" s="9" t="s">
        <v>535</v>
      </c>
      <c r="E111" t="s">
        <v>1034</v>
      </c>
      <c r="F111" t="str">
        <f t="shared" si="25"/>
        <v>Not NYC</v>
      </c>
      <c r="G111" s="9" t="s">
        <v>339</v>
      </c>
      <c r="H111" s="36">
        <v>41.582435323662303</v>
      </c>
      <c r="I111" s="36">
        <v>-73.716761476228399</v>
      </c>
      <c r="J111" s="40">
        <f t="shared" si="47"/>
        <v>3</v>
      </c>
      <c r="K111" s="40">
        <f t="shared" si="26"/>
        <v>1</v>
      </c>
      <c r="L111" s="40">
        <f t="shared" si="27"/>
        <v>1</v>
      </c>
      <c r="M111" s="41">
        <v>77109.52653569619</v>
      </c>
      <c r="N111" s="41">
        <v>42303.143029999999</v>
      </c>
      <c r="O111" s="41">
        <f t="shared" si="51"/>
        <v>5302.4139129546375</v>
      </c>
      <c r="P111" s="42">
        <f t="shared" si="28"/>
        <v>2</v>
      </c>
      <c r="Q111" s="43">
        <v>1949</v>
      </c>
      <c r="R111" s="43"/>
      <c r="S111" s="40">
        <f t="shared" si="29"/>
        <v>3</v>
      </c>
      <c r="T111" s="40" t="s">
        <v>1162</v>
      </c>
      <c r="U111" s="40">
        <f t="shared" si="30"/>
        <v>4</v>
      </c>
      <c r="V111" s="40" t="str">
        <f>IFERROR(VLOOKUP(A111,'Data Tables'!$L$3:$M$89,2,FALSE),"No")</f>
        <v>No</v>
      </c>
      <c r="W111" s="40">
        <f t="shared" si="31"/>
        <v>0</v>
      </c>
      <c r="X111" s="43"/>
      <c r="Y111" s="40">
        <f t="shared" si="32"/>
        <v>0</v>
      </c>
      <c r="Z111" s="43" t="s">
        <v>46</v>
      </c>
      <c r="AA111" s="40">
        <f t="shared" si="33"/>
        <v>4</v>
      </c>
      <c r="AB111" s="44" t="str">
        <f>IF(AND(E111="Manhattan",G111="Multifamily Housing"),IF(Q111&lt;1980,"Dual Fuel","Natural Gas"),IF(AND(E111="Manhattan",G111&lt;&gt;"Multifamily Housing"),IF(Q111&lt;1945,"Oil",IF(Q111&lt;1980,"Dual Fuel","Natural Gas")),IF(E111="Downstate/LI/HV",IF(Q111&lt;1980,"Dual Fuel","Natural Gas"),IF(Q111&lt;1945,"Dual Fuel","Natural Gas"))))</f>
        <v>Dual Fuel</v>
      </c>
      <c r="AC111" s="42">
        <f t="shared" si="34"/>
        <v>3</v>
      </c>
      <c r="AD111" s="44" t="str">
        <f>IF(AND(E111="Upstate",Q111&gt;=1945),"Furnace",IF(Q111&gt;=1980,"HW Boiler",IF(AND(E111="Downstate/LI/HV",Q111&gt;=1945),"Furnace","Steam Boiler")))</f>
        <v>Furnace</v>
      </c>
      <c r="AE111" s="42">
        <f t="shared" si="35"/>
        <v>3</v>
      </c>
      <c r="AF111" s="45">
        <v>1990</v>
      </c>
      <c r="AG111" s="40">
        <f t="shared" si="36"/>
        <v>2</v>
      </c>
      <c r="AH111" s="45" t="str">
        <f>IF(AND(E111="Upstate",Q111&gt;=1945),"Forced Air",IF(Q111&gt;=1980,"Hydronic",IF(AND(E111="Downstate/LI/HV",Q111&gt;=1945),"Forced Air","Steam")))</f>
        <v>Forced Air</v>
      </c>
      <c r="AI111" s="40">
        <f t="shared" si="37"/>
        <v>4</v>
      </c>
      <c r="AJ111" s="46" t="s">
        <v>42</v>
      </c>
      <c r="AK111" s="40">
        <f t="shared" si="38"/>
        <v>0</v>
      </c>
      <c r="AL111" s="9" t="s">
        <v>1060</v>
      </c>
      <c r="AM111" s="9">
        <f t="shared" si="39"/>
        <v>2</v>
      </c>
      <c r="AN111" s="9" t="s">
        <v>1053</v>
      </c>
      <c r="AO111" s="47">
        <f>VLOOKUP(AN111,'Data Tables'!$E$4:$F$15,2,FALSE)</f>
        <v>9.6621608999999999</v>
      </c>
      <c r="AP111" s="9">
        <f t="shared" si="40"/>
        <v>3</v>
      </c>
      <c r="AQ111" s="9" t="s">
        <v>1061</v>
      </c>
      <c r="AR111" s="9">
        <f t="shared" si="41"/>
        <v>4</v>
      </c>
      <c r="AS111" s="9" t="str">
        <f t="shared" si="42"/>
        <v>Not NYC</v>
      </c>
      <c r="AT111" s="9"/>
      <c r="AU111" s="9">
        <f t="shared" si="43"/>
        <v>0</v>
      </c>
      <c r="AV111" s="9">
        <f t="shared" si="44"/>
        <v>72</v>
      </c>
    </row>
    <row r="112" spans="1:48" hidden="1" x14ac:dyDescent="0.25">
      <c r="A112" s="9" t="s">
        <v>784</v>
      </c>
      <c r="B112" s="9" t="s">
        <v>785</v>
      </c>
      <c r="C112" s="9" t="s">
        <v>786</v>
      </c>
      <c r="D112" s="9" t="s">
        <v>617</v>
      </c>
      <c r="E112" t="s">
        <v>1035</v>
      </c>
      <c r="F112" t="str">
        <f t="shared" si="25"/>
        <v>Not NYC</v>
      </c>
      <c r="G112" s="9" t="s">
        <v>76</v>
      </c>
      <c r="H112" s="36">
        <v>44.716107999999998</v>
      </c>
      <c r="I112" s="36">
        <v>-75.450888000000006</v>
      </c>
      <c r="J112" s="40">
        <f t="shared" si="47"/>
        <v>4</v>
      </c>
      <c r="K112" s="40">
        <f t="shared" si="26"/>
        <v>4</v>
      </c>
      <c r="L112" s="40">
        <f t="shared" si="27"/>
        <v>4</v>
      </c>
      <c r="M112" s="41">
        <v>42767.949456285147</v>
      </c>
      <c r="N112" s="41">
        <v>18648.815169891779</v>
      </c>
      <c r="O112" s="41">
        <f t="shared" si="51"/>
        <v>2940.9254655527852</v>
      </c>
      <c r="P112" s="42">
        <f t="shared" si="28"/>
        <v>1</v>
      </c>
      <c r="Q112" s="43">
        <v>1887</v>
      </c>
      <c r="R112" s="43"/>
      <c r="S112" s="40">
        <f t="shared" si="29"/>
        <v>4</v>
      </c>
      <c r="T112" s="40" t="s">
        <v>1162</v>
      </c>
      <c r="U112" s="40">
        <f t="shared" si="30"/>
        <v>4</v>
      </c>
      <c r="V112" s="40" t="str">
        <f>IFERROR(VLOOKUP(A112,'Data Tables'!$L$3:$M$89,2,FALSE),"No")</f>
        <v>No</v>
      </c>
      <c r="W112" s="40">
        <f t="shared" si="31"/>
        <v>0</v>
      </c>
      <c r="X112" s="43"/>
      <c r="Y112" s="40">
        <f t="shared" si="32"/>
        <v>0</v>
      </c>
      <c r="Z112" s="43" t="s">
        <v>67</v>
      </c>
      <c r="AA112" s="40">
        <f t="shared" si="33"/>
        <v>2</v>
      </c>
      <c r="AB112" s="43" t="s">
        <v>47</v>
      </c>
      <c r="AC112" s="42">
        <f t="shared" si="34"/>
        <v>3</v>
      </c>
      <c r="AD112" s="41" t="s">
        <v>74</v>
      </c>
      <c r="AE112" s="42">
        <f t="shared" si="35"/>
        <v>2</v>
      </c>
      <c r="AF112" s="45">
        <v>1990</v>
      </c>
      <c r="AG112" s="40">
        <f t="shared" si="36"/>
        <v>2</v>
      </c>
      <c r="AH112" s="45" t="str">
        <f>IF(AND(E112="Upstate",Q112&gt;=1945),"Forced Air",IF(Q112&gt;=1980,"Hydronic",IF(AND(E112="Downstate/LI/HV",Q112&gt;=1945),"Forced Air","Steam")))</f>
        <v>Steam</v>
      </c>
      <c r="AI112" s="40">
        <f t="shared" si="37"/>
        <v>2</v>
      </c>
      <c r="AJ112" s="46" t="s">
        <v>42</v>
      </c>
      <c r="AK112" s="40">
        <f t="shared" si="38"/>
        <v>0</v>
      </c>
      <c r="AL112" s="9" t="s">
        <v>1064</v>
      </c>
      <c r="AM112" s="9">
        <f t="shared" si="39"/>
        <v>1</v>
      </c>
      <c r="AN112" s="9" t="s">
        <v>1047</v>
      </c>
      <c r="AO112" s="47">
        <f>VLOOKUP(AN112,'Data Tables'!$E$4:$F$15,2,FALSE)</f>
        <v>8.6002589999999994</v>
      </c>
      <c r="AP112" s="9">
        <f t="shared" si="40"/>
        <v>4</v>
      </c>
      <c r="AQ112" s="9" t="s">
        <v>1061</v>
      </c>
      <c r="AR112" s="9">
        <f t="shared" si="41"/>
        <v>4</v>
      </c>
      <c r="AS112" s="9" t="str">
        <f t="shared" si="42"/>
        <v>Not NYC</v>
      </c>
      <c r="AT112" s="9"/>
      <c r="AU112" s="9">
        <f t="shared" si="43"/>
        <v>0</v>
      </c>
      <c r="AV112" s="9">
        <f t="shared" si="44"/>
        <v>72</v>
      </c>
    </row>
    <row r="113" spans="1:48" hidden="1" x14ac:dyDescent="0.25">
      <c r="A113" s="9" t="s">
        <v>284</v>
      </c>
      <c r="B113" s="9" t="s">
        <v>285</v>
      </c>
      <c r="C113" s="9" t="s">
        <v>45</v>
      </c>
      <c r="D113" s="9" t="s">
        <v>45</v>
      </c>
      <c r="E113" t="s">
        <v>1034</v>
      </c>
      <c r="F113" t="str">
        <f t="shared" si="25"/>
        <v>NYC</v>
      </c>
      <c r="G113" s="9" t="s">
        <v>991</v>
      </c>
      <c r="H113" s="36">
        <v>40.910145800000002</v>
      </c>
      <c r="I113" s="36">
        <v>-73.909223499999996</v>
      </c>
      <c r="J113" s="40">
        <f t="shared" si="47"/>
        <v>4</v>
      </c>
      <c r="K113" s="40">
        <f t="shared" si="26"/>
        <v>3</v>
      </c>
      <c r="L113" s="40">
        <f t="shared" si="27"/>
        <v>4</v>
      </c>
      <c r="M113" s="41">
        <v>67948.6503529412</v>
      </c>
      <c r="N113" s="41">
        <v>4249.1607306606493</v>
      </c>
      <c r="O113" s="41">
        <f t="shared" si="51"/>
        <v>4672.468956622839</v>
      </c>
      <c r="P113" s="42">
        <f t="shared" si="28"/>
        <v>2</v>
      </c>
      <c r="Q113" s="43">
        <v>1985</v>
      </c>
      <c r="R113" s="43">
        <v>2012</v>
      </c>
      <c r="S113" s="40">
        <f t="shared" si="29"/>
        <v>0</v>
      </c>
      <c r="T113" s="40"/>
      <c r="U113" s="40">
        <f t="shared" si="30"/>
        <v>0</v>
      </c>
      <c r="V113" s="40" t="str">
        <f>IFERROR(VLOOKUP(A113,'Data Tables'!$L$3:$M$89,2,FALSE),"No")</f>
        <v>No</v>
      </c>
      <c r="W113" s="40">
        <f t="shared" si="31"/>
        <v>0</v>
      </c>
      <c r="X113" s="43"/>
      <c r="Y113" s="40">
        <f t="shared" si="32"/>
        <v>0</v>
      </c>
      <c r="Z113" s="41" t="s">
        <v>67</v>
      </c>
      <c r="AA113" s="40">
        <f t="shared" si="33"/>
        <v>2</v>
      </c>
      <c r="AB113" s="41" t="s">
        <v>47</v>
      </c>
      <c r="AC113" s="42">
        <f t="shared" si="34"/>
        <v>3</v>
      </c>
      <c r="AD113" s="41" t="s">
        <v>74</v>
      </c>
      <c r="AE113" s="42">
        <f t="shared" si="35"/>
        <v>2</v>
      </c>
      <c r="AF113" s="45">
        <v>1990</v>
      </c>
      <c r="AG113" s="40">
        <f t="shared" si="36"/>
        <v>2</v>
      </c>
      <c r="AH113" s="43" t="s">
        <v>89</v>
      </c>
      <c r="AI113" s="40">
        <f t="shared" si="37"/>
        <v>4</v>
      </c>
      <c r="AJ113" s="46" t="s">
        <v>42</v>
      </c>
      <c r="AK113" s="40">
        <f t="shared" si="38"/>
        <v>0</v>
      </c>
      <c r="AL113" s="9" t="s">
        <v>1048</v>
      </c>
      <c r="AM113" s="9">
        <f t="shared" si="39"/>
        <v>4</v>
      </c>
      <c r="AN113" s="9" t="s">
        <v>1055</v>
      </c>
      <c r="AO113" s="47">
        <f>VLOOKUP(AN113,'Data Tables'!$E$4:$F$15,2,FALSE)</f>
        <v>20.157194</v>
      </c>
      <c r="AP113" s="9">
        <f t="shared" si="40"/>
        <v>0</v>
      </c>
      <c r="AQ113" s="9" t="s">
        <v>1050</v>
      </c>
      <c r="AR113" s="9">
        <f t="shared" si="41"/>
        <v>2</v>
      </c>
      <c r="AS113" s="9" t="str">
        <f t="shared" si="42"/>
        <v>NYC Dual Fuel</v>
      </c>
      <c r="AT113" s="9"/>
      <c r="AU113" s="9">
        <f t="shared" si="43"/>
        <v>3</v>
      </c>
      <c r="AV113" s="9">
        <f t="shared" si="44"/>
        <v>72</v>
      </c>
    </row>
    <row r="114" spans="1:48" hidden="1" x14ac:dyDescent="0.25">
      <c r="A114" s="9" t="s">
        <v>122</v>
      </c>
      <c r="B114" s="9" t="s">
        <v>123</v>
      </c>
      <c r="C114" s="9" t="s">
        <v>63</v>
      </c>
      <c r="D114" s="9" t="s">
        <v>63</v>
      </c>
      <c r="E114" t="s">
        <v>63</v>
      </c>
      <c r="F114" t="str">
        <f t="shared" si="25"/>
        <v>NYC</v>
      </c>
      <c r="G114" s="9" t="s">
        <v>39</v>
      </c>
      <c r="H114" s="36">
        <v>40.795681299999998</v>
      </c>
      <c r="I114" s="36">
        <v>-73.964935299999993</v>
      </c>
      <c r="J114" s="40">
        <f t="shared" si="47"/>
        <v>3</v>
      </c>
      <c r="K114" s="40">
        <f t="shared" si="26"/>
        <v>2</v>
      </c>
      <c r="L114" s="40">
        <f t="shared" si="27"/>
        <v>3</v>
      </c>
      <c r="M114" s="41">
        <v>237765.49105882354</v>
      </c>
      <c r="N114" s="41">
        <v>5266.1344400693133</v>
      </c>
      <c r="O114" s="41">
        <f t="shared" si="51"/>
        <v>16349.87406163322</v>
      </c>
      <c r="P114" s="42">
        <f t="shared" si="28"/>
        <v>4</v>
      </c>
      <c r="Q114" s="43">
        <v>1958</v>
      </c>
      <c r="R114" s="43"/>
      <c r="S114" s="40">
        <f t="shared" si="29"/>
        <v>3</v>
      </c>
      <c r="T114" s="40" t="s">
        <v>1162</v>
      </c>
      <c r="U114" s="40">
        <f t="shared" si="30"/>
        <v>4</v>
      </c>
      <c r="V114" s="40" t="str">
        <f>IFERROR(VLOOKUP(A114,'Data Tables'!$L$3:$M$89,2,FALSE),"No")</f>
        <v>No</v>
      </c>
      <c r="W114" s="40">
        <f t="shared" si="31"/>
        <v>0</v>
      </c>
      <c r="X114" s="43"/>
      <c r="Y114" s="40">
        <f t="shared" si="32"/>
        <v>0</v>
      </c>
      <c r="Z114" s="41" t="s">
        <v>46</v>
      </c>
      <c r="AA114" s="40">
        <f t="shared" si="33"/>
        <v>4</v>
      </c>
      <c r="AB114" s="44" t="str">
        <f>IF(AND(E114="Manhattan",G114="Multifamily Housing"),IF(Q114&lt;1980,"Dual Fuel","Natural Gas"),IF(AND(E114="Manhattan",G114&lt;&gt;"Multifamily Housing"),IF(Q114&lt;1945,"Oil",IF(Q114&lt;1980,"Dual Fuel","Natural Gas")),IF(E114="Downstate/LI/HV",IF(Q114&lt;1980,"Dual Fuel","Natural Gas"),IF(Q114&lt;1945,"Dual Fuel","Natural Gas"))))</f>
        <v>Dual Fuel</v>
      </c>
      <c r="AC114" s="42">
        <f t="shared" si="34"/>
        <v>3</v>
      </c>
      <c r="AD114" s="44" t="str">
        <f>IF(AND(E114="Upstate",Q114&gt;=1945),"Furnace",IF(Q114&gt;=1980,"HW Boiler",IF(AND(E114="Downstate/LI/HV",Q114&gt;=1945),"Furnace","Steam Boiler")))</f>
        <v>Steam Boiler</v>
      </c>
      <c r="AE114" s="42">
        <f t="shared" si="35"/>
        <v>2</v>
      </c>
      <c r="AF114" s="45">
        <v>1990</v>
      </c>
      <c r="AG114" s="40">
        <f t="shared" si="36"/>
        <v>2</v>
      </c>
      <c r="AH114" s="45" t="str">
        <f>IF(AND(E114="Upstate",Q114&gt;=1945),"Forced Air",IF(Q114&gt;=1980,"Hydronic",IF(AND(E114="Downstate/LI/HV",Q114&gt;=1945),"Forced Air","Steam")))</f>
        <v>Steam</v>
      </c>
      <c r="AI114" s="40">
        <f t="shared" si="37"/>
        <v>2</v>
      </c>
      <c r="AJ114" s="46" t="s">
        <v>42</v>
      </c>
      <c r="AK114" s="40">
        <f t="shared" si="38"/>
        <v>0</v>
      </c>
      <c r="AL114" s="9" t="s">
        <v>1048</v>
      </c>
      <c r="AM114" s="9">
        <f t="shared" si="39"/>
        <v>4</v>
      </c>
      <c r="AN114" s="9" t="s">
        <v>1055</v>
      </c>
      <c r="AO114" s="47">
        <f>VLOOKUP(AN114,'Data Tables'!$E$4:$F$15,2,FALSE)</f>
        <v>20.157194</v>
      </c>
      <c r="AP114" s="9">
        <f t="shared" si="40"/>
        <v>0</v>
      </c>
      <c r="AQ114" s="9" t="s">
        <v>1050</v>
      </c>
      <c r="AR114" s="9">
        <f t="shared" si="41"/>
        <v>2</v>
      </c>
      <c r="AS114" s="9" t="str">
        <f t="shared" si="42"/>
        <v>NYC Dual Fuel</v>
      </c>
      <c r="AT114" s="9" t="s">
        <v>1162</v>
      </c>
      <c r="AU114" s="9">
        <f t="shared" si="43"/>
        <v>0</v>
      </c>
      <c r="AV114" s="9">
        <f t="shared" si="44"/>
        <v>71</v>
      </c>
    </row>
    <row r="115" spans="1:48" hidden="1" x14ac:dyDescent="0.25">
      <c r="A115" s="9" t="s">
        <v>91</v>
      </c>
      <c r="B115" s="9" t="s">
        <v>92</v>
      </c>
      <c r="C115" s="9" t="s">
        <v>38</v>
      </c>
      <c r="D115" s="9" t="s">
        <v>38</v>
      </c>
      <c r="E115" t="s">
        <v>1034</v>
      </c>
      <c r="F115" t="str">
        <f t="shared" si="25"/>
        <v>NYC</v>
      </c>
      <c r="G115" s="9" t="s">
        <v>39</v>
      </c>
      <c r="H115" s="36">
        <v>40.666950200000002</v>
      </c>
      <c r="I115" s="36">
        <v>-73.909622799999994</v>
      </c>
      <c r="J115" s="40">
        <f t="shared" si="47"/>
        <v>3</v>
      </c>
      <c r="K115" s="40">
        <f t="shared" si="26"/>
        <v>2</v>
      </c>
      <c r="L115" s="40">
        <f t="shared" si="27"/>
        <v>3</v>
      </c>
      <c r="M115" s="41">
        <v>449563.93988235289</v>
      </c>
      <c r="N115" s="41">
        <v>8940.9682004801416</v>
      </c>
      <c r="O115" s="41">
        <f t="shared" si="51"/>
        <v>30914.132101321797</v>
      </c>
      <c r="P115" s="42">
        <f t="shared" si="28"/>
        <v>4</v>
      </c>
      <c r="Q115" s="43">
        <v>1954</v>
      </c>
      <c r="R115" s="43"/>
      <c r="S115" s="40">
        <f t="shared" si="29"/>
        <v>3</v>
      </c>
      <c r="T115" s="40" t="s">
        <v>1162</v>
      </c>
      <c r="U115" s="40">
        <f t="shared" si="30"/>
        <v>4</v>
      </c>
      <c r="V115" s="40" t="str">
        <f>IFERROR(VLOOKUP(A115,'Data Tables'!$L$3:$M$89,2,FALSE),"No")</f>
        <v>No</v>
      </c>
      <c r="W115" s="40">
        <f t="shared" si="31"/>
        <v>0</v>
      </c>
      <c r="X115" s="43"/>
      <c r="Y115" s="40">
        <f t="shared" si="32"/>
        <v>0</v>
      </c>
      <c r="Z115" s="41" t="s">
        <v>46</v>
      </c>
      <c r="AA115" s="40">
        <f t="shared" si="33"/>
        <v>4</v>
      </c>
      <c r="AB115" s="41" t="s">
        <v>41</v>
      </c>
      <c r="AC115" s="42">
        <f t="shared" si="34"/>
        <v>2</v>
      </c>
      <c r="AD115" s="41" t="s">
        <v>74</v>
      </c>
      <c r="AE115" s="42">
        <f t="shared" si="35"/>
        <v>2</v>
      </c>
      <c r="AF115" s="43">
        <v>1954</v>
      </c>
      <c r="AG115" s="40">
        <f t="shared" si="36"/>
        <v>3</v>
      </c>
      <c r="AH115" s="43" t="s">
        <v>49</v>
      </c>
      <c r="AI115" s="40">
        <f t="shared" si="37"/>
        <v>2</v>
      </c>
      <c r="AJ115" s="46" t="s">
        <v>42</v>
      </c>
      <c r="AK115" s="40">
        <f t="shared" si="38"/>
        <v>0</v>
      </c>
      <c r="AL115" s="9" t="s">
        <v>1048</v>
      </c>
      <c r="AM115" s="9">
        <f t="shared" si="39"/>
        <v>4</v>
      </c>
      <c r="AN115" s="9" t="s">
        <v>1055</v>
      </c>
      <c r="AO115" s="47">
        <f>VLOOKUP(AN115,'Data Tables'!$E$4:$F$15,2,FALSE)</f>
        <v>20.157194</v>
      </c>
      <c r="AP115" s="9">
        <f t="shared" si="40"/>
        <v>0</v>
      </c>
      <c r="AQ115" s="9" t="s">
        <v>1050</v>
      </c>
      <c r="AR115" s="9">
        <f t="shared" si="41"/>
        <v>2</v>
      </c>
      <c r="AS115" s="9" t="str">
        <f t="shared" si="42"/>
        <v>NYC Natural Gas</v>
      </c>
      <c r="AT115" s="9" t="s">
        <v>1162</v>
      </c>
      <c r="AU115" s="9">
        <f t="shared" si="43"/>
        <v>0</v>
      </c>
      <c r="AV115" s="9">
        <f t="shared" si="44"/>
        <v>71</v>
      </c>
    </row>
    <row r="116" spans="1:48" hidden="1" x14ac:dyDescent="0.25">
      <c r="A116" s="9" t="s">
        <v>485</v>
      </c>
      <c r="B116" s="9" t="s">
        <v>486</v>
      </c>
      <c r="C116" s="9" t="s">
        <v>487</v>
      </c>
      <c r="D116" s="9" t="s">
        <v>450</v>
      </c>
      <c r="E116" t="s">
        <v>1034</v>
      </c>
      <c r="F116" t="str">
        <f t="shared" si="25"/>
        <v>Not NYC</v>
      </c>
      <c r="G116" s="9" t="s">
        <v>76</v>
      </c>
      <c r="H116" s="36">
        <v>40.741565999999999</v>
      </c>
      <c r="I116" s="36">
        <v>-73.643276999999998</v>
      </c>
      <c r="J116" s="40">
        <f t="shared" si="47"/>
        <v>4</v>
      </c>
      <c r="K116" s="40">
        <f t="shared" si="26"/>
        <v>4</v>
      </c>
      <c r="L116" s="40">
        <f t="shared" si="27"/>
        <v>4</v>
      </c>
      <c r="M116" s="41">
        <v>137404.94987190474</v>
      </c>
      <c r="N116" s="41">
        <v>59914.949072051488</v>
      </c>
      <c r="O116" s="41">
        <f t="shared" si="51"/>
        <v>9448.6109647209796</v>
      </c>
      <c r="P116" s="42">
        <f t="shared" si="28"/>
        <v>3</v>
      </c>
      <c r="Q116" s="43">
        <v>1896</v>
      </c>
      <c r="R116" s="43"/>
      <c r="S116" s="40">
        <f t="shared" si="29"/>
        <v>4</v>
      </c>
      <c r="T116" s="40"/>
      <c r="U116" s="40">
        <f t="shared" si="30"/>
        <v>0</v>
      </c>
      <c r="V116" s="40" t="str">
        <f>IFERROR(VLOOKUP(A116,'Data Tables'!$L$3:$M$89,2,FALSE),"No")</f>
        <v>No</v>
      </c>
      <c r="W116" s="40">
        <f t="shared" si="31"/>
        <v>0</v>
      </c>
      <c r="X116" s="43"/>
      <c r="Y116" s="40">
        <f t="shared" si="32"/>
        <v>0</v>
      </c>
      <c r="Z116" s="43" t="s">
        <v>46</v>
      </c>
      <c r="AA116" s="40">
        <f t="shared" si="33"/>
        <v>4</v>
      </c>
      <c r="AB116" s="43" t="s">
        <v>41</v>
      </c>
      <c r="AC116" s="42">
        <f t="shared" si="34"/>
        <v>2</v>
      </c>
      <c r="AD116" s="41" t="s">
        <v>104</v>
      </c>
      <c r="AE116" s="42">
        <f t="shared" si="35"/>
        <v>3</v>
      </c>
      <c r="AF116" s="43">
        <v>2016</v>
      </c>
      <c r="AG116" s="40">
        <f t="shared" si="36"/>
        <v>1</v>
      </c>
      <c r="AH116" s="45" t="str">
        <f t="shared" ref="AH116:AH121" si="52">IF(AND(E116="Upstate",Q116&gt;=1945),"Forced Air",IF(Q116&gt;=1980,"Hydronic",IF(AND(E116="Downstate/LI/HV",Q116&gt;=1945),"Forced Air","Steam")))</f>
        <v>Steam</v>
      </c>
      <c r="AI116" s="40">
        <f t="shared" si="37"/>
        <v>2</v>
      </c>
      <c r="AJ116" s="46" t="s">
        <v>42</v>
      </c>
      <c r="AK116" s="40">
        <f t="shared" si="38"/>
        <v>0</v>
      </c>
      <c r="AL116" s="9" t="s">
        <v>1048</v>
      </c>
      <c r="AM116" s="9">
        <f t="shared" si="39"/>
        <v>4</v>
      </c>
      <c r="AN116" s="9" t="s">
        <v>1052</v>
      </c>
      <c r="AO116" s="47">
        <f>VLOOKUP(AN116,'Data Tables'!$E$4:$F$15,2,FALSE)</f>
        <v>18.814844999999998</v>
      </c>
      <c r="AP116" s="9">
        <f t="shared" si="40"/>
        <v>1</v>
      </c>
      <c r="AQ116" s="9" t="s">
        <v>1058</v>
      </c>
      <c r="AR116" s="9">
        <f t="shared" si="41"/>
        <v>1</v>
      </c>
      <c r="AS116" s="9" t="str">
        <f t="shared" si="42"/>
        <v>Not NYC</v>
      </c>
      <c r="AT116" s="9"/>
      <c r="AU116" s="9">
        <f t="shared" si="43"/>
        <v>0</v>
      </c>
      <c r="AV116" s="9">
        <f t="shared" si="44"/>
        <v>71</v>
      </c>
    </row>
    <row r="117" spans="1:48" hidden="1" x14ac:dyDescent="0.25">
      <c r="A117" s="9" t="s">
        <v>948</v>
      </c>
      <c r="B117" s="9" t="s">
        <v>949</v>
      </c>
      <c r="C117" s="9" t="s">
        <v>563</v>
      </c>
      <c r="D117" s="9" t="s">
        <v>723</v>
      </c>
      <c r="E117" t="s">
        <v>1035</v>
      </c>
      <c r="F117" t="str">
        <f t="shared" si="25"/>
        <v>Not NYC</v>
      </c>
      <c r="G117" s="9" t="s">
        <v>76</v>
      </c>
      <c r="H117" s="36">
        <v>43.078581999999997</v>
      </c>
      <c r="I117" s="36">
        <v>-75.654251000000002</v>
      </c>
      <c r="J117" s="40">
        <f t="shared" si="47"/>
        <v>4</v>
      </c>
      <c r="K117" s="40">
        <f t="shared" si="26"/>
        <v>4</v>
      </c>
      <c r="L117" s="40">
        <f t="shared" si="27"/>
        <v>4</v>
      </c>
      <c r="M117" s="41">
        <v>31840.967491052885</v>
      </c>
      <c r="N117" s="41">
        <v>13884.142801331202</v>
      </c>
      <c r="O117" s="41">
        <f t="shared" si="51"/>
        <v>2189.5347645318129</v>
      </c>
      <c r="P117" s="42">
        <f t="shared" si="28"/>
        <v>1</v>
      </c>
      <c r="Q117" s="43">
        <v>1972</v>
      </c>
      <c r="R117" s="43">
        <v>2012</v>
      </c>
      <c r="S117" s="40">
        <f t="shared" si="29"/>
        <v>0</v>
      </c>
      <c r="T117" s="40"/>
      <c r="U117" s="40">
        <f t="shared" si="30"/>
        <v>0</v>
      </c>
      <c r="V117" s="40" t="str">
        <f>IFERROR(VLOOKUP(A117,'Data Tables'!$L$3:$M$89,2,FALSE),"No")</f>
        <v>No</v>
      </c>
      <c r="W117" s="40">
        <f t="shared" si="31"/>
        <v>0</v>
      </c>
      <c r="X117" s="43"/>
      <c r="Y117" s="40">
        <f t="shared" si="32"/>
        <v>0</v>
      </c>
      <c r="Z117" s="43" t="s">
        <v>46</v>
      </c>
      <c r="AA117" s="40">
        <f t="shared" si="33"/>
        <v>4</v>
      </c>
      <c r="AB117" s="44" t="str">
        <f>IF(AND(E117="Manhattan",G117="Multifamily Housing"),IF(Q117&lt;1980,"Dual Fuel","Natural Gas"),IF(AND(E117="Manhattan",G117&lt;&gt;"Multifamily Housing"),IF(Q117&lt;1945,"Oil",IF(Q117&lt;1980,"Dual Fuel","Natural Gas")),IF(E117="Downstate/LI/HV",IF(Q117&lt;1980,"Dual Fuel","Natural Gas"),IF(Q117&lt;1945,"Dual Fuel","Natural Gas"))))</f>
        <v>Natural Gas</v>
      </c>
      <c r="AC117" s="42">
        <f t="shared" si="34"/>
        <v>2</v>
      </c>
      <c r="AD117" s="44" t="str">
        <f>IF(AND(E117="Upstate",Q117&gt;=1945),"Furnace",IF(Q117&gt;=1980,"HW Boiler",IF(AND(E117="Downstate/LI/HV",Q117&gt;=1945),"Furnace","Steam Boiler")))</f>
        <v>Furnace</v>
      </c>
      <c r="AE117" s="42">
        <f t="shared" si="35"/>
        <v>3</v>
      </c>
      <c r="AF117" s="45">
        <v>1990</v>
      </c>
      <c r="AG117" s="40">
        <f t="shared" si="36"/>
        <v>2</v>
      </c>
      <c r="AH117" s="45" t="str">
        <f t="shared" si="52"/>
        <v>Forced Air</v>
      </c>
      <c r="AI117" s="40">
        <f t="shared" si="37"/>
        <v>4</v>
      </c>
      <c r="AJ117" s="46" t="s">
        <v>42</v>
      </c>
      <c r="AK117" s="40">
        <f t="shared" si="38"/>
        <v>0</v>
      </c>
      <c r="AL117" s="9" t="s">
        <v>1064</v>
      </c>
      <c r="AM117" s="9">
        <f t="shared" si="39"/>
        <v>1</v>
      </c>
      <c r="AN117" s="9" t="s">
        <v>1047</v>
      </c>
      <c r="AO117" s="47">
        <f>VLOOKUP(AN117,'Data Tables'!$E$4:$F$15,2,FALSE)</f>
        <v>8.6002589999999994</v>
      </c>
      <c r="AP117" s="9">
        <f t="shared" si="40"/>
        <v>4</v>
      </c>
      <c r="AQ117" s="9" t="s">
        <v>1061</v>
      </c>
      <c r="AR117" s="9">
        <f t="shared" si="41"/>
        <v>4</v>
      </c>
      <c r="AS117" s="9" t="str">
        <f t="shared" si="42"/>
        <v>Not NYC</v>
      </c>
      <c r="AT117" s="9"/>
      <c r="AU117" s="9">
        <f t="shared" si="43"/>
        <v>0</v>
      </c>
      <c r="AV117" s="9">
        <f t="shared" si="44"/>
        <v>71</v>
      </c>
    </row>
    <row r="118" spans="1:48" hidden="1" x14ac:dyDescent="0.25">
      <c r="A118" s="9" t="s">
        <v>1010</v>
      </c>
      <c r="B118" s="9" t="s">
        <v>1011</v>
      </c>
      <c r="C118" s="9" t="s">
        <v>616</v>
      </c>
      <c r="D118" s="9" t="s">
        <v>617</v>
      </c>
      <c r="E118" t="s">
        <v>1035</v>
      </c>
      <c r="F118" t="str">
        <f t="shared" si="25"/>
        <v>Not NYC</v>
      </c>
      <c r="G118" s="9" t="s">
        <v>76</v>
      </c>
      <c r="H118" s="36">
        <v>44.676223</v>
      </c>
      <c r="I118" s="36">
        <v>-74.981645999999998</v>
      </c>
      <c r="J118" s="40">
        <f t="shared" si="47"/>
        <v>4</v>
      </c>
      <c r="K118" s="40">
        <f t="shared" si="26"/>
        <v>4</v>
      </c>
      <c r="L118" s="40">
        <f t="shared" si="27"/>
        <v>4</v>
      </c>
      <c r="M118" s="41">
        <v>27470.461717869937</v>
      </c>
      <c r="N118" s="41">
        <v>11978.399004885145</v>
      </c>
      <c r="O118" s="41">
        <f t="shared" si="51"/>
        <v>1888.9982204817625</v>
      </c>
      <c r="P118" s="42">
        <f t="shared" si="28"/>
        <v>1</v>
      </c>
      <c r="Q118" s="43">
        <v>1985</v>
      </c>
      <c r="R118" s="43">
        <v>2018</v>
      </c>
      <c r="S118" s="40">
        <f t="shared" si="29"/>
        <v>0</v>
      </c>
      <c r="T118" s="40"/>
      <c r="U118" s="40">
        <f t="shared" si="30"/>
        <v>0</v>
      </c>
      <c r="V118" s="40" t="str">
        <f>IFERROR(VLOOKUP(A118,'Data Tables'!$L$3:$M$89,2,FALSE),"No")</f>
        <v>No</v>
      </c>
      <c r="W118" s="40">
        <f t="shared" si="31"/>
        <v>0</v>
      </c>
      <c r="X118" s="43"/>
      <c r="Y118" s="40">
        <f t="shared" si="32"/>
        <v>0</v>
      </c>
      <c r="Z118" s="43" t="s">
        <v>46</v>
      </c>
      <c r="AA118" s="40">
        <f t="shared" si="33"/>
        <v>4</v>
      </c>
      <c r="AB118" s="44" t="str">
        <f>IF(AND(E118="Manhattan",G118="Multifamily Housing"),IF(Q118&lt;1980,"Dual Fuel","Natural Gas"),IF(AND(E118="Manhattan",G118&lt;&gt;"Multifamily Housing"),IF(Q118&lt;1945,"Oil",IF(Q118&lt;1980,"Dual Fuel","Natural Gas")),IF(E118="Downstate/LI/HV",IF(Q118&lt;1980,"Dual Fuel","Natural Gas"),IF(Q118&lt;1945,"Dual Fuel","Natural Gas"))))</f>
        <v>Natural Gas</v>
      </c>
      <c r="AC118" s="42">
        <f t="shared" si="34"/>
        <v>2</v>
      </c>
      <c r="AD118" s="44" t="str">
        <f>IF(AND(E118="Upstate",Q118&gt;=1945),"Furnace",IF(Q118&gt;=1980,"HW Boiler",IF(AND(E118="Downstate/LI/HV",Q118&gt;=1945),"Furnace","Steam Boiler")))</f>
        <v>Furnace</v>
      </c>
      <c r="AE118" s="42">
        <f t="shared" si="35"/>
        <v>3</v>
      </c>
      <c r="AF118" s="45">
        <v>1990</v>
      </c>
      <c r="AG118" s="40">
        <f t="shared" si="36"/>
        <v>2</v>
      </c>
      <c r="AH118" s="45" t="str">
        <f t="shared" si="52"/>
        <v>Forced Air</v>
      </c>
      <c r="AI118" s="40">
        <f t="shared" si="37"/>
        <v>4</v>
      </c>
      <c r="AJ118" s="46" t="s">
        <v>42</v>
      </c>
      <c r="AK118" s="40">
        <f t="shared" si="38"/>
        <v>0</v>
      </c>
      <c r="AL118" s="9" t="s">
        <v>1064</v>
      </c>
      <c r="AM118" s="9">
        <f t="shared" si="39"/>
        <v>1</v>
      </c>
      <c r="AN118" s="9" t="s">
        <v>1047</v>
      </c>
      <c r="AO118" s="47">
        <f>VLOOKUP(AN118,'Data Tables'!$E$4:$F$15,2,FALSE)</f>
        <v>8.6002589999999994</v>
      </c>
      <c r="AP118" s="9">
        <f t="shared" si="40"/>
        <v>4</v>
      </c>
      <c r="AQ118" s="9" t="s">
        <v>1061</v>
      </c>
      <c r="AR118" s="9">
        <f t="shared" si="41"/>
        <v>4</v>
      </c>
      <c r="AS118" s="9" t="str">
        <f t="shared" si="42"/>
        <v>Not NYC</v>
      </c>
      <c r="AT118" s="9"/>
      <c r="AU118" s="9">
        <f t="shared" si="43"/>
        <v>0</v>
      </c>
      <c r="AV118" s="9">
        <f t="shared" si="44"/>
        <v>71</v>
      </c>
    </row>
    <row r="119" spans="1:48" hidden="1" x14ac:dyDescent="0.25">
      <c r="A119" s="9" t="s">
        <v>1015</v>
      </c>
      <c r="B119" s="9" t="s">
        <v>1016</v>
      </c>
      <c r="C119" s="9" t="s">
        <v>1017</v>
      </c>
      <c r="D119" s="9" t="s">
        <v>1018</v>
      </c>
      <c r="E119" t="s">
        <v>1035</v>
      </c>
      <c r="F119" t="str">
        <f t="shared" si="25"/>
        <v>Not NYC</v>
      </c>
      <c r="G119" s="9" t="s">
        <v>76</v>
      </c>
      <c r="H119" s="36">
        <v>43.068150000000003</v>
      </c>
      <c r="I119" s="36">
        <v>-74.331023999999999</v>
      </c>
      <c r="J119" s="40">
        <f t="shared" si="47"/>
        <v>4</v>
      </c>
      <c r="K119" s="40">
        <f t="shared" si="26"/>
        <v>4</v>
      </c>
      <c r="L119" s="40">
        <f t="shared" si="27"/>
        <v>4</v>
      </c>
      <c r="M119" s="41">
        <v>26230.977554512825</v>
      </c>
      <c r="N119" s="41">
        <v>11437.926259235244</v>
      </c>
      <c r="O119" s="41">
        <f t="shared" si="51"/>
        <v>1803.7654565426762</v>
      </c>
      <c r="P119" s="42">
        <f t="shared" si="28"/>
        <v>1</v>
      </c>
      <c r="Q119" s="43">
        <v>1968</v>
      </c>
      <c r="R119" s="43">
        <v>2020</v>
      </c>
      <c r="S119" s="40">
        <f t="shared" si="29"/>
        <v>0</v>
      </c>
      <c r="T119" s="40"/>
      <c r="U119" s="40">
        <f t="shared" si="30"/>
        <v>0</v>
      </c>
      <c r="V119" s="40" t="str">
        <f>IFERROR(VLOOKUP(A119,'Data Tables'!$L$3:$M$89,2,FALSE),"No")</f>
        <v>No</v>
      </c>
      <c r="W119" s="40">
        <f t="shared" si="31"/>
        <v>0</v>
      </c>
      <c r="X119" s="43"/>
      <c r="Y119" s="40">
        <f t="shared" si="32"/>
        <v>0</v>
      </c>
      <c r="Z119" s="43" t="s">
        <v>46</v>
      </c>
      <c r="AA119" s="40">
        <f t="shared" si="33"/>
        <v>4</v>
      </c>
      <c r="AB119" s="44" t="str">
        <f>IF(AND(E119="Manhattan",G119="Multifamily Housing"),IF(Q119&lt;1980,"Dual Fuel","Natural Gas"),IF(AND(E119="Manhattan",G119&lt;&gt;"Multifamily Housing"),IF(Q119&lt;1945,"Oil",IF(Q119&lt;1980,"Dual Fuel","Natural Gas")),IF(E119="Downstate/LI/HV",IF(Q119&lt;1980,"Dual Fuel","Natural Gas"),IF(Q119&lt;1945,"Dual Fuel","Natural Gas"))))</f>
        <v>Natural Gas</v>
      </c>
      <c r="AC119" s="42">
        <f t="shared" si="34"/>
        <v>2</v>
      </c>
      <c r="AD119" s="44" t="str">
        <f>IF(AND(E119="Upstate",Q119&gt;=1945),"Furnace",IF(Q119&gt;=1980,"HW Boiler",IF(AND(E119="Downstate/LI/HV",Q119&gt;=1945),"Furnace","Steam Boiler")))</f>
        <v>Furnace</v>
      </c>
      <c r="AE119" s="42">
        <f t="shared" si="35"/>
        <v>3</v>
      </c>
      <c r="AF119" s="45">
        <v>1990</v>
      </c>
      <c r="AG119" s="40">
        <f t="shared" si="36"/>
        <v>2</v>
      </c>
      <c r="AH119" s="45" t="str">
        <f t="shared" si="52"/>
        <v>Forced Air</v>
      </c>
      <c r="AI119" s="40">
        <f t="shared" si="37"/>
        <v>4</v>
      </c>
      <c r="AJ119" s="46" t="s">
        <v>42</v>
      </c>
      <c r="AK119" s="40">
        <f t="shared" si="38"/>
        <v>0</v>
      </c>
      <c r="AL119" s="9" t="s">
        <v>1064</v>
      </c>
      <c r="AM119" s="9">
        <f t="shared" si="39"/>
        <v>1</v>
      </c>
      <c r="AN119" s="9" t="s">
        <v>1047</v>
      </c>
      <c r="AO119" s="47">
        <f>VLOOKUP(AN119,'Data Tables'!$E$4:$F$15,2,FALSE)</f>
        <v>8.6002589999999994</v>
      </c>
      <c r="AP119" s="9">
        <f t="shared" si="40"/>
        <v>4</v>
      </c>
      <c r="AQ119" s="9" t="s">
        <v>1061</v>
      </c>
      <c r="AR119" s="9">
        <f t="shared" si="41"/>
        <v>4</v>
      </c>
      <c r="AS119" s="9" t="str">
        <f t="shared" si="42"/>
        <v>Not NYC</v>
      </c>
      <c r="AT119" s="9"/>
      <c r="AU119" s="9">
        <f t="shared" si="43"/>
        <v>0</v>
      </c>
      <c r="AV119" s="9">
        <f t="shared" si="44"/>
        <v>71</v>
      </c>
    </row>
    <row r="120" spans="1:48" x14ac:dyDescent="0.25">
      <c r="A120" s="9" t="s">
        <v>517</v>
      </c>
      <c r="B120" s="9" t="s">
        <v>518</v>
      </c>
      <c r="C120" s="9" t="s">
        <v>519</v>
      </c>
      <c r="D120" s="9" t="s">
        <v>450</v>
      </c>
      <c r="E120" t="s">
        <v>1034</v>
      </c>
      <c r="F120" t="str">
        <f t="shared" si="25"/>
        <v>Not NYC</v>
      </c>
      <c r="G120" s="9" t="s">
        <v>53</v>
      </c>
      <c r="H120" s="36">
        <v>40.812446999999999</v>
      </c>
      <c r="I120" s="36">
        <v>-73.607799999999997</v>
      </c>
      <c r="J120" s="40">
        <f t="shared" si="47"/>
        <v>2</v>
      </c>
      <c r="K120" s="40">
        <f t="shared" si="26"/>
        <v>0</v>
      </c>
      <c r="L120" s="40">
        <f t="shared" si="27"/>
        <v>1</v>
      </c>
      <c r="M120" s="41">
        <v>123019.8332142857</v>
      </c>
      <c r="N120" s="41">
        <v>13848.723914473683</v>
      </c>
      <c r="O120" s="41">
        <f t="shared" si="51"/>
        <v>8459.422648676471</v>
      </c>
      <c r="P120" s="42">
        <f t="shared" si="28"/>
        <v>3</v>
      </c>
      <c r="Q120" s="43">
        <v>1965</v>
      </c>
      <c r="R120" s="43"/>
      <c r="S120" s="40">
        <f t="shared" si="29"/>
        <v>3</v>
      </c>
      <c r="T120" s="40"/>
      <c r="U120" s="40">
        <f t="shared" si="30"/>
        <v>0</v>
      </c>
      <c r="V120" s="40" t="str">
        <f>IFERROR(VLOOKUP(A120,'Data Tables'!$L$3:$M$89,2,FALSE),"No")</f>
        <v>Yes</v>
      </c>
      <c r="W120" s="40">
        <f t="shared" si="31"/>
        <v>4</v>
      </c>
      <c r="X120" s="43" t="s">
        <v>1090</v>
      </c>
      <c r="Y120" s="40">
        <f t="shared" si="32"/>
        <v>4</v>
      </c>
      <c r="Z120" s="43" t="s">
        <v>46</v>
      </c>
      <c r="AA120" s="40">
        <f t="shared" si="33"/>
        <v>4</v>
      </c>
      <c r="AB120" s="44" t="str">
        <f>IF(AND(E120="Manhattan",G120="Multifamily Housing"),IF(Q120&lt;1980,"Dual Fuel","Natural Gas"),IF(AND(E120="Manhattan",G120&lt;&gt;"Multifamily Housing"),IF(Q120&lt;1945,"Oil",IF(Q120&lt;1980,"Dual Fuel","Natural Gas")),IF(E120="Downstate/LI/HV",IF(Q120&lt;1980,"Dual Fuel","Natural Gas"),IF(Q120&lt;1945,"Dual Fuel","Natural Gas"))))</f>
        <v>Dual Fuel</v>
      </c>
      <c r="AC120" s="42">
        <f t="shared" si="34"/>
        <v>3</v>
      </c>
      <c r="AD120" s="44" t="str">
        <f>IF(AND(E120="Upstate",Q120&gt;=1945),"Furnace",IF(Q120&gt;=1980,"HW Boiler",IF(AND(E120="Downstate/LI/HV",Q120&gt;=1945),"Furnace","Steam Boiler")))</f>
        <v>Furnace</v>
      </c>
      <c r="AE120" s="42">
        <f t="shared" si="35"/>
        <v>3</v>
      </c>
      <c r="AF120" s="45">
        <v>1990</v>
      </c>
      <c r="AG120" s="40">
        <f t="shared" si="36"/>
        <v>2</v>
      </c>
      <c r="AH120" s="45" t="str">
        <f t="shared" si="52"/>
        <v>Forced Air</v>
      </c>
      <c r="AI120" s="40">
        <f t="shared" si="37"/>
        <v>4</v>
      </c>
      <c r="AJ120" s="46" t="s">
        <v>42</v>
      </c>
      <c r="AK120" s="40">
        <f t="shared" si="38"/>
        <v>0</v>
      </c>
      <c r="AL120" s="9" t="s">
        <v>1048</v>
      </c>
      <c r="AM120" s="9">
        <f t="shared" si="39"/>
        <v>4</v>
      </c>
      <c r="AN120" s="9" t="s">
        <v>1052</v>
      </c>
      <c r="AO120" s="47">
        <f>VLOOKUP(AN120,'Data Tables'!$E$4:$F$15,2,FALSE)</f>
        <v>18.814844999999998</v>
      </c>
      <c r="AP120" s="9">
        <f t="shared" si="40"/>
        <v>1</v>
      </c>
      <c r="AQ120" s="9" t="s">
        <v>1058</v>
      </c>
      <c r="AR120" s="9">
        <f t="shared" si="41"/>
        <v>1</v>
      </c>
      <c r="AS120" s="9" t="str">
        <f t="shared" si="42"/>
        <v>Not NYC</v>
      </c>
      <c r="AT120" s="9"/>
      <c r="AU120" s="9">
        <f t="shared" si="43"/>
        <v>0</v>
      </c>
      <c r="AV120" s="9">
        <f t="shared" si="44"/>
        <v>71</v>
      </c>
    </row>
    <row r="121" spans="1:48" hidden="1" x14ac:dyDescent="0.25">
      <c r="A121" s="9" t="s">
        <v>247</v>
      </c>
      <c r="B121" s="9" t="s">
        <v>248</v>
      </c>
      <c r="C121" s="9" t="s">
        <v>38</v>
      </c>
      <c r="D121" s="9" t="s">
        <v>38</v>
      </c>
      <c r="E121" t="s">
        <v>1034</v>
      </c>
      <c r="F121" t="str">
        <f t="shared" si="25"/>
        <v>NYC</v>
      </c>
      <c r="G121" s="9" t="s">
        <v>39</v>
      </c>
      <c r="H121" s="36">
        <v>40.692827000000001</v>
      </c>
      <c r="I121" s="36">
        <v>-73.968245999999994</v>
      </c>
      <c r="J121" s="40">
        <f t="shared" ref="J121:J135" si="53">IF(OR(G121="Hospitals",G121="Nursing Homes",G121="Hotels",G121="Airports"),4,IF(OR(G121="Multifamily Housing",G121="Correctional Facilities",G121="Military"),3,IF(G121="Colleges &amp; Universities",2,IF(G121="Office",0,666))))</f>
        <v>3</v>
      </c>
      <c r="K121" s="40">
        <f t="shared" si="26"/>
        <v>2</v>
      </c>
      <c r="L121" s="40">
        <f t="shared" si="27"/>
        <v>3</v>
      </c>
      <c r="M121" s="41">
        <v>93079.15635294118</v>
      </c>
      <c r="N121" s="41">
        <v>927.19583039783379</v>
      </c>
      <c r="O121" s="41">
        <f t="shared" si="51"/>
        <v>6400.5608103875447</v>
      </c>
      <c r="P121" s="42">
        <f t="shared" si="28"/>
        <v>2</v>
      </c>
      <c r="Q121" s="43">
        <v>1954</v>
      </c>
      <c r="R121" s="43"/>
      <c r="S121" s="40">
        <f t="shared" si="29"/>
        <v>3</v>
      </c>
      <c r="T121" s="40"/>
      <c r="U121" s="40">
        <f t="shared" si="30"/>
        <v>0</v>
      </c>
      <c r="V121" s="40" t="str">
        <f>IFERROR(VLOOKUP(A121,'Data Tables'!$L$3:$M$89,2,FALSE),"No")</f>
        <v>No</v>
      </c>
      <c r="W121" s="40">
        <f t="shared" si="31"/>
        <v>0</v>
      </c>
      <c r="X121" s="43"/>
      <c r="Y121" s="40">
        <f t="shared" si="32"/>
        <v>0</v>
      </c>
      <c r="Z121" s="41" t="s">
        <v>67</v>
      </c>
      <c r="AA121" s="40">
        <f t="shared" si="33"/>
        <v>2</v>
      </c>
      <c r="AB121" s="41" t="s">
        <v>47</v>
      </c>
      <c r="AC121" s="42">
        <f t="shared" si="34"/>
        <v>3</v>
      </c>
      <c r="AD121" s="41" t="s">
        <v>74</v>
      </c>
      <c r="AE121" s="42">
        <f t="shared" si="35"/>
        <v>2</v>
      </c>
      <c r="AF121" s="43">
        <v>2010</v>
      </c>
      <c r="AG121" s="40">
        <f t="shared" si="36"/>
        <v>1</v>
      </c>
      <c r="AH121" s="45" t="str">
        <f t="shared" si="52"/>
        <v>Forced Air</v>
      </c>
      <c r="AI121" s="40">
        <f t="shared" si="37"/>
        <v>4</v>
      </c>
      <c r="AJ121" s="46" t="s">
        <v>42</v>
      </c>
      <c r="AK121" s="40">
        <f t="shared" si="38"/>
        <v>0</v>
      </c>
      <c r="AL121" s="9" t="s">
        <v>1048</v>
      </c>
      <c r="AM121" s="9">
        <f t="shared" si="39"/>
        <v>4</v>
      </c>
      <c r="AN121" s="9" t="s">
        <v>1055</v>
      </c>
      <c r="AO121" s="47">
        <f>VLOOKUP(AN121,'Data Tables'!$E$4:$F$15,2,FALSE)</f>
        <v>20.157194</v>
      </c>
      <c r="AP121" s="9">
        <f t="shared" si="40"/>
        <v>0</v>
      </c>
      <c r="AQ121" s="9" t="s">
        <v>1050</v>
      </c>
      <c r="AR121" s="9">
        <f t="shared" si="41"/>
        <v>2</v>
      </c>
      <c r="AS121" s="9" t="str">
        <f t="shared" si="42"/>
        <v>NYC Dual Fuel</v>
      </c>
      <c r="AT121" s="9"/>
      <c r="AU121" s="9">
        <f t="shared" si="43"/>
        <v>3</v>
      </c>
      <c r="AV121" s="9">
        <f t="shared" si="44"/>
        <v>71</v>
      </c>
    </row>
    <row r="122" spans="1:48" hidden="1" x14ac:dyDescent="0.25">
      <c r="A122" s="9" t="s">
        <v>825</v>
      </c>
      <c r="B122" s="9" t="s">
        <v>826</v>
      </c>
      <c r="C122" s="9" t="s">
        <v>827</v>
      </c>
      <c r="D122" s="9" t="s">
        <v>406</v>
      </c>
      <c r="E122" t="s">
        <v>1034</v>
      </c>
      <c r="F122" t="str">
        <f t="shared" si="25"/>
        <v>Not NYC</v>
      </c>
      <c r="G122" s="9" t="s">
        <v>76</v>
      </c>
      <c r="H122" s="36">
        <v>41.391300000000001</v>
      </c>
      <c r="I122" s="36">
        <v>-74.423699999999997</v>
      </c>
      <c r="J122" s="40">
        <f t="shared" si="53"/>
        <v>4</v>
      </c>
      <c r="K122" s="40">
        <f t="shared" si="26"/>
        <v>4</v>
      </c>
      <c r="L122" s="40">
        <f t="shared" si="27"/>
        <v>4</v>
      </c>
      <c r="M122" s="41">
        <v>38237.016815873343</v>
      </c>
      <c r="N122" s="41">
        <v>16673.11779761919</v>
      </c>
      <c r="O122" s="41">
        <f t="shared" si="51"/>
        <v>2629.3572151621142</v>
      </c>
      <c r="P122" s="42">
        <f t="shared" si="28"/>
        <v>1</v>
      </c>
      <c r="Q122" s="43">
        <v>1973</v>
      </c>
      <c r="R122" s="43">
        <v>2014</v>
      </c>
      <c r="S122" s="40">
        <f t="shared" si="29"/>
        <v>0</v>
      </c>
      <c r="T122" s="40" t="s">
        <v>1162</v>
      </c>
      <c r="U122" s="40">
        <f t="shared" si="30"/>
        <v>4</v>
      </c>
      <c r="V122" s="40" t="str">
        <f>IFERROR(VLOOKUP(A122,'Data Tables'!$L$3:$M$89,2,FALSE),"No")</f>
        <v>No</v>
      </c>
      <c r="W122" s="40">
        <f t="shared" si="31"/>
        <v>0</v>
      </c>
      <c r="X122" s="43"/>
      <c r="Y122" s="40">
        <f t="shared" si="32"/>
        <v>0</v>
      </c>
      <c r="Z122" s="43" t="s">
        <v>46</v>
      </c>
      <c r="AA122" s="40">
        <f t="shared" si="33"/>
        <v>4</v>
      </c>
      <c r="AB122" s="43" t="s">
        <v>47</v>
      </c>
      <c r="AC122" s="42">
        <f t="shared" si="34"/>
        <v>3</v>
      </c>
      <c r="AD122" s="41" t="s">
        <v>54</v>
      </c>
      <c r="AE122" s="42">
        <f t="shared" si="35"/>
        <v>2</v>
      </c>
      <c r="AF122" s="45">
        <v>1990</v>
      </c>
      <c r="AG122" s="40">
        <f t="shared" si="36"/>
        <v>2</v>
      </c>
      <c r="AH122" s="43" t="s">
        <v>49</v>
      </c>
      <c r="AI122" s="40">
        <f t="shared" si="37"/>
        <v>2</v>
      </c>
      <c r="AJ122" s="46" t="s">
        <v>49</v>
      </c>
      <c r="AK122" s="40">
        <f t="shared" si="38"/>
        <v>1</v>
      </c>
      <c r="AL122" s="9" t="s">
        <v>1060</v>
      </c>
      <c r="AM122" s="9">
        <f t="shared" si="39"/>
        <v>2</v>
      </c>
      <c r="AN122" s="9" t="s">
        <v>1051</v>
      </c>
      <c r="AO122" s="47">
        <f>VLOOKUP(AN122,'Data Tables'!$E$4:$F$15,2,FALSE)</f>
        <v>13.688314</v>
      </c>
      <c r="AP122" s="9">
        <f t="shared" si="40"/>
        <v>2</v>
      </c>
      <c r="AQ122" s="9" t="s">
        <v>1061</v>
      </c>
      <c r="AR122" s="9">
        <f t="shared" si="41"/>
        <v>4</v>
      </c>
      <c r="AS122" s="9" t="str">
        <f t="shared" si="42"/>
        <v>Not NYC</v>
      </c>
      <c r="AT122" s="9"/>
      <c r="AU122" s="9">
        <f t="shared" si="43"/>
        <v>0</v>
      </c>
      <c r="AV122" s="9">
        <f t="shared" si="44"/>
        <v>71</v>
      </c>
    </row>
    <row r="123" spans="1:48" x14ac:dyDescent="0.25">
      <c r="A123" s="9" t="s">
        <v>202</v>
      </c>
      <c r="B123" s="9" t="s">
        <v>203</v>
      </c>
      <c r="C123" s="9" t="s">
        <v>62</v>
      </c>
      <c r="D123" s="9" t="s">
        <v>63</v>
      </c>
      <c r="E123" t="s">
        <v>63</v>
      </c>
      <c r="F123" t="str">
        <f t="shared" si="25"/>
        <v>NYC</v>
      </c>
      <c r="G123" s="9" t="s">
        <v>53</v>
      </c>
      <c r="H123" s="36">
        <v>40.747225800000002</v>
      </c>
      <c r="I123" s="36">
        <v>-73.994861200000003</v>
      </c>
      <c r="J123" s="40">
        <f t="shared" si="53"/>
        <v>2</v>
      </c>
      <c r="K123" s="40">
        <f t="shared" si="26"/>
        <v>0</v>
      </c>
      <c r="L123" s="40">
        <f t="shared" si="27"/>
        <v>1</v>
      </c>
      <c r="M123" s="41">
        <v>131299.38779294118</v>
      </c>
      <c r="N123" s="41">
        <v>14833.73989105263</v>
      </c>
      <c r="O123" s="41">
        <f t="shared" si="51"/>
        <v>9028.7637841146025</v>
      </c>
      <c r="P123" s="42">
        <f t="shared" si="28"/>
        <v>3</v>
      </c>
      <c r="Q123" s="43">
        <v>1954</v>
      </c>
      <c r="R123" s="43">
        <v>2018</v>
      </c>
      <c r="S123" s="40">
        <f t="shared" si="29"/>
        <v>0</v>
      </c>
      <c r="T123" s="40" t="s">
        <v>1162</v>
      </c>
      <c r="U123" s="40">
        <f t="shared" si="30"/>
        <v>4</v>
      </c>
      <c r="V123" s="40" t="str">
        <f>IFERROR(VLOOKUP(A123,'Data Tables'!$L$3:$M$89,2,FALSE),"No")</f>
        <v>Yes</v>
      </c>
      <c r="W123" s="40">
        <f t="shared" si="31"/>
        <v>4</v>
      </c>
      <c r="X123" s="43"/>
      <c r="Y123" s="40">
        <f t="shared" si="32"/>
        <v>0</v>
      </c>
      <c r="Z123" s="41" t="s">
        <v>40</v>
      </c>
      <c r="AA123" s="40">
        <f t="shared" si="33"/>
        <v>0</v>
      </c>
      <c r="AB123" s="41" t="s">
        <v>41</v>
      </c>
      <c r="AC123" s="42">
        <f t="shared" si="34"/>
        <v>2</v>
      </c>
      <c r="AD123" s="41" t="s">
        <v>54</v>
      </c>
      <c r="AE123" s="42">
        <f t="shared" si="35"/>
        <v>2</v>
      </c>
      <c r="AF123" s="43">
        <v>1974</v>
      </c>
      <c r="AG123" s="40">
        <f t="shared" si="36"/>
        <v>3</v>
      </c>
      <c r="AH123" s="43" t="s">
        <v>89</v>
      </c>
      <c r="AI123" s="40">
        <f t="shared" si="37"/>
        <v>4</v>
      </c>
      <c r="AJ123" s="46" t="s">
        <v>50</v>
      </c>
      <c r="AK123" s="40">
        <f t="shared" si="38"/>
        <v>3</v>
      </c>
      <c r="AL123" s="9" t="s">
        <v>1048</v>
      </c>
      <c r="AM123" s="9">
        <f t="shared" si="39"/>
        <v>4</v>
      </c>
      <c r="AN123" s="9" t="s">
        <v>1055</v>
      </c>
      <c r="AO123" s="47">
        <f>VLOOKUP(AN123,'Data Tables'!$E$4:$F$15,2,FALSE)</f>
        <v>20.157194</v>
      </c>
      <c r="AP123" s="9">
        <f t="shared" si="40"/>
        <v>0</v>
      </c>
      <c r="AQ123" s="9" t="s">
        <v>1050</v>
      </c>
      <c r="AR123" s="9">
        <f t="shared" si="41"/>
        <v>2</v>
      </c>
      <c r="AS123" s="9" t="str">
        <f t="shared" si="42"/>
        <v>NYC Natural Gas</v>
      </c>
      <c r="AT123" s="9"/>
      <c r="AU123" s="9">
        <f t="shared" si="43"/>
        <v>2</v>
      </c>
      <c r="AV123" s="9">
        <f t="shared" si="44"/>
        <v>71</v>
      </c>
    </row>
    <row r="124" spans="1:48" hidden="1" x14ac:dyDescent="0.25">
      <c r="A124" s="9" t="s">
        <v>368</v>
      </c>
      <c r="B124" s="9" t="s">
        <v>369</v>
      </c>
      <c r="C124" s="9" t="s">
        <v>38</v>
      </c>
      <c r="D124" s="9" t="s">
        <v>38</v>
      </c>
      <c r="E124" t="s">
        <v>1034</v>
      </c>
      <c r="F124" t="str">
        <f t="shared" si="25"/>
        <v>NYC</v>
      </c>
      <c r="G124" s="9" t="s">
        <v>76</v>
      </c>
      <c r="H124" s="36">
        <v>40.659744000000003</v>
      </c>
      <c r="I124" s="36">
        <v>-73.933959999999999</v>
      </c>
      <c r="J124" s="40">
        <f t="shared" si="53"/>
        <v>4</v>
      </c>
      <c r="K124" s="40">
        <f t="shared" si="26"/>
        <v>4</v>
      </c>
      <c r="L124" s="40">
        <f t="shared" si="27"/>
        <v>4</v>
      </c>
      <c r="M124" s="41">
        <v>196779.94465321131</v>
      </c>
      <c r="N124" s="41">
        <v>85805.208424365381</v>
      </c>
      <c r="O124" s="41">
        <v>13531.515017623768</v>
      </c>
      <c r="P124" s="42">
        <f t="shared" si="28"/>
        <v>3</v>
      </c>
      <c r="Q124" s="43">
        <v>1975</v>
      </c>
      <c r="R124" s="43"/>
      <c r="S124" s="40">
        <f t="shared" si="29"/>
        <v>3</v>
      </c>
      <c r="T124" s="40"/>
      <c r="U124" s="40">
        <f t="shared" si="30"/>
        <v>0</v>
      </c>
      <c r="V124" s="40" t="str">
        <f>IFERROR(VLOOKUP(A124,'Data Tables'!$L$3:$M$89,2,FALSE),"No")</f>
        <v>No</v>
      </c>
      <c r="W124" s="40">
        <f t="shared" si="31"/>
        <v>0</v>
      </c>
      <c r="X124" s="43"/>
      <c r="Y124" s="40">
        <f t="shared" si="32"/>
        <v>0</v>
      </c>
      <c r="Z124" s="41" t="s">
        <v>67</v>
      </c>
      <c r="AA124" s="40">
        <f t="shared" si="33"/>
        <v>2</v>
      </c>
      <c r="AB124" s="41" t="s">
        <v>41</v>
      </c>
      <c r="AC124" s="42">
        <f t="shared" si="34"/>
        <v>2</v>
      </c>
      <c r="AD124" s="41" t="s">
        <v>104</v>
      </c>
      <c r="AE124" s="42">
        <f t="shared" si="35"/>
        <v>3</v>
      </c>
      <c r="AF124" s="43">
        <v>1991</v>
      </c>
      <c r="AG124" s="40">
        <f t="shared" si="36"/>
        <v>2</v>
      </c>
      <c r="AH124" s="45" t="str">
        <f>IF(AND(E124="Upstate",Q124&gt;=1945),"Forced Air",IF(Q124&gt;=1980,"Hydronic",IF(AND(E124="Downstate/LI/HV",Q124&gt;=1945),"Forced Air","Steam")))</f>
        <v>Forced Air</v>
      </c>
      <c r="AI124" s="40">
        <f t="shared" si="37"/>
        <v>4</v>
      </c>
      <c r="AJ124" s="46" t="s">
        <v>42</v>
      </c>
      <c r="AK124" s="40">
        <f t="shared" si="38"/>
        <v>0</v>
      </c>
      <c r="AL124" s="9" t="s">
        <v>1048</v>
      </c>
      <c r="AM124" s="9">
        <f t="shared" si="39"/>
        <v>4</v>
      </c>
      <c r="AN124" s="9" t="s">
        <v>1055</v>
      </c>
      <c r="AO124" s="47">
        <f>VLOOKUP(AN124,'Data Tables'!$E$4:$F$15,2,FALSE)</f>
        <v>20.157194</v>
      </c>
      <c r="AP124" s="9">
        <f t="shared" si="40"/>
        <v>0</v>
      </c>
      <c r="AQ124" s="9" t="s">
        <v>1050</v>
      </c>
      <c r="AR124" s="9">
        <f t="shared" si="41"/>
        <v>2</v>
      </c>
      <c r="AS124" s="9" t="str">
        <f t="shared" si="42"/>
        <v>NYC Natural Gas</v>
      </c>
      <c r="AT124" s="9" t="s">
        <v>1162</v>
      </c>
      <c r="AU124" s="9">
        <f t="shared" si="43"/>
        <v>0</v>
      </c>
      <c r="AV124" s="9">
        <f t="shared" si="44"/>
        <v>70</v>
      </c>
    </row>
    <row r="125" spans="1:48" hidden="1" x14ac:dyDescent="0.25">
      <c r="A125" s="9" t="s">
        <v>177</v>
      </c>
      <c r="B125" s="9" t="s">
        <v>178</v>
      </c>
      <c r="C125" s="9" t="s">
        <v>59</v>
      </c>
      <c r="D125" s="9" t="s">
        <v>59</v>
      </c>
      <c r="E125" t="s">
        <v>1034</v>
      </c>
      <c r="F125" t="str">
        <f t="shared" si="25"/>
        <v>NYC</v>
      </c>
      <c r="G125" s="9" t="s">
        <v>39</v>
      </c>
      <c r="H125" s="36">
        <v>40.697471200000003</v>
      </c>
      <c r="I125" s="36">
        <v>-73.795957900000005</v>
      </c>
      <c r="J125" s="40">
        <f t="shared" si="53"/>
        <v>3</v>
      </c>
      <c r="K125" s="40">
        <f t="shared" si="26"/>
        <v>2</v>
      </c>
      <c r="L125" s="40">
        <f t="shared" si="27"/>
        <v>3</v>
      </c>
      <c r="M125" s="41">
        <v>160701.79800000001</v>
      </c>
      <c r="N125" s="41">
        <v>2910.7818284231048</v>
      </c>
      <c r="O125" s="41">
        <f t="shared" ref="O125:O155" si="54">(M125/0.85)*116.9*0.0005</f>
        <v>11050.611874235297</v>
      </c>
      <c r="P125" s="42">
        <f t="shared" si="28"/>
        <v>3</v>
      </c>
      <c r="Q125" s="43">
        <v>1940</v>
      </c>
      <c r="R125" s="43"/>
      <c r="S125" s="40">
        <f t="shared" si="29"/>
        <v>4</v>
      </c>
      <c r="T125" s="40" t="s">
        <v>1162</v>
      </c>
      <c r="U125" s="40">
        <f t="shared" si="30"/>
        <v>4</v>
      </c>
      <c r="V125" s="40" t="str">
        <f>IFERROR(VLOOKUP(A125,'Data Tables'!$L$3:$M$89,2,FALSE),"No")</f>
        <v>No</v>
      </c>
      <c r="W125" s="40">
        <f t="shared" si="31"/>
        <v>0</v>
      </c>
      <c r="X125" s="43"/>
      <c r="Y125" s="40">
        <f t="shared" si="32"/>
        <v>0</v>
      </c>
      <c r="Z125" s="41" t="s">
        <v>46</v>
      </c>
      <c r="AA125" s="40">
        <f t="shared" si="33"/>
        <v>4</v>
      </c>
      <c r="AB125" s="44" t="str">
        <f>IF(AND(E125="Manhattan",G125="Multifamily Housing"),IF(Q125&lt;1980,"Dual Fuel","Natural Gas"),IF(AND(E125="Manhattan",G125&lt;&gt;"Multifamily Housing"),IF(Q125&lt;1945,"Oil",IF(Q125&lt;1980,"Dual Fuel","Natural Gas")),IF(E125="Downstate/LI/HV",IF(Q125&lt;1980,"Dual Fuel","Natural Gas"),IF(Q125&lt;1945,"Dual Fuel","Natural Gas"))))</f>
        <v>Dual Fuel</v>
      </c>
      <c r="AC125" s="42">
        <f t="shared" si="34"/>
        <v>3</v>
      </c>
      <c r="AD125" s="44" t="str">
        <f>IF(AND(E125="Upstate",Q125&gt;=1945),"Furnace",IF(Q125&gt;=1980,"HW Boiler",IF(AND(E125="Downstate/LI/HV",Q125&gt;=1945),"Furnace","Steam Boiler")))</f>
        <v>Steam Boiler</v>
      </c>
      <c r="AE125" s="42">
        <f t="shared" si="35"/>
        <v>2</v>
      </c>
      <c r="AF125" s="45">
        <v>1990</v>
      </c>
      <c r="AG125" s="40">
        <f t="shared" si="36"/>
        <v>2</v>
      </c>
      <c r="AH125" s="45" t="str">
        <f>IF(AND(E125="Upstate",Q125&gt;=1945),"Forced Air",IF(Q125&gt;=1980,"Hydronic",IF(AND(E125="Downstate/LI/HV",Q125&gt;=1945),"Forced Air","Steam")))</f>
        <v>Steam</v>
      </c>
      <c r="AI125" s="40">
        <f t="shared" si="37"/>
        <v>2</v>
      </c>
      <c r="AJ125" s="46" t="s">
        <v>42</v>
      </c>
      <c r="AK125" s="40">
        <f t="shared" si="38"/>
        <v>0</v>
      </c>
      <c r="AL125" s="9" t="s">
        <v>1048</v>
      </c>
      <c r="AM125" s="9">
        <f t="shared" si="39"/>
        <v>4</v>
      </c>
      <c r="AN125" s="9" t="s">
        <v>1055</v>
      </c>
      <c r="AO125" s="47">
        <f>VLOOKUP(AN125,'Data Tables'!$E$4:$F$15,2,FALSE)</f>
        <v>20.157194</v>
      </c>
      <c r="AP125" s="9">
        <f t="shared" si="40"/>
        <v>0</v>
      </c>
      <c r="AQ125" s="9" t="s">
        <v>1050</v>
      </c>
      <c r="AR125" s="9">
        <f t="shared" si="41"/>
        <v>2</v>
      </c>
      <c r="AS125" s="9" t="str">
        <f t="shared" si="42"/>
        <v>NYC Dual Fuel</v>
      </c>
      <c r="AT125" s="9" t="s">
        <v>1162</v>
      </c>
      <c r="AU125" s="9">
        <f t="shared" si="43"/>
        <v>0</v>
      </c>
      <c r="AV125" s="9">
        <f t="shared" si="44"/>
        <v>70</v>
      </c>
    </row>
    <row r="126" spans="1:48" hidden="1" x14ac:dyDescent="0.25">
      <c r="A126" s="9" t="s">
        <v>255</v>
      </c>
      <c r="B126" s="38" t="s">
        <v>256</v>
      </c>
      <c r="C126" s="9" t="s">
        <v>38</v>
      </c>
      <c r="D126" s="9" t="s">
        <v>38</v>
      </c>
      <c r="E126" t="s">
        <v>1034</v>
      </c>
      <c r="F126" t="str">
        <f t="shared" si="25"/>
        <v>NYC</v>
      </c>
      <c r="G126" s="9" t="s">
        <v>76</v>
      </c>
      <c r="H126" s="36">
        <v>40.656311799999997</v>
      </c>
      <c r="I126" s="36">
        <v>-73.936687699999993</v>
      </c>
      <c r="J126" s="40">
        <f t="shared" si="53"/>
        <v>4</v>
      </c>
      <c r="K126" s="40">
        <f t="shared" si="26"/>
        <v>4</v>
      </c>
      <c r="L126" s="40">
        <f t="shared" si="27"/>
        <v>4</v>
      </c>
      <c r="M126" s="41">
        <v>85179.036571764707</v>
      </c>
      <c r="N126" s="41">
        <v>35826.398746744184</v>
      </c>
      <c r="O126" s="41">
        <f t="shared" si="54"/>
        <v>5857.3113971995854</v>
      </c>
      <c r="P126" s="42">
        <f t="shared" si="28"/>
        <v>2</v>
      </c>
      <c r="Q126" s="43">
        <v>1937</v>
      </c>
      <c r="R126" s="43">
        <v>2019</v>
      </c>
      <c r="S126" s="40">
        <f t="shared" si="29"/>
        <v>0</v>
      </c>
      <c r="T126" s="40" t="s">
        <v>1162</v>
      </c>
      <c r="U126" s="40">
        <f t="shared" si="30"/>
        <v>4</v>
      </c>
      <c r="V126" s="40" t="str">
        <f>IFERROR(VLOOKUP(A126,'Data Tables'!$L$3:$M$89,2,FALSE),"No")</f>
        <v>No</v>
      </c>
      <c r="W126" s="40">
        <f t="shared" si="31"/>
        <v>0</v>
      </c>
      <c r="X126" s="43" t="s">
        <v>1128</v>
      </c>
      <c r="Y126" s="40">
        <f t="shared" si="32"/>
        <v>4</v>
      </c>
      <c r="Z126" s="41" t="s">
        <v>46</v>
      </c>
      <c r="AA126" s="40">
        <f t="shared" si="33"/>
        <v>4</v>
      </c>
      <c r="AB126" s="44" t="str">
        <f>IF(AND(E126="Manhattan",G126="Multifamily Housing"),IF(Q126&lt;1980,"Dual Fuel","Natural Gas"),IF(AND(E126="Manhattan",G126&lt;&gt;"Multifamily Housing"),IF(Q126&lt;1945,"Oil",IF(Q126&lt;1980,"Dual Fuel","Natural Gas")),IF(E126="Downstate/LI/HV",IF(Q126&lt;1980,"Dual Fuel","Natural Gas"),IF(Q126&lt;1945,"Dual Fuel","Natural Gas"))))</f>
        <v>Dual Fuel</v>
      </c>
      <c r="AC126" s="42">
        <f t="shared" si="34"/>
        <v>3</v>
      </c>
      <c r="AD126" s="44" t="str">
        <f>IF(AND(E126="Upstate",Q126&gt;=1945),"Furnace",IF(Q126&gt;=1980,"HW Boiler",IF(AND(E126="Downstate/LI/HV",Q126&gt;=1945),"Furnace","Steam Boiler")))</f>
        <v>Steam Boiler</v>
      </c>
      <c r="AE126" s="42">
        <f t="shared" si="35"/>
        <v>2</v>
      </c>
      <c r="AF126" s="45">
        <v>1990</v>
      </c>
      <c r="AG126" s="40">
        <f t="shared" si="36"/>
        <v>2</v>
      </c>
      <c r="AH126" s="45" t="str">
        <f>IF(AND(E126="Upstate",Q126&gt;=1945),"Forced Air",IF(Q126&gt;=1980,"Hydronic",IF(AND(E126="Downstate/LI/HV",Q126&gt;=1945),"Forced Air","Steam")))</f>
        <v>Steam</v>
      </c>
      <c r="AI126" s="40">
        <f t="shared" si="37"/>
        <v>2</v>
      </c>
      <c r="AJ126" s="46" t="s">
        <v>42</v>
      </c>
      <c r="AK126" s="40">
        <f t="shared" si="38"/>
        <v>0</v>
      </c>
      <c r="AL126" s="9" t="s">
        <v>1048</v>
      </c>
      <c r="AM126" s="9">
        <f t="shared" si="39"/>
        <v>4</v>
      </c>
      <c r="AN126" s="9" t="s">
        <v>1055</v>
      </c>
      <c r="AO126" s="47">
        <f>VLOOKUP(AN126,'Data Tables'!$E$4:$F$15,2,FALSE)</f>
        <v>20.157194</v>
      </c>
      <c r="AP126" s="9">
        <f t="shared" si="40"/>
        <v>0</v>
      </c>
      <c r="AQ126" s="9" t="s">
        <v>1050</v>
      </c>
      <c r="AR126" s="9">
        <f t="shared" si="41"/>
        <v>2</v>
      </c>
      <c r="AS126" s="9" t="str">
        <f t="shared" si="42"/>
        <v>NYC Dual Fuel</v>
      </c>
      <c r="AT126" s="9" t="s">
        <v>1162</v>
      </c>
      <c r="AU126" s="9">
        <f t="shared" si="43"/>
        <v>0</v>
      </c>
      <c r="AV126" s="9">
        <f t="shared" si="44"/>
        <v>70</v>
      </c>
    </row>
    <row r="127" spans="1:48" hidden="1" x14ac:dyDescent="0.25">
      <c r="A127" s="9" t="s">
        <v>119</v>
      </c>
      <c r="B127" s="9" t="s">
        <v>119</v>
      </c>
      <c r="C127" s="9" t="s">
        <v>62</v>
      </c>
      <c r="D127" s="9" t="s">
        <v>63</v>
      </c>
      <c r="E127" t="s">
        <v>63</v>
      </c>
      <c r="F127" t="str">
        <f t="shared" si="25"/>
        <v>NYC</v>
      </c>
      <c r="G127" s="9" t="s">
        <v>76</v>
      </c>
      <c r="H127" s="36">
        <v>40.738935099999999</v>
      </c>
      <c r="I127" s="36">
        <v>-73.9753367</v>
      </c>
      <c r="J127" s="40">
        <f t="shared" si="53"/>
        <v>4</v>
      </c>
      <c r="K127" s="40">
        <f t="shared" si="26"/>
        <v>4</v>
      </c>
      <c r="L127" s="40">
        <f t="shared" si="27"/>
        <v>4</v>
      </c>
      <c r="M127" s="41">
        <v>243200.83545317646</v>
      </c>
      <c r="N127" s="41">
        <v>102290.54538725581</v>
      </c>
      <c r="O127" s="41">
        <f t="shared" si="54"/>
        <v>16723.633920280194</v>
      </c>
      <c r="P127" s="42">
        <f t="shared" si="28"/>
        <v>4</v>
      </c>
      <c r="Q127" s="43">
        <v>1879</v>
      </c>
      <c r="R127" s="43"/>
      <c r="S127" s="40">
        <f t="shared" si="29"/>
        <v>4</v>
      </c>
      <c r="T127" s="40" t="s">
        <v>1162</v>
      </c>
      <c r="U127" s="40">
        <f t="shared" si="30"/>
        <v>4</v>
      </c>
      <c r="V127" s="40" t="str">
        <f>IFERROR(VLOOKUP(A127,'Data Tables'!$L$3:$M$89,2,FALSE),"No")</f>
        <v>No</v>
      </c>
      <c r="W127" s="40">
        <f t="shared" si="31"/>
        <v>0</v>
      </c>
      <c r="X127" s="43"/>
      <c r="Y127" s="40">
        <f t="shared" si="32"/>
        <v>0</v>
      </c>
      <c r="Z127" s="41" t="s">
        <v>40</v>
      </c>
      <c r="AA127" s="40">
        <f t="shared" si="33"/>
        <v>0</v>
      </c>
      <c r="AB127" s="41" t="s">
        <v>41</v>
      </c>
      <c r="AC127" s="42">
        <f t="shared" si="34"/>
        <v>2</v>
      </c>
      <c r="AD127" s="41" t="s">
        <v>54</v>
      </c>
      <c r="AE127" s="42">
        <f t="shared" si="35"/>
        <v>2</v>
      </c>
      <c r="AF127" s="45">
        <v>1990</v>
      </c>
      <c r="AG127" s="40">
        <f t="shared" si="36"/>
        <v>2</v>
      </c>
      <c r="AH127" t="s">
        <v>49</v>
      </c>
      <c r="AI127" s="40">
        <f t="shared" si="37"/>
        <v>2</v>
      </c>
      <c r="AJ127" s="51" t="s">
        <v>49</v>
      </c>
      <c r="AK127" s="40">
        <f t="shared" si="38"/>
        <v>1</v>
      </c>
      <c r="AL127" s="9" t="s">
        <v>1048</v>
      </c>
      <c r="AM127" s="9">
        <f t="shared" si="39"/>
        <v>4</v>
      </c>
      <c r="AN127" s="9" t="s">
        <v>1055</v>
      </c>
      <c r="AO127" s="47">
        <f>VLOOKUP(AN127,'Data Tables'!$E$4:$F$15,2,FALSE)</f>
        <v>20.157194</v>
      </c>
      <c r="AP127" s="9">
        <f t="shared" si="40"/>
        <v>0</v>
      </c>
      <c r="AQ127" s="9" t="s">
        <v>1050</v>
      </c>
      <c r="AR127" s="9">
        <f t="shared" si="41"/>
        <v>2</v>
      </c>
      <c r="AS127" s="9" t="str">
        <f t="shared" si="42"/>
        <v>NYC Natural Gas</v>
      </c>
      <c r="AT127" s="9" t="s">
        <v>1162</v>
      </c>
      <c r="AU127" s="9">
        <f t="shared" si="43"/>
        <v>0</v>
      </c>
      <c r="AV127" s="9">
        <f t="shared" si="44"/>
        <v>70</v>
      </c>
    </row>
    <row r="128" spans="1:48" hidden="1" x14ac:dyDescent="0.25">
      <c r="A128" s="9" t="s">
        <v>522</v>
      </c>
      <c r="B128" s="9" t="s">
        <v>523</v>
      </c>
      <c r="C128" s="9" t="s">
        <v>524</v>
      </c>
      <c r="D128" s="9" t="s">
        <v>524</v>
      </c>
      <c r="E128" t="s">
        <v>1035</v>
      </c>
      <c r="F128" t="str">
        <f t="shared" si="25"/>
        <v>Not NYC</v>
      </c>
      <c r="G128" s="9" t="s">
        <v>76</v>
      </c>
      <c r="H128" s="36">
        <v>42.819996000000003</v>
      </c>
      <c r="I128" s="36">
        <v>-73.919224999999997</v>
      </c>
      <c r="J128" s="40">
        <f t="shared" si="53"/>
        <v>4</v>
      </c>
      <c r="K128" s="40">
        <f t="shared" si="26"/>
        <v>4</v>
      </c>
      <c r="L128" s="40">
        <f t="shared" si="27"/>
        <v>4</v>
      </c>
      <c r="M128" s="41">
        <v>117958.99088239386</v>
      </c>
      <c r="N128" s="41">
        <v>51435.606489415935</v>
      </c>
      <c r="O128" s="41">
        <f t="shared" si="54"/>
        <v>8111.4153142069672</v>
      </c>
      <c r="P128" s="42">
        <f t="shared" si="28"/>
        <v>3</v>
      </c>
      <c r="Q128" s="43">
        <v>1906</v>
      </c>
      <c r="R128" s="43"/>
      <c r="S128" s="40">
        <f t="shared" si="29"/>
        <v>4</v>
      </c>
      <c r="T128" s="40"/>
      <c r="U128" s="40">
        <f t="shared" si="30"/>
        <v>0</v>
      </c>
      <c r="V128" s="40" t="str">
        <f>IFERROR(VLOOKUP(A128,'Data Tables'!$L$3:$M$89,2,FALSE),"No")</f>
        <v>No</v>
      </c>
      <c r="W128" s="40">
        <f t="shared" si="31"/>
        <v>0</v>
      </c>
      <c r="X128" s="43" t="s">
        <v>1091</v>
      </c>
      <c r="Y128" s="40">
        <f t="shared" si="32"/>
        <v>4</v>
      </c>
      <c r="Z128" s="43" t="s">
        <v>156</v>
      </c>
      <c r="AA128" s="40">
        <f t="shared" si="33"/>
        <v>0</v>
      </c>
      <c r="AB128" s="43" t="s">
        <v>41</v>
      </c>
      <c r="AC128" s="42">
        <f t="shared" si="34"/>
        <v>2</v>
      </c>
      <c r="AD128" s="41" t="s">
        <v>104</v>
      </c>
      <c r="AE128" s="42">
        <f t="shared" si="35"/>
        <v>3</v>
      </c>
      <c r="AF128" s="43">
        <v>2001</v>
      </c>
      <c r="AG128" s="40">
        <f t="shared" si="36"/>
        <v>1</v>
      </c>
      <c r="AH128" s="45" t="str">
        <f>IF(AND(E128="Upstate",Q128&gt;=1945),"Forced Air",IF(Q128&gt;=1980,"Hydronic",IF(AND(E128="Downstate/LI/HV",Q128&gt;=1945),"Forced Air","Steam")))</f>
        <v>Steam</v>
      </c>
      <c r="AI128" s="40">
        <f t="shared" si="37"/>
        <v>2</v>
      </c>
      <c r="AJ128" s="46" t="s">
        <v>42</v>
      </c>
      <c r="AK128" s="40">
        <f t="shared" si="38"/>
        <v>0</v>
      </c>
      <c r="AL128" s="9" t="s">
        <v>1060</v>
      </c>
      <c r="AM128" s="9">
        <f t="shared" si="39"/>
        <v>2</v>
      </c>
      <c r="AN128" s="9" t="s">
        <v>1047</v>
      </c>
      <c r="AO128" s="47">
        <f>VLOOKUP(AN128,'Data Tables'!$E$4:$F$15,2,FALSE)</f>
        <v>8.6002589999999994</v>
      </c>
      <c r="AP128" s="9">
        <f t="shared" si="40"/>
        <v>4</v>
      </c>
      <c r="AQ128" s="9" t="s">
        <v>1061</v>
      </c>
      <c r="AR128" s="9">
        <f t="shared" si="41"/>
        <v>4</v>
      </c>
      <c r="AS128" s="9" t="str">
        <f t="shared" si="42"/>
        <v>Not NYC</v>
      </c>
      <c r="AT128" s="9"/>
      <c r="AU128" s="9">
        <f t="shared" si="43"/>
        <v>0</v>
      </c>
      <c r="AV128" s="9">
        <f t="shared" si="44"/>
        <v>70</v>
      </c>
    </row>
    <row r="129" spans="1:48" hidden="1" x14ac:dyDescent="0.25">
      <c r="A129" s="9" t="s">
        <v>806</v>
      </c>
      <c r="B129" s="9" t="s">
        <v>807</v>
      </c>
      <c r="C129" s="9" t="s">
        <v>808</v>
      </c>
      <c r="D129" s="9" t="s">
        <v>681</v>
      </c>
      <c r="E129" t="s">
        <v>1035</v>
      </c>
      <c r="F129" t="str">
        <f t="shared" si="25"/>
        <v>Not NYC</v>
      </c>
      <c r="G129" s="9" t="s">
        <v>76</v>
      </c>
      <c r="H129" s="36">
        <v>42.960616999999999</v>
      </c>
      <c r="I129" s="36">
        <v>-77.138957000000005</v>
      </c>
      <c r="J129" s="40">
        <f t="shared" si="53"/>
        <v>4</v>
      </c>
      <c r="K129" s="40">
        <f t="shared" si="26"/>
        <v>4</v>
      </c>
      <c r="L129" s="40">
        <f t="shared" si="27"/>
        <v>4</v>
      </c>
      <c r="M129" s="41">
        <v>40023.060331135406</v>
      </c>
      <c r="N129" s="41">
        <v>17451.91584206486</v>
      </c>
      <c r="O129" s="41">
        <f t="shared" si="54"/>
        <v>2752.1739721821937</v>
      </c>
      <c r="P129" s="42">
        <f t="shared" si="28"/>
        <v>1</v>
      </c>
      <c r="Q129" s="43">
        <v>1972</v>
      </c>
      <c r="R129" s="43">
        <v>2021</v>
      </c>
      <c r="S129" s="40">
        <f t="shared" si="29"/>
        <v>0</v>
      </c>
      <c r="T129" s="40"/>
      <c r="U129" s="40">
        <f t="shared" si="30"/>
        <v>0</v>
      </c>
      <c r="V129" s="40" t="str">
        <f>IFERROR(VLOOKUP(A129,'Data Tables'!$L$3:$M$89,2,FALSE),"No")</f>
        <v>No</v>
      </c>
      <c r="W129" s="40">
        <f t="shared" si="31"/>
        <v>0</v>
      </c>
      <c r="X129" s="43"/>
      <c r="Y129" s="40">
        <f t="shared" si="32"/>
        <v>0</v>
      </c>
      <c r="Z129" s="43" t="s">
        <v>46</v>
      </c>
      <c r="AA129" s="40">
        <f t="shared" si="33"/>
        <v>4</v>
      </c>
      <c r="AB129" s="43" t="s">
        <v>41</v>
      </c>
      <c r="AC129" s="42">
        <f t="shared" si="34"/>
        <v>2</v>
      </c>
      <c r="AD129" s="41" t="s">
        <v>104</v>
      </c>
      <c r="AE129" s="42">
        <f t="shared" si="35"/>
        <v>3</v>
      </c>
      <c r="AF129" s="43">
        <v>1994</v>
      </c>
      <c r="AG129" s="40">
        <f t="shared" si="36"/>
        <v>2</v>
      </c>
      <c r="AH129" s="45" t="str">
        <f>IF(AND(E129="Upstate",Q129&gt;=1945),"Forced Air",IF(Q129&gt;=1980,"Hydronic",IF(AND(E129="Downstate/LI/HV",Q129&gt;=1945),"Forced Air","Steam")))</f>
        <v>Forced Air</v>
      </c>
      <c r="AI129" s="40">
        <f t="shared" si="37"/>
        <v>4</v>
      </c>
      <c r="AJ129" s="46" t="s">
        <v>42</v>
      </c>
      <c r="AK129" s="40">
        <f t="shared" si="38"/>
        <v>0</v>
      </c>
      <c r="AL129" s="9" t="s">
        <v>1060</v>
      </c>
      <c r="AM129" s="9">
        <f t="shared" si="39"/>
        <v>2</v>
      </c>
      <c r="AN129" s="9" t="s">
        <v>1053</v>
      </c>
      <c r="AO129" s="47">
        <f>VLOOKUP(AN129,'Data Tables'!$E$4:$F$15,2,FALSE)</f>
        <v>9.6621608999999999</v>
      </c>
      <c r="AP129" s="9">
        <f t="shared" si="40"/>
        <v>3</v>
      </c>
      <c r="AQ129" s="9" t="s">
        <v>1061</v>
      </c>
      <c r="AR129" s="9">
        <f t="shared" si="41"/>
        <v>4</v>
      </c>
      <c r="AS129" s="9" t="str">
        <f t="shared" si="42"/>
        <v>Not NYC</v>
      </c>
      <c r="AT129" s="9"/>
      <c r="AU129" s="9">
        <f t="shared" si="43"/>
        <v>0</v>
      </c>
      <c r="AV129" s="9">
        <f t="shared" si="44"/>
        <v>70</v>
      </c>
    </row>
    <row r="130" spans="1:48" hidden="1" x14ac:dyDescent="0.25">
      <c r="A130" s="9" t="s">
        <v>36</v>
      </c>
      <c r="B130" s="9" t="s">
        <v>37</v>
      </c>
      <c r="C130" s="9" t="s">
        <v>38</v>
      </c>
      <c r="D130" s="9" t="s">
        <v>38</v>
      </c>
      <c r="E130" t="s">
        <v>1034</v>
      </c>
      <c r="F130" t="str">
        <f t="shared" si="25"/>
        <v>NYC</v>
      </c>
      <c r="G130" s="9" t="s">
        <v>39</v>
      </c>
      <c r="H130" s="36">
        <v>40.687769000000003</v>
      </c>
      <c r="I130" s="36">
        <v>-73.940244000000007</v>
      </c>
      <c r="J130" s="40">
        <f t="shared" si="53"/>
        <v>3</v>
      </c>
      <c r="K130" s="40">
        <f t="shared" si="26"/>
        <v>2</v>
      </c>
      <c r="L130" s="40">
        <f t="shared" si="27"/>
        <v>3</v>
      </c>
      <c r="M130" s="41">
        <v>5705383.8344705896</v>
      </c>
      <c r="N130" s="41">
        <v>578.46157238339333</v>
      </c>
      <c r="O130" s="41">
        <f t="shared" si="54"/>
        <v>392329.04132330115</v>
      </c>
      <c r="P130" s="42">
        <f t="shared" si="28"/>
        <v>4</v>
      </c>
      <c r="Q130" s="43">
        <v>1974</v>
      </c>
      <c r="R130" s="43"/>
      <c r="S130" s="40">
        <f t="shared" si="29"/>
        <v>3</v>
      </c>
      <c r="T130" s="40"/>
      <c r="U130" s="40">
        <f t="shared" si="30"/>
        <v>0</v>
      </c>
      <c r="V130" s="40" t="str">
        <f>IFERROR(VLOOKUP(A130,'Data Tables'!$L$3:$M$89,2,FALSE),"No")</f>
        <v>No</v>
      </c>
      <c r="W130" s="40">
        <f t="shared" si="31"/>
        <v>0</v>
      </c>
      <c r="X130" s="43"/>
      <c r="Y130" s="40">
        <f t="shared" si="32"/>
        <v>0</v>
      </c>
      <c r="Z130" s="41" t="s">
        <v>40</v>
      </c>
      <c r="AA130" s="40">
        <f t="shared" si="33"/>
        <v>0</v>
      </c>
      <c r="AB130" s="41" t="s">
        <v>41</v>
      </c>
      <c r="AC130" s="42">
        <f t="shared" si="34"/>
        <v>2</v>
      </c>
      <c r="AD130" s="44" t="str">
        <f>IF(AND(E130="Upstate",Q130&gt;=1945),"Furnace",IF(Q130&gt;=1980,"HW Boiler",IF(AND(E130="Downstate/LI/HV",Q130&gt;=1945),"Furnace","Steam Boiler")))</f>
        <v>Furnace</v>
      </c>
      <c r="AE130" s="42">
        <f t="shared" si="35"/>
        <v>3</v>
      </c>
      <c r="AF130" s="43">
        <v>1974</v>
      </c>
      <c r="AG130" s="40">
        <f t="shared" si="36"/>
        <v>3</v>
      </c>
      <c r="AH130" s="45" t="str">
        <f>IF(AND(E130="Upstate",Q130&gt;=1945),"Forced Air",IF(Q130&gt;=1980,"Hydronic",IF(AND(E130="Downstate/LI/HV",Q130&gt;=1945),"Forced Air","Steam")))</f>
        <v>Forced Air</v>
      </c>
      <c r="AI130" s="40">
        <f t="shared" si="37"/>
        <v>4</v>
      </c>
      <c r="AJ130" s="46" t="s">
        <v>42</v>
      </c>
      <c r="AK130" s="40">
        <f t="shared" si="38"/>
        <v>0</v>
      </c>
      <c r="AL130" s="9" t="s">
        <v>1048</v>
      </c>
      <c r="AM130" s="9">
        <f t="shared" si="39"/>
        <v>4</v>
      </c>
      <c r="AN130" s="9" t="s">
        <v>1055</v>
      </c>
      <c r="AO130" s="47">
        <f>VLOOKUP(AN130,'Data Tables'!$E$4:$F$15,2,FALSE)</f>
        <v>20.157194</v>
      </c>
      <c r="AP130" s="9">
        <f t="shared" si="40"/>
        <v>0</v>
      </c>
      <c r="AQ130" s="9" t="s">
        <v>1050</v>
      </c>
      <c r="AR130" s="9">
        <f t="shared" si="41"/>
        <v>2</v>
      </c>
      <c r="AS130" s="9" t="str">
        <f t="shared" si="42"/>
        <v>NYC Natural Gas</v>
      </c>
      <c r="AT130" s="9"/>
      <c r="AU130" s="9">
        <f t="shared" si="43"/>
        <v>2</v>
      </c>
      <c r="AV130" s="9">
        <f t="shared" si="44"/>
        <v>70</v>
      </c>
    </row>
    <row r="131" spans="1:48" x14ac:dyDescent="0.25">
      <c r="A131" s="9" t="s">
        <v>78</v>
      </c>
      <c r="B131" s="9" t="s">
        <v>79</v>
      </c>
      <c r="C131" s="9" t="s">
        <v>45</v>
      </c>
      <c r="D131" s="9" t="s">
        <v>45</v>
      </c>
      <c r="E131" t="s">
        <v>1034</v>
      </c>
      <c r="F131" t="str">
        <f t="shared" si="25"/>
        <v>NYC</v>
      </c>
      <c r="G131" s="9" t="s">
        <v>53</v>
      </c>
      <c r="H131" s="36">
        <v>40.861203000000003</v>
      </c>
      <c r="I131" s="36">
        <v>-73.889218099999994</v>
      </c>
      <c r="J131" s="40">
        <f t="shared" si="53"/>
        <v>2</v>
      </c>
      <c r="K131" s="40">
        <f t="shared" si="26"/>
        <v>0</v>
      </c>
      <c r="L131" s="40">
        <f t="shared" si="27"/>
        <v>1</v>
      </c>
      <c r="M131" s="41">
        <v>616770.98285564221</v>
      </c>
      <c r="N131" s="41">
        <v>69680.601606897544</v>
      </c>
      <c r="O131" s="41">
        <f t="shared" si="54"/>
        <v>42412.075232837989</v>
      </c>
      <c r="P131" s="42">
        <f t="shared" si="28"/>
        <v>4</v>
      </c>
      <c r="Q131" s="43">
        <v>1841</v>
      </c>
      <c r="R131" s="43">
        <v>2014</v>
      </c>
      <c r="S131" s="40">
        <f t="shared" si="29"/>
        <v>0</v>
      </c>
      <c r="T131" s="40"/>
      <c r="U131" s="40">
        <f t="shared" si="30"/>
        <v>0</v>
      </c>
      <c r="V131" s="40" t="str">
        <f>IFERROR(VLOOKUP(A131,'Data Tables'!$L$3:$M$89,2,FALSE),"No")</f>
        <v>Yes</v>
      </c>
      <c r="W131" s="40">
        <f t="shared" si="31"/>
        <v>4</v>
      </c>
      <c r="X131" s="43" t="s">
        <v>1119</v>
      </c>
      <c r="Y131" s="40">
        <f t="shared" si="32"/>
        <v>4</v>
      </c>
      <c r="Z131" s="41" t="s">
        <v>46</v>
      </c>
      <c r="AA131" s="40">
        <f t="shared" si="33"/>
        <v>4</v>
      </c>
      <c r="AB131" s="41" t="s">
        <v>41</v>
      </c>
      <c r="AC131" s="42">
        <f t="shared" si="34"/>
        <v>2</v>
      </c>
      <c r="AD131" s="41" t="s">
        <v>54</v>
      </c>
      <c r="AE131" s="42">
        <f t="shared" si="35"/>
        <v>2</v>
      </c>
      <c r="AF131" s="45">
        <v>1990</v>
      </c>
      <c r="AG131" s="40">
        <f t="shared" si="36"/>
        <v>2</v>
      </c>
      <c r="AH131" s="43" t="s">
        <v>49</v>
      </c>
      <c r="AI131" s="40">
        <f t="shared" si="37"/>
        <v>2</v>
      </c>
      <c r="AJ131" s="46" t="s">
        <v>49</v>
      </c>
      <c r="AK131" s="40">
        <f t="shared" si="38"/>
        <v>1</v>
      </c>
      <c r="AL131" s="9" t="s">
        <v>1048</v>
      </c>
      <c r="AM131" s="9">
        <f t="shared" si="39"/>
        <v>4</v>
      </c>
      <c r="AN131" s="9" t="s">
        <v>1055</v>
      </c>
      <c r="AO131" s="47">
        <f>VLOOKUP(AN131,'Data Tables'!$E$4:$F$15,2,FALSE)</f>
        <v>20.157194</v>
      </c>
      <c r="AP131" s="9">
        <f t="shared" si="40"/>
        <v>0</v>
      </c>
      <c r="AQ131" s="9" t="s">
        <v>1050</v>
      </c>
      <c r="AR131" s="9">
        <f t="shared" si="41"/>
        <v>2</v>
      </c>
      <c r="AS131" s="9" t="str">
        <f t="shared" si="42"/>
        <v>NYC Natural Gas</v>
      </c>
      <c r="AT131" s="9"/>
      <c r="AU131" s="9">
        <f t="shared" si="43"/>
        <v>2</v>
      </c>
      <c r="AV131" s="9">
        <f t="shared" si="44"/>
        <v>70</v>
      </c>
    </row>
    <row r="132" spans="1:48" x14ac:dyDescent="0.25">
      <c r="A132" s="9" t="s">
        <v>421</v>
      </c>
      <c r="B132" s="9" t="s">
        <v>422</v>
      </c>
      <c r="C132" s="9" t="s">
        <v>423</v>
      </c>
      <c r="D132" s="9" t="s">
        <v>424</v>
      </c>
      <c r="E132" t="s">
        <v>1034</v>
      </c>
      <c r="F132" t="str">
        <f t="shared" si="25"/>
        <v>Not NYC</v>
      </c>
      <c r="G132" s="9" t="s">
        <v>53</v>
      </c>
      <c r="H132" s="36">
        <v>40.914760000000001</v>
      </c>
      <c r="I132" s="36">
        <v>-73.120459999999994</v>
      </c>
      <c r="J132" s="40">
        <f t="shared" si="53"/>
        <v>2</v>
      </c>
      <c r="K132" s="40">
        <f t="shared" si="26"/>
        <v>0</v>
      </c>
      <c r="L132" s="40">
        <f t="shared" si="27"/>
        <v>1</v>
      </c>
      <c r="M132" s="41">
        <v>319907</v>
      </c>
      <c r="N132" s="41">
        <v>36012</v>
      </c>
      <c r="O132" s="41">
        <f t="shared" si="54"/>
        <v>21998.310764705886</v>
      </c>
      <c r="P132" s="42">
        <f t="shared" si="28"/>
        <v>4</v>
      </c>
      <c r="Q132" s="43">
        <v>1962</v>
      </c>
      <c r="R132" s="43">
        <v>2017</v>
      </c>
      <c r="S132" s="40">
        <f t="shared" si="29"/>
        <v>0</v>
      </c>
      <c r="T132" s="40" t="s">
        <v>1162</v>
      </c>
      <c r="U132" s="40">
        <f t="shared" si="30"/>
        <v>4</v>
      </c>
      <c r="V132" s="40" t="str">
        <f>IFERROR(VLOOKUP(A132,'Data Tables'!$L$3:$M$89,2,FALSE),"No")</f>
        <v>No</v>
      </c>
      <c r="W132" s="40">
        <f t="shared" si="31"/>
        <v>0</v>
      </c>
      <c r="X132" s="43"/>
      <c r="Y132" s="40">
        <f t="shared" si="32"/>
        <v>0</v>
      </c>
      <c r="Z132" s="43" t="s">
        <v>46</v>
      </c>
      <c r="AA132" s="40">
        <f t="shared" si="33"/>
        <v>4</v>
      </c>
      <c r="AB132" s="43" t="s">
        <v>41</v>
      </c>
      <c r="AC132" s="42">
        <f t="shared" si="34"/>
        <v>2</v>
      </c>
      <c r="AD132" s="41" t="s">
        <v>48</v>
      </c>
      <c r="AE132" s="42">
        <f t="shared" si="35"/>
        <v>3</v>
      </c>
      <c r="AF132" s="43">
        <v>1968</v>
      </c>
      <c r="AG132" s="40">
        <f t="shared" si="36"/>
        <v>3</v>
      </c>
      <c r="AH132" s="43" t="s">
        <v>49</v>
      </c>
      <c r="AI132" s="40">
        <f t="shared" si="37"/>
        <v>2</v>
      </c>
      <c r="AJ132" s="46" t="s">
        <v>50</v>
      </c>
      <c r="AK132" s="40">
        <f t="shared" si="38"/>
        <v>3</v>
      </c>
      <c r="AL132" s="9" t="s">
        <v>1048</v>
      </c>
      <c r="AM132" s="9">
        <f t="shared" si="39"/>
        <v>4</v>
      </c>
      <c r="AN132" s="9" t="s">
        <v>1052</v>
      </c>
      <c r="AO132" s="47">
        <f>VLOOKUP(AN132,'Data Tables'!$E$4:$F$15,2,FALSE)</f>
        <v>18.814844999999998</v>
      </c>
      <c r="AP132" s="9">
        <f t="shared" si="40"/>
        <v>1</v>
      </c>
      <c r="AQ132" s="9" t="s">
        <v>1058</v>
      </c>
      <c r="AR132" s="9">
        <f t="shared" si="41"/>
        <v>1</v>
      </c>
      <c r="AS132" s="9" t="str">
        <f t="shared" si="42"/>
        <v>Not NYC</v>
      </c>
      <c r="AT132" s="9"/>
      <c r="AU132" s="9">
        <f t="shared" si="43"/>
        <v>0</v>
      </c>
      <c r="AV132" s="9">
        <f t="shared" si="44"/>
        <v>70</v>
      </c>
    </row>
    <row r="133" spans="1:48" hidden="1" x14ac:dyDescent="0.25">
      <c r="A133" s="9" t="s">
        <v>783</v>
      </c>
      <c r="B133" s="9"/>
      <c r="C133" s="9" t="s">
        <v>413</v>
      </c>
      <c r="D133" s="9" t="s">
        <v>414</v>
      </c>
      <c r="E133" t="s">
        <v>1035</v>
      </c>
      <c r="F133" t="str">
        <f t="shared" ref="F133:F196" si="55">IF(OR(D133="Brooklyn",D133="Bronx",D133="Queens",D133="Manhattan",D133="Staten Island"),"NYC","Not NYC")</f>
        <v>Not NYC</v>
      </c>
      <c r="G133" s="9" t="s">
        <v>316</v>
      </c>
      <c r="H133" s="36">
        <v>43.124232681003498</v>
      </c>
      <c r="I133" s="36">
        <v>-76.086742242347995</v>
      </c>
      <c r="J133" s="40">
        <f t="shared" si="53"/>
        <v>3</v>
      </c>
      <c r="K133" s="40">
        <f t="shared" ref="K133:K196" si="56">IF(OR(G133="Hospitals",G133="Hotels",G133="Airports"),4,IF(G133="Nursing Homes",3,IF(OR(G133="Multifamily Housing",G133="Military"),2,IF(OR(G133="Office",G133="Correctional Facilities"),1,0))))</f>
        <v>2</v>
      </c>
      <c r="L133" s="40">
        <f t="shared" ref="L133:L196" si="57">IF(OR(G133="Hospitals",G133="Nursing Homes",G133="Hotels",G133="Airports"),4,IF(AND(E133="Upstate",OR(G133="Multifamily Housing",G133="Military")),2,IF(OR(G133="Multifamily Housing",G133="Military"),3,IF(G133="Office",2,IF(OR(G133="Correctional Facilities",G133="Colleges &amp; Universities"),1,666)))))</f>
        <v>2</v>
      </c>
      <c r="M133" s="41">
        <v>42797.574174968671</v>
      </c>
      <c r="N133" s="41">
        <v>6231.9274675831584</v>
      </c>
      <c r="O133" s="41">
        <f t="shared" si="54"/>
        <v>2942.9626006199046</v>
      </c>
      <c r="P133" s="42">
        <f t="shared" ref="P133:P196" si="58">IF(M133&gt;=200000,4,IF(M133&gt;=100000,3,IF(M133&gt;=50000,2,IF(M133&gt;=20000,1,0))))</f>
        <v>1</v>
      </c>
      <c r="Q133" s="43">
        <v>1941</v>
      </c>
      <c r="R133" s="43"/>
      <c r="S133" s="40">
        <f t="shared" ref="S133:S196" si="59">IF(OR(Q133&gt;=2000,R133&gt;=2000),0,IF(AND(Q133&gt;=1980,OR(R133="",R133&lt;2000)),1,IF(AND(Q133&lt;1980,R133&gt;=1980,R133&lt;2000),2,IF(Q133&lt;1945,4,3))))</f>
        <v>4</v>
      </c>
      <c r="T133" s="40" t="s">
        <v>1162</v>
      </c>
      <c r="U133" s="40">
        <f t="shared" ref="U133:U196" si="60">IF(T133="Y",4,0)</f>
        <v>4</v>
      </c>
      <c r="V133" s="40" t="str">
        <f>IFERROR(VLOOKUP(A133,'Data Tables'!$L$3:$M$89,2,FALSE),"No")</f>
        <v>No</v>
      </c>
      <c r="W133" s="40">
        <f t="shared" ref="W133:W196" si="61">IF(V133="Yes",4,0)</f>
        <v>0</v>
      </c>
      <c r="X133" s="43"/>
      <c r="Y133" s="40">
        <f t="shared" ref="Y133:Y196" si="62">IF(X133="",0,4)</f>
        <v>0</v>
      </c>
      <c r="Z133" s="43" t="s">
        <v>46</v>
      </c>
      <c r="AA133" s="40">
        <f t="shared" ref="AA133:AA196" si="63">IF(Z133="Plentiful",4,IF(Z133="Sufficient",2,IF(Z133="Limited",1,0)))</f>
        <v>4</v>
      </c>
      <c r="AB133" s="44" t="str">
        <f>IF(AND(E133="Manhattan",G133="Multifamily Housing"),IF(Q133&lt;1980,"Dual Fuel","Natural Gas"),IF(AND(E133="Manhattan",G133&lt;&gt;"Multifamily Housing"),IF(Q133&lt;1945,"Oil",IF(Q133&lt;1980,"Dual Fuel","Natural Gas")),IF(E133="Downstate/LI/HV",IF(Q133&lt;1980,"Dual Fuel","Natural Gas"),IF(Q133&lt;1945,"Dual Fuel","Natural Gas"))))</f>
        <v>Dual Fuel</v>
      </c>
      <c r="AC133" s="42">
        <f t="shared" ref="AC133:AC196" si="64">IF(OR(AB133="Coal",AB133="Oil"),4,IF(AB133="Dual Fuel",3,IF(AB133="Natural Gas",2,1)))</f>
        <v>3</v>
      </c>
      <c r="AD133" s="44" t="str">
        <f>IF(AND(E133="Upstate",Q133&gt;=1945),"Furnace",IF(Q133&gt;=1980,"HW Boiler",IF(AND(E133="Downstate/LI/HV",Q133&gt;=1945),"Furnace","Steam Boiler")))</f>
        <v>Steam Boiler</v>
      </c>
      <c r="AE133" s="42">
        <f t="shared" ref="AE133:AE196" si="65">IF(OR(AD133="HW Boiler",AD133="District HW",AD133="District HW (CHP)"),4,IF(OR(AD133="Furnace",AD133="CHP",AD133="District Steam (CHP)"),3,IF(OR(AD133="Steam Boiler",AD133="District Steam"),2,1)))</f>
        <v>2</v>
      </c>
      <c r="AF133" s="45">
        <v>1990</v>
      </c>
      <c r="AG133" s="40">
        <f t="shared" ref="AG133:AG196" si="66">IF(AF133&gt;=2000,1,IF(AF133&gt;=1980,2,IF(AF133&gt;=1950,3,4)))</f>
        <v>2</v>
      </c>
      <c r="AH133" s="45" t="str">
        <f t="shared" ref="AH133:AH146" si="67">IF(AND(E133="Upstate",Q133&gt;=1945),"Forced Air",IF(Q133&gt;=1980,"Hydronic",IF(AND(E133="Downstate/LI/HV",Q133&gt;=1945),"Forced Air","Steam")))</f>
        <v>Steam</v>
      </c>
      <c r="AI133" s="40">
        <f t="shared" ref="AI133:AI196" si="68">IF(AH133="Hydronic",4,IF(AH133="Forced Air",4,IF(AH133="Steam",2,0)))</f>
        <v>2</v>
      </c>
      <c r="AJ133" s="46" t="s">
        <v>42</v>
      </c>
      <c r="AK133" s="40">
        <f t="shared" ref="AK133:AK196" si="69">IF(OR(AJ133="HW",AJ133="HW + CW"),4,IF(AJ133="Steam + CW",3,IF(AJ133="CW",2,IF(AJ133="Steam",1,0))))</f>
        <v>0</v>
      </c>
      <c r="AL133" s="9" t="s">
        <v>1060</v>
      </c>
      <c r="AM133" s="9">
        <f t="shared" ref="AM133:AM196" si="70">IF(AL133="Zone 4",4,IF(AL133="Zone 5",2,1))</f>
        <v>2</v>
      </c>
      <c r="AN133" s="9" t="s">
        <v>1047</v>
      </c>
      <c r="AO133" s="47">
        <f>VLOOKUP(AN133,'Data Tables'!$E$4:$F$15,2,FALSE)</f>
        <v>8.6002589999999994</v>
      </c>
      <c r="AP133" s="9">
        <f t="shared" ref="AP133:AP196" si="71">IF(AO133&gt;20,0,IF(AO133&gt;15,1,IF(AO133&gt;12,2,IF(AO133&gt;9,3,4))))</f>
        <v>4</v>
      </c>
      <c r="AQ133" s="9" t="s">
        <v>1061</v>
      </c>
      <c r="AR133" s="9">
        <f t="shared" ref="AR133:AR196" si="72">IF(AD133="Electric Heat Pump",0,IF(AQ133="Lowest Emissions",4,IF(AQ133="Low Emissions",2,1)))</f>
        <v>4</v>
      </c>
      <c r="AS133" s="9" t="str">
        <f t="shared" ref="AS133:AS196" si="73">IF(F133="NYC",CONCATENATE(F133," ",AB133),"Not NYC")</f>
        <v>Not NYC</v>
      </c>
      <c r="AT133" s="9"/>
      <c r="AU133" s="9">
        <f t="shared" ref="AU133:AU196" si="74">IF(OR(AS133="Not NYC",AT133="Y"),0,IF(AS133="NYC Electricity",0,IF(AS133="NYC Natural Gas",2,IF(AS133="NYC Dual Fuel",3,4))))</f>
        <v>0</v>
      </c>
      <c r="AV133" s="9">
        <f t="shared" ref="AV133:AV196" si="75">J133*J$3+K133*K$3+L133*L$3+P133*P$3+S133*S$3+U133*U$3+W133*W$3+Y133*Y$3+AA133*AA$3+AC133*AC$3+AE133*AE$3+AG133*AG$3+AI133*AI$3+AK133*AK$3+AM133*AM$3+AP133*AP$3+AR133*AR$3+AU133*AU$3</f>
        <v>70</v>
      </c>
    </row>
    <row r="134" spans="1:48" hidden="1" x14ac:dyDescent="0.25">
      <c r="A134" s="9" t="s">
        <v>738</v>
      </c>
      <c r="B134" s="9" t="s">
        <v>890</v>
      </c>
      <c r="C134" s="9" t="s">
        <v>437</v>
      </c>
      <c r="D134" s="9" t="s">
        <v>437</v>
      </c>
      <c r="E134" t="s">
        <v>1034</v>
      </c>
      <c r="F134" t="str">
        <f t="shared" si="55"/>
        <v>Not NYC</v>
      </c>
      <c r="G134" s="9" t="s">
        <v>64</v>
      </c>
      <c r="H134" s="36">
        <v>42.683535999999997</v>
      </c>
      <c r="I134" s="36">
        <v>-73.810637999999997</v>
      </c>
      <c r="J134" s="40">
        <f t="shared" si="53"/>
        <v>0</v>
      </c>
      <c r="K134" s="40">
        <f t="shared" si="56"/>
        <v>1</v>
      </c>
      <c r="L134" s="40">
        <f t="shared" si="57"/>
        <v>2</v>
      </c>
      <c r="M134" s="41">
        <v>35730.08149070845</v>
      </c>
      <c r="N134" s="41">
        <v>15611.297143632613</v>
      </c>
      <c r="O134" s="41">
        <f t="shared" si="54"/>
        <v>2456.9685448610694</v>
      </c>
      <c r="P134" s="42">
        <f t="shared" si="58"/>
        <v>1</v>
      </c>
      <c r="Q134" s="43">
        <v>1964</v>
      </c>
      <c r="R134" s="43"/>
      <c r="S134" s="40">
        <f t="shared" si="59"/>
        <v>3</v>
      </c>
      <c r="T134" s="40" t="s">
        <v>1162</v>
      </c>
      <c r="U134" s="40">
        <f t="shared" si="60"/>
        <v>4</v>
      </c>
      <c r="V134" s="40" t="str">
        <f>IFERROR(VLOOKUP(A134,'Data Tables'!$L$3:$M$89,2,FALSE),"No")</f>
        <v>No</v>
      </c>
      <c r="W134" s="40">
        <f t="shared" si="61"/>
        <v>0</v>
      </c>
      <c r="X134" s="43"/>
      <c r="Y134" s="40">
        <f t="shared" si="62"/>
        <v>0</v>
      </c>
      <c r="Z134" s="43" t="s">
        <v>46</v>
      </c>
      <c r="AA134" s="40">
        <f t="shared" si="63"/>
        <v>4</v>
      </c>
      <c r="AB134" s="44" t="str">
        <f>IF(AND(E134="Manhattan",G134="Multifamily Housing"),IF(Q134&lt;1980,"Dual Fuel","Natural Gas"),IF(AND(E134="Manhattan",G134&lt;&gt;"Multifamily Housing"),IF(Q134&lt;1945,"Oil",IF(Q134&lt;1980,"Dual Fuel","Natural Gas")),IF(E134="Downstate/LI/HV",IF(Q134&lt;1980,"Dual Fuel","Natural Gas"),IF(Q134&lt;1945,"Dual Fuel","Natural Gas"))))</f>
        <v>Dual Fuel</v>
      </c>
      <c r="AC134" s="42">
        <f t="shared" si="64"/>
        <v>3</v>
      </c>
      <c r="AD134" s="44" t="str">
        <f>IF(AND(E134="Upstate",Q134&gt;=1945),"Furnace",IF(Q134&gt;=1980,"HW Boiler",IF(AND(E134="Downstate/LI/HV",Q134&gt;=1945),"Furnace","Steam Boiler")))</f>
        <v>Furnace</v>
      </c>
      <c r="AE134" s="42">
        <f t="shared" si="65"/>
        <v>3</v>
      </c>
      <c r="AF134" s="45">
        <v>1990</v>
      </c>
      <c r="AG134" s="40">
        <f t="shared" si="66"/>
        <v>2</v>
      </c>
      <c r="AH134" s="45" t="str">
        <f t="shared" si="67"/>
        <v>Forced Air</v>
      </c>
      <c r="AI134" s="40">
        <f t="shared" si="68"/>
        <v>4</v>
      </c>
      <c r="AJ134" s="46" t="s">
        <v>42</v>
      </c>
      <c r="AK134" s="40">
        <f t="shared" si="69"/>
        <v>0</v>
      </c>
      <c r="AL134" s="9" t="s">
        <v>1060</v>
      </c>
      <c r="AM134" s="9">
        <f t="shared" si="70"/>
        <v>2</v>
      </c>
      <c r="AN134" s="9" t="s">
        <v>1047</v>
      </c>
      <c r="AO134" s="47">
        <f>VLOOKUP(AN134,'Data Tables'!$E$4:$F$15,2,FALSE)</f>
        <v>8.6002589999999994</v>
      </c>
      <c r="AP134" s="9">
        <f t="shared" si="71"/>
        <v>4</v>
      </c>
      <c r="AQ134" s="9" t="s">
        <v>1061</v>
      </c>
      <c r="AR134" s="9">
        <f t="shared" si="72"/>
        <v>4</v>
      </c>
      <c r="AS134" s="9" t="str">
        <f t="shared" si="73"/>
        <v>Not NYC</v>
      </c>
      <c r="AT134" s="9"/>
      <c r="AU134" s="9">
        <f t="shared" si="74"/>
        <v>0</v>
      </c>
      <c r="AV134" s="9">
        <f t="shared" si="75"/>
        <v>70</v>
      </c>
    </row>
    <row r="135" spans="1:48" hidden="1" x14ac:dyDescent="0.25">
      <c r="A135" s="9" t="s">
        <v>228</v>
      </c>
      <c r="B135" s="9" t="s">
        <v>229</v>
      </c>
      <c r="C135" s="9" t="s">
        <v>38</v>
      </c>
      <c r="D135" s="9" t="s">
        <v>38</v>
      </c>
      <c r="E135" t="s">
        <v>1034</v>
      </c>
      <c r="F135" t="str">
        <f t="shared" si="55"/>
        <v>NYC</v>
      </c>
      <c r="G135" s="9" t="s">
        <v>76</v>
      </c>
      <c r="H135" s="36">
        <v>40.655245899999997</v>
      </c>
      <c r="I135" s="36">
        <v>-73.945734000000002</v>
      </c>
      <c r="J135" s="40">
        <f t="shared" si="53"/>
        <v>4</v>
      </c>
      <c r="K135" s="40">
        <f t="shared" si="56"/>
        <v>4</v>
      </c>
      <c r="L135" s="40">
        <f t="shared" si="57"/>
        <v>4</v>
      </c>
      <c r="M135" s="41">
        <v>105739.49367529411</v>
      </c>
      <c r="N135" s="41">
        <v>44474.150168372093</v>
      </c>
      <c r="O135" s="41">
        <f t="shared" si="54"/>
        <v>7271.14518273052</v>
      </c>
      <c r="P135" s="42">
        <f t="shared" si="58"/>
        <v>3</v>
      </c>
      <c r="Q135" s="43">
        <v>1950</v>
      </c>
      <c r="R135" s="43">
        <v>2019</v>
      </c>
      <c r="S135" s="40">
        <f t="shared" si="59"/>
        <v>0</v>
      </c>
      <c r="T135" s="40" t="s">
        <v>1162</v>
      </c>
      <c r="U135" s="40">
        <f t="shared" si="60"/>
        <v>4</v>
      </c>
      <c r="V135" s="40" t="str">
        <f>IFERROR(VLOOKUP(A135,'Data Tables'!$L$3:$M$89,2,FALSE),"No")</f>
        <v>No</v>
      </c>
      <c r="W135" s="40">
        <f t="shared" si="61"/>
        <v>0</v>
      </c>
      <c r="X135" s="43" t="s">
        <v>1124</v>
      </c>
      <c r="Y135" s="40">
        <f t="shared" si="62"/>
        <v>4</v>
      </c>
      <c r="Z135" s="41" t="s">
        <v>40</v>
      </c>
      <c r="AA135" s="40">
        <f t="shared" si="63"/>
        <v>0</v>
      </c>
      <c r="AB135" s="41" t="s">
        <v>201</v>
      </c>
      <c r="AC135" s="42">
        <f t="shared" si="64"/>
        <v>4</v>
      </c>
      <c r="AD135" s="41" t="s">
        <v>74</v>
      </c>
      <c r="AE135" s="42">
        <f t="shared" si="65"/>
        <v>2</v>
      </c>
      <c r="AF135" s="45">
        <v>1990</v>
      </c>
      <c r="AG135" s="40">
        <f t="shared" si="66"/>
        <v>2</v>
      </c>
      <c r="AH135" s="45" t="str">
        <f t="shared" si="67"/>
        <v>Forced Air</v>
      </c>
      <c r="AI135" s="40">
        <f t="shared" si="68"/>
        <v>4</v>
      </c>
      <c r="AJ135" s="46" t="s">
        <v>42</v>
      </c>
      <c r="AK135" s="40">
        <f t="shared" si="69"/>
        <v>0</v>
      </c>
      <c r="AL135" s="9" t="s">
        <v>1048</v>
      </c>
      <c r="AM135" s="9">
        <f t="shared" si="70"/>
        <v>4</v>
      </c>
      <c r="AN135" s="9" t="s">
        <v>1055</v>
      </c>
      <c r="AO135" s="47">
        <f>VLOOKUP(AN135,'Data Tables'!$E$4:$F$15,2,FALSE)</f>
        <v>20.157194</v>
      </c>
      <c r="AP135" s="9">
        <f t="shared" si="71"/>
        <v>0</v>
      </c>
      <c r="AQ135" s="9" t="s">
        <v>1050</v>
      </c>
      <c r="AR135" s="9">
        <f t="shared" si="72"/>
        <v>2</v>
      </c>
      <c r="AS135" s="9" t="str">
        <f t="shared" si="73"/>
        <v>NYC Oil</v>
      </c>
      <c r="AT135" s="9" t="s">
        <v>1162</v>
      </c>
      <c r="AU135" s="9">
        <f t="shared" si="74"/>
        <v>0</v>
      </c>
      <c r="AV135" s="9">
        <f t="shared" si="75"/>
        <v>69</v>
      </c>
    </row>
    <row r="136" spans="1:48" x14ac:dyDescent="0.25">
      <c r="A136" s="9" t="s">
        <v>143</v>
      </c>
      <c r="B136" s="9" t="s">
        <v>144</v>
      </c>
      <c r="C136" s="9" t="s">
        <v>38</v>
      </c>
      <c r="D136" s="9" t="s">
        <v>38</v>
      </c>
      <c r="E136" t="s">
        <v>1034</v>
      </c>
      <c r="F136" t="str">
        <f t="shared" si="55"/>
        <v>NYC</v>
      </c>
      <c r="G136" s="9" t="s">
        <v>53</v>
      </c>
      <c r="H136" s="36">
        <v>40.577814400000001</v>
      </c>
      <c r="I136" s="36">
        <v>-73.935560699999996</v>
      </c>
      <c r="J136" s="40">
        <v>1</v>
      </c>
      <c r="K136" s="40">
        <f t="shared" si="56"/>
        <v>0</v>
      </c>
      <c r="L136" s="40">
        <f t="shared" si="57"/>
        <v>1</v>
      </c>
      <c r="M136" s="41">
        <v>198799.9214908235</v>
      </c>
      <c r="N136" s="41">
        <v>22459.711163368418</v>
      </c>
      <c r="O136" s="41">
        <f t="shared" si="54"/>
        <v>13670.418130751334</v>
      </c>
      <c r="P136" s="42">
        <f t="shared" si="58"/>
        <v>3</v>
      </c>
      <c r="Q136" s="43">
        <v>1963</v>
      </c>
      <c r="R136" s="43"/>
      <c r="S136" s="40">
        <f t="shared" si="59"/>
        <v>3</v>
      </c>
      <c r="T136" s="40" t="s">
        <v>1162</v>
      </c>
      <c r="U136" s="40">
        <f t="shared" si="60"/>
        <v>4</v>
      </c>
      <c r="V136" s="40" t="str">
        <f>IFERROR(VLOOKUP(A136,'Data Tables'!$L$3:$M$89,2,FALSE),"No")</f>
        <v>Yes</v>
      </c>
      <c r="W136" s="40">
        <f t="shared" si="61"/>
        <v>4</v>
      </c>
      <c r="X136" s="43"/>
      <c r="Y136" s="40">
        <f t="shared" si="62"/>
        <v>0</v>
      </c>
      <c r="Z136" s="41" t="s">
        <v>46</v>
      </c>
      <c r="AA136" s="40">
        <f t="shared" si="63"/>
        <v>4</v>
      </c>
      <c r="AB136" s="44" t="str">
        <f>IF(AND(E136="Manhattan",G136="Multifamily Housing"),IF(Q136&lt;1980,"Dual Fuel","Natural Gas"),IF(AND(E136="Manhattan",G136&lt;&gt;"Multifamily Housing"),IF(Q136&lt;1945,"Oil",IF(Q136&lt;1980,"Dual Fuel","Natural Gas")),IF(E136="Downstate/LI/HV",IF(Q136&lt;1980,"Dual Fuel","Natural Gas"),IF(Q136&lt;1945,"Dual Fuel","Natural Gas"))))</f>
        <v>Dual Fuel</v>
      </c>
      <c r="AC136" s="42">
        <f t="shared" si="64"/>
        <v>3</v>
      </c>
      <c r="AD136" s="44" t="str">
        <f>IF(AND(E136="Upstate",Q136&gt;=1945),"Furnace",IF(Q136&gt;=1980,"HW Boiler",IF(AND(E136="Downstate/LI/HV",Q136&gt;=1945),"Furnace","Steam Boiler")))</f>
        <v>Furnace</v>
      </c>
      <c r="AE136" s="42">
        <f t="shared" si="65"/>
        <v>3</v>
      </c>
      <c r="AF136" s="45">
        <v>1990</v>
      </c>
      <c r="AG136" s="40">
        <f t="shared" si="66"/>
        <v>2</v>
      </c>
      <c r="AH136" s="45" t="str">
        <f t="shared" si="67"/>
        <v>Forced Air</v>
      </c>
      <c r="AI136" s="40">
        <f t="shared" si="68"/>
        <v>4</v>
      </c>
      <c r="AJ136" s="46" t="s">
        <v>42</v>
      </c>
      <c r="AK136" s="40">
        <f t="shared" si="69"/>
        <v>0</v>
      </c>
      <c r="AL136" s="9" t="s">
        <v>1048</v>
      </c>
      <c r="AM136" s="9">
        <f t="shared" si="70"/>
        <v>4</v>
      </c>
      <c r="AN136" s="9" t="s">
        <v>1055</v>
      </c>
      <c r="AO136" s="47">
        <f>VLOOKUP(AN136,'Data Tables'!$E$4:$F$15,2,FALSE)</f>
        <v>20.157194</v>
      </c>
      <c r="AP136" s="9">
        <f t="shared" si="71"/>
        <v>0</v>
      </c>
      <c r="AQ136" s="9" t="s">
        <v>1050</v>
      </c>
      <c r="AR136" s="9">
        <f t="shared" si="72"/>
        <v>2</v>
      </c>
      <c r="AS136" s="9" t="str">
        <f t="shared" si="73"/>
        <v>NYC Dual Fuel</v>
      </c>
      <c r="AT136" s="9" t="s">
        <v>1162</v>
      </c>
      <c r="AU136" s="9">
        <f t="shared" si="74"/>
        <v>0</v>
      </c>
      <c r="AV136" s="9">
        <f t="shared" si="75"/>
        <v>69</v>
      </c>
    </row>
    <row r="137" spans="1:48" x14ac:dyDescent="0.25">
      <c r="A137" s="9" t="s">
        <v>181</v>
      </c>
      <c r="B137" s="9" t="s">
        <v>182</v>
      </c>
      <c r="C137" s="9" t="s">
        <v>59</v>
      </c>
      <c r="D137" s="9" t="s">
        <v>59</v>
      </c>
      <c r="E137" t="s">
        <v>1034</v>
      </c>
      <c r="F137" t="str">
        <f t="shared" si="55"/>
        <v>NYC</v>
      </c>
      <c r="G137" s="9" t="s">
        <v>53</v>
      </c>
      <c r="H137" s="36">
        <v>0</v>
      </c>
      <c r="I137" s="36">
        <v>0</v>
      </c>
      <c r="J137" s="40">
        <v>1</v>
      </c>
      <c r="K137" s="40">
        <f t="shared" si="56"/>
        <v>0</v>
      </c>
      <c r="L137" s="40">
        <f t="shared" si="57"/>
        <v>1</v>
      </c>
      <c r="M137" s="41">
        <v>158425.69819482352</v>
      </c>
      <c r="N137" s="41">
        <v>17898.374383789473</v>
      </c>
      <c r="O137" s="41">
        <f t="shared" si="54"/>
        <v>10894.096540573453</v>
      </c>
      <c r="P137" s="42">
        <f t="shared" si="58"/>
        <v>3</v>
      </c>
      <c r="Q137" s="43">
        <v>1959</v>
      </c>
      <c r="R137" s="43"/>
      <c r="S137" s="40">
        <f t="shared" si="59"/>
        <v>3</v>
      </c>
      <c r="T137" s="40" t="s">
        <v>1162</v>
      </c>
      <c r="U137" s="40">
        <f t="shared" si="60"/>
        <v>4</v>
      </c>
      <c r="V137" s="40" t="str">
        <f>IFERROR(VLOOKUP(A137,'Data Tables'!$L$3:$M$89,2,FALSE),"No")</f>
        <v>Yes</v>
      </c>
      <c r="W137" s="40">
        <f t="shared" si="61"/>
        <v>4</v>
      </c>
      <c r="X137" s="43"/>
      <c r="Y137" s="40">
        <f t="shared" si="62"/>
        <v>0</v>
      </c>
      <c r="Z137" s="41" t="s">
        <v>46</v>
      </c>
      <c r="AA137" s="40">
        <f t="shared" si="63"/>
        <v>4</v>
      </c>
      <c r="AB137" s="44" t="str">
        <f>IF(AND(E137="Manhattan",G137="Multifamily Housing"),IF(Q137&lt;1980,"Dual Fuel","Natural Gas"),IF(AND(E137="Manhattan",G137&lt;&gt;"Multifamily Housing"),IF(Q137&lt;1945,"Oil",IF(Q137&lt;1980,"Dual Fuel","Natural Gas")),IF(E137="Downstate/LI/HV",IF(Q137&lt;1980,"Dual Fuel","Natural Gas"),IF(Q137&lt;1945,"Dual Fuel","Natural Gas"))))</f>
        <v>Dual Fuel</v>
      </c>
      <c r="AC137" s="42">
        <f t="shared" si="64"/>
        <v>3</v>
      </c>
      <c r="AD137" s="44" t="str">
        <f>IF(AND(E137="Upstate",Q137&gt;=1945),"Furnace",IF(Q137&gt;=1980,"HW Boiler",IF(AND(E137="Downstate/LI/HV",Q137&gt;=1945),"Furnace","Steam Boiler")))</f>
        <v>Furnace</v>
      </c>
      <c r="AE137" s="42">
        <f t="shared" si="65"/>
        <v>3</v>
      </c>
      <c r="AF137" s="45">
        <v>1990</v>
      </c>
      <c r="AG137" s="40">
        <f t="shared" si="66"/>
        <v>2</v>
      </c>
      <c r="AH137" s="45" t="str">
        <f t="shared" si="67"/>
        <v>Forced Air</v>
      </c>
      <c r="AI137" s="40">
        <f t="shared" si="68"/>
        <v>4</v>
      </c>
      <c r="AJ137" s="46" t="s">
        <v>42</v>
      </c>
      <c r="AK137" s="40">
        <f t="shared" si="69"/>
        <v>0</v>
      </c>
      <c r="AL137" s="9" t="s">
        <v>1048</v>
      </c>
      <c r="AM137" s="9">
        <f t="shared" si="70"/>
        <v>4</v>
      </c>
      <c r="AN137" s="9" t="s">
        <v>1055</v>
      </c>
      <c r="AO137" s="47">
        <f>VLOOKUP(AN137,'Data Tables'!$E$4:$F$15,2,FALSE)</f>
        <v>20.157194</v>
      </c>
      <c r="AP137" s="9">
        <f t="shared" si="71"/>
        <v>0</v>
      </c>
      <c r="AQ137" s="9" t="s">
        <v>1050</v>
      </c>
      <c r="AR137" s="9">
        <f t="shared" si="72"/>
        <v>2</v>
      </c>
      <c r="AS137" s="9" t="str">
        <f t="shared" si="73"/>
        <v>NYC Dual Fuel</v>
      </c>
      <c r="AT137" s="9" t="s">
        <v>1162</v>
      </c>
      <c r="AU137" s="9">
        <f t="shared" si="74"/>
        <v>0</v>
      </c>
      <c r="AV137" s="9">
        <f t="shared" si="75"/>
        <v>69</v>
      </c>
    </row>
    <row r="138" spans="1:48" hidden="1" x14ac:dyDescent="0.25">
      <c r="A138" s="9" t="s">
        <v>152</v>
      </c>
      <c r="B138" s="9" t="s">
        <v>153</v>
      </c>
      <c r="C138" s="9" t="s">
        <v>38</v>
      </c>
      <c r="D138" s="9" t="s">
        <v>38</v>
      </c>
      <c r="E138" t="s">
        <v>1034</v>
      </c>
      <c r="F138" t="str">
        <f t="shared" si="55"/>
        <v>NYC</v>
      </c>
      <c r="G138" s="9" t="s">
        <v>39</v>
      </c>
      <c r="H138" s="36">
        <v>40.701378800000001</v>
      </c>
      <c r="I138" s="36">
        <v>-73.940057999999993</v>
      </c>
      <c r="J138" s="40">
        <f t="shared" ref="J138:J151" si="76">IF(OR(G138="Hospitals",G138="Nursing Homes",G138="Hotels",G138="Airports"),4,IF(OR(G138="Multifamily Housing",G138="Correctional Facilities",G138="Military"),3,IF(G138="Colleges &amp; Universities",2,IF(G138="Office",0,666))))</f>
        <v>3</v>
      </c>
      <c r="K138" s="40">
        <f t="shared" si="56"/>
        <v>2</v>
      </c>
      <c r="L138" s="40">
        <f t="shared" si="57"/>
        <v>3</v>
      </c>
      <c r="M138" s="41">
        <v>184563.01917647061</v>
      </c>
      <c r="N138" s="41">
        <v>4248.2537009061361</v>
      </c>
      <c r="O138" s="41">
        <f t="shared" si="54"/>
        <v>12691.421730429069</v>
      </c>
      <c r="P138" s="42">
        <f t="shared" si="58"/>
        <v>3</v>
      </c>
      <c r="Q138" s="43">
        <v>1960</v>
      </c>
      <c r="R138" s="43"/>
      <c r="S138" s="40">
        <f t="shared" si="59"/>
        <v>3</v>
      </c>
      <c r="T138" s="40" t="s">
        <v>1162</v>
      </c>
      <c r="U138" s="40">
        <f t="shared" si="60"/>
        <v>4</v>
      </c>
      <c r="V138" s="40" t="str">
        <f>IFERROR(VLOOKUP(A138,'Data Tables'!$L$3:$M$89,2,FALSE),"No")</f>
        <v>No</v>
      </c>
      <c r="W138" s="40">
        <f t="shared" si="61"/>
        <v>0</v>
      </c>
      <c r="X138" s="43"/>
      <c r="Y138" s="40">
        <f t="shared" si="62"/>
        <v>0</v>
      </c>
      <c r="Z138" s="41" t="s">
        <v>67</v>
      </c>
      <c r="AA138" s="40">
        <f t="shared" si="63"/>
        <v>2</v>
      </c>
      <c r="AB138" s="44" t="str">
        <f>IF(AND(E138="Manhattan",G138="Multifamily Housing"),IF(Q138&lt;1980,"Dual Fuel","Natural Gas"),IF(AND(E138="Manhattan",G138&lt;&gt;"Multifamily Housing"),IF(Q138&lt;1945,"Oil",IF(Q138&lt;1980,"Dual Fuel","Natural Gas")),IF(E138="Downstate/LI/HV",IF(Q138&lt;1980,"Dual Fuel","Natural Gas"),IF(Q138&lt;1945,"Dual Fuel","Natural Gas"))))</f>
        <v>Dual Fuel</v>
      </c>
      <c r="AC138" s="42">
        <f t="shared" si="64"/>
        <v>3</v>
      </c>
      <c r="AD138" s="44" t="str">
        <f>IF(AND(E138="Upstate",Q138&gt;=1945),"Furnace",IF(Q138&gt;=1980,"HW Boiler",IF(AND(E138="Downstate/LI/HV",Q138&gt;=1945),"Furnace","Steam Boiler")))</f>
        <v>Furnace</v>
      </c>
      <c r="AE138" s="42">
        <f t="shared" si="65"/>
        <v>3</v>
      </c>
      <c r="AF138" s="45">
        <v>1990</v>
      </c>
      <c r="AG138" s="40">
        <f t="shared" si="66"/>
        <v>2</v>
      </c>
      <c r="AH138" s="45" t="str">
        <f t="shared" si="67"/>
        <v>Forced Air</v>
      </c>
      <c r="AI138" s="40">
        <f t="shared" si="68"/>
        <v>4</v>
      </c>
      <c r="AJ138" s="46" t="s">
        <v>42</v>
      </c>
      <c r="AK138" s="40">
        <f t="shared" si="69"/>
        <v>0</v>
      </c>
      <c r="AL138" s="9" t="s">
        <v>1048</v>
      </c>
      <c r="AM138" s="9">
        <f t="shared" si="70"/>
        <v>4</v>
      </c>
      <c r="AN138" s="9" t="s">
        <v>1055</v>
      </c>
      <c r="AO138" s="47">
        <f>VLOOKUP(AN138,'Data Tables'!$E$4:$F$15,2,FALSE)</f>
        <v>20.157194</v>
      </c>
      <c r="AP138" s="9">
        <f t="shared" si="71"/>
        <v>0</v>
      </c>
      <c r="AQ138" s="9" t="s">
        <v>1050</v>
      </c>
      <c r="AR138" s="9">
        <f t="shared" si="72"/>
        <v>2</v>
      </c>
      <c r="AS138" s="9" t="str">
        <f t="shared" si="73"/>
        <v>NYC Dual Fuel</v>
      </c>
      <c r="AT138" s="9" t="s">
        <v>1162</v>
      </c>
      <c r="AU138" s="9">
        <f t="shared" si="74"/>
        <v>0</v>
      </c>
      <c r="AV138" s="9">
        <f t="shared" si="75"/>
        <v>69</v>
      </c>
    </row>
    <row r="139" spans="1:48" hidden="1" x14ac:dyDescent="0.25">
      <c r="A139" s="9" t="s">
        <v>197</v>
      </c>
      <c r="B139" s="38" t="s">
        <v>198</v>
      </c>
      <c r="C139" s="9" t="s">
        <v>45</v>
      </c>
      <c r="D139" s="9" t="s">
        <v>45</v>
      </c>
      <c r="E139" t="s">
        <v>1034</v>
      </c>
      <c r="F139" t="str">
        <f t="shared" si="55"/>
        <v>NYC</v>
      </c>
      <c r="G139" s="9" t="s">
        <v>76</v>
      </c>
      <c r="H139" s="36">
        <v>40.855992999999998</v>
      </c>
      <c r="I139" s="36">
        <v>-73.8463639</v>
      </c>
      <c r="J139" s="40">
        <f t="shared" si="76"/>
        <v>4</v>
      </c>
      <c r="K139" s="40">
        <f t="shared" si="56"/>
        <v>4</v>
      </c>
      <c r="L139" s="40">
        <f t="shared" si="57"/>
        <v>4</v>
      </c>
      <c r="M139" s="41">
        <v>134230.4128044706</v>
      </c>
      <c r="N139" s="41">
        <v>56457.462852627912</v>
      </c>
      <c r="O139" s="41">
        <f t="shared" si="54"/>
        <v>9230.3148569662444</v>
      </c>
      <c r="P139" s="42">
        <f t="shared" si="58"/>
        <v>3</v>
      </c>
      <c r="Q139" s="43">
        <v>1957</v>
      </c>
      <c r="R139" s="43">
        <v>2008</v>
      </c>
      <c r="S139" s="40">
        <f t="shared" si="59"/>
        <v>0</v>
      </c>
      <c r="T139" s="40" t="s">
        <v>1162</v>
      </c>
      <c r="U139" s="40">
        <f t="shared" si="60"/>
        <v>4</v>
      </c>
      <c r="V139" s="40" t="str">
        <f>IFERROR(VLOOKUP(A139,'Data Tables'!$L$3:$M$89,2,FALSE),"No")</f>
        <v>No</v>
      </c>
      <c r="W139" s="40">
        <f t="shared" si="61"/>
        <v>0</v>
      </c>
      <c r="X139" s="43"/>
      <c r="Y139" s="40">
        <f t="shared" si="62"/>
        <v>0</v>
      </c>
      <c r="Z139" s="41" t="s">
        <v>67</v>
      </c>
      <c r="AA139" s="40">
        <f t="shared" si="63"/>
        <v>2</v>
      </c>
      <c r="AB139" s="41" t="s">
        <v>47</v>
      </c>
      <c r="AC139" s="42">
        <f t="shared" si="64"/>
        <v>3</v>
      </c>
      <c r="AD139" t="s">
        <v>74</v>
      </c>
      <c r="AE139" s="42">
        <f t="shared" si="65"/>
        <v>2</v>
      </c>
      <c r="AF139" s="45">
        <v>1990</v>
      </c>
      <c r="AG139" s="40">
        <f t="shared" si="66"/>
        <v>2</v>
      </c>
      <c r="AH139" s="45" t="str">
        <f t="shared" si="67"/>
        <v>Forced Air</v>
      </c>
      <c r="AI139" s="40">
        <f t="shared" si="68"/>
        <v>4</v>
      </c>
      <c r="AJ139" s="46" t="s">
        <v>42</v>
      </c>
      <c r="AK139" s="40">
        <f t="shared" si="69"/>
        <v>0</v>
      </c>
      <c r="AL139" s="9" t="s">
        <v>1048</v>
      </c>
      <c r="AM139" s="9">
        <f t="shared" si="70"/>
        <v>4</v>
      </c>
      <c r="AN139" s="9" t="s">
        <v>1055</v>
      </c>
      <c r="AO139" s="47">
        <f>VLOOKUP(AN139,'Data Tables'!$E$4:$F$15,2,FALSE)</f>
        <v>20.157194</v>
      </c>
      <c r="AP139" s="9">
        <f t="shared" si="71"/>
        <v>0</v>
      </c>
      <c r="AQ139" s="9" t="s">
        <v>1050</v>
      </c>
      <c r="AR139" s="9">
        <f t="shared" si="72"/>
        <v>2</v>
      </c>
      <c r="AS139" s="9" t="str">
        <f t="shared" si="73"/>
        <v>NYC Dual Fuel</v>
      </c>
      <c r="AT139" s="9" t="s">
        <v>1162</v>
      </c>
      <c r="AU139" s="9">
        <f t="shared" si="74"/>
        <v>0</v>
      </c>
      <c r="AV139" s="9">
        <f t="shared" si="75"/>
        <v>69</v>
      </c>
    </row>
    <row r="140" spans="1:48" hidden="1" x14ac:dyDescent="0.25">
      <c r="A140" s="9" t="s">
        <v>451</v>
      </c>
      <c r="B140" s="9" t="s">
        <v>452</v>
      </c>
      <c r="C140" s="9" t="s">
        <v>437</v>
      </c>
      <c r="D140" s="9" t="s">
        <v>437</v>
      </c>
      <c r="E140" t="s">
        <v>1034</v>
      </c>
      <c r="F140" t="str">
        <f t="shared" si="55"/>
        <v>Not NYC</v>
      </c>
      <c r="G140" s="9" t="s">
        <v>76</v>
      </c>
      <c r="H140" s="36">
        <v>42.653167000000003</v>
      </c>
      <c r="I140" s="36">
        <v>-73.774216999999993</v>
      </c>
      <c r="J140" s="40">
        <f t="shared" si="76"/>
        <v>4</v>
      </c>
      <c r="K140" s="40">
        <f t="shared" si="56"/>
        <v>4</v>
      </c>
      <c r="L140" s="40">
        <f t="shared" si="57"/>
        <v>4</v>
      </c>
      <c r="M140" s="41">
        <v>177516.26111058655</v>
      </c>
      <c r="N140" s="41">
        <v>77405.346414499945</v>
      </c>
      <c r="O140" s="41">
        <f t="shared" si="54"/>
        <v>12206.853484604453</v>
      </c>
      <c r="P140" s="42">
        <f t="shared" si="58"/>
        <v>3</v>
      </c>
      <c r="Q140" s="43">
        <v>1851</v>
      </c>
      <c r="R140" s="43"/>
      <c r="S140" s="40">
        <f t="shared" si="59"/>
        <v>4</v>
      </c>
      <c r="T140" s="40"/>
      <c r="U140" s="40">
        <f t="shared" si="60"/>
        <v>0</v>
      </c>
      <c r="V140" s="40" t="str">
        <f>IFERROR(VLOOKUP(A140,'Data Tables'!$L$3:$M$89,2,FALSE),"No")</f>
        <v>No</v>
      </c>
      <c r="W140" s="40">
        <f t="shared" si="61"/>
        <v>0</v>
      </c>
      <c r="X140" s="43"/>
      <c r="Y140" s="40">
        <f t="shared" si="62"/>
        <v>0</v>
      </c>
      <c r="Z140" s="43" t="s">
        <v>77</v>
      </c>
      <c r="AA140" s="40">
        <f t="shared" si="63"/>
        <v>1</v>
      </c>
      <c r="AB140" s="43" t="s">
        <v>41</v>
      </c>
      <c r="AC140" s="42">
        <f t="shared" si="64"/>
        <v>2</v>
      </c>
      <c r="AD140" s="41" t="s">
        <v>104</v>
      </c>
      <c r="AE140" s="42">
        <f t="shared" si="65"/>
        <v>3</v>
      </c>
      <c r="AF140" s="43">
        <v>2013</v>
      </c>
      <c r="AG140" s="40">
        <f t="shared" si="66"/>
        <v>1</v>
      </c>
      <c r="AH140" s="45" t="str">
        <f t="shared" si="67"/>
        <v>Steam</v>
      </c>
      <c r="AI140" s="40">
        <f t="shared" si="68"/>
        <v>2</v>
      </c>
      <c r="AJ140" s="46" t="s">
        <v>42</v>
      </c>
      <c r="AK140" s="40">
        <f t="shared" si="69"/>
        <v>0</v>
      </c>
      <c r="AL140" s="9" t="s">
        <v>1060</v>
      </c>
      <c r="AM140" s="9">
        <f t="shared" si="70"/>
        <v>2</v>
      </c>
      <c r="AN140" s="9" t="s">
        <v>1047</v>
      </c>
      <c r="AO140" s="47">
        <f>VLOOKUP(AN140,'Data Tables'!$E$4:$F$15,2,FALSE)</f>
        <v>8.6002589999999994</v>
      </c>
      <c r="AP140" s="9">
        <f t="shared" si="71"/>
        <v>4</v>
      </c>
      <c r="AQ140" s="9" t="s">
        <v>1061</v>
      </c>
      <c r="AR140" s="9">
        <f t="shared" si="72"/>
        <v>4</v>
      </c>
      <c r="AS140" s="9" t="str">
        <f t="shared" si="73"/>
        <v>Not NYC</v>
      </c>
      <c r="AT140" s="9"/>
      <c r="AU140" s="9">
        <f t="shared" si="74"/>
        <v>0</v>
      </c>
      <c r="AV140" s="9">
        <f t="shared" si="75"/>
        <v>69</v>
      </c>
    </row>
    <row r="141" spans="1:48" hidden="1" x14ac:dyDescent="0.25">
      <c r="A141" s="9" t="s">
        <v>514</v>
      </c>
      <c r="B141" s="9" t="s">
        <v>515</v>
      </c>
      <c r="C141" s="9" t="s">
        <v>516</v>
      </c>
      <c r="D141" s="9" t="s">
        <v>428</v>
      </c>
      <c r="E141" t="s">
        <v>1035</v>
      </c>
      <c r="F141" t="str">
        <f t="shared" si="55"/>
        <v>Not NYC</v>
      </c>
      <c r="G141" s="9" t="s">
        <v>76</v>
      </c>
      <c r="H141" s="36">
        <v>42.087626</v>
      </c>
      <c r="I141" s="36">
        <v>-75.914321000000001</v>
      </c>
      <c r="J141" s="40">
        <f t="shared" si="76"/>
        <v>4</v>
      </c>
      <c r="K141" s="40">
        <f t="shared" si="56"/>
        <v>4</v>
      </c>
      <c r="L141" s="40">
        <f t="shared" si="57"/>
        <v>4</v>
      </c>
      <c r="M141" s="41">
        <v>125218.81557181125</v>
      </c>
      <c r="N141" s="41">
        <v>54601.227720266535</v>
      </c>
      <c r="O141" s="41">
        <f t="shared" si="54"/>
        <v>8610.6350237321985</v>
      </c>
      <c r="P141" s="42">
        <f t="shared" si="58"/>
        <v>3</v>
      </c>
      <c r="Q141" s="43">
        <v>1981</v>
      </c>
      <c r="R141" s="43"/>
      <c r="S141" s="40">
        <f t="shared" si="59"/>
        <v>1</v>
      </c>
      <c r="T141" s="40"/>
      <c r="U141" s="40">
        <f t="shared" si="60"/>
        <v>0</v>
      </c>
      <c r="V141" s="40" t="str">
        <f>IFERROR(VLOOKUP(A141,'Data Tables'!$L$3:$M$89,2,FALSE),"No")</f>
        <v>No</v>
      </c>
      <c r="W141" s="40">
        <f t="shared" si="61"/>
        <v>0</v>
      </c>
      <c r="X141" s="43" t="s">
        <v>1089</v>
      </c>
      <c r="Y141" s="40">
        <f t="shared" si="62"/>
        <v>4</v>
      </c>
      <c r="Z141" s="43" t="s">
        <v>156</v>
      </c>
      <c r="AA141" s="40">
        <f t="shared" si="63"/>
        <v>0</v>
      </c>
      <c r="AB141" s="44" t="str">
        <f>IF(AND(E141="Manhattan",G141="Multifamily Housing"),IF(Q141&lt;1980,"Dual Fuel","Natural Gas"),IF(AND(E141="Manhattan",G141&lt;&gt;"Multifamily Housing"),IF(Q141&lt;1945,"Oil",IF(Q141&lt;1980,"Dual Fuel","Natural Gas")),IF(E141="Downstate/LI/HV",IF(Q141&lt;1980,"Dual Fuel","Natural Gas"),IF(Q141&lt;1945,"Dual Fuel","Natural Gas"))))</f>
        <v>Natural Gas</v>
      </c>
      <c r="AC141" s="42">
        <f t="shared" si="64"/>
        <v>2</v>
      </c>
      <c r="AD141" s="44" t="str">
        <f>IF(AND(E141="Upstate",Q141&gt;=1945),"Furnace",IF(Q141&gt;=1980,"HW Boiler",IF(AND(E141="Downstate/LI/HV",Q141&gt;=1945),"Furnace","Steam Boiler")))</f>
        <v>Furnace</v>
      </c>
      <c r="AE141" s="42">
        <f t="shared" si="65"/>
        <v>3</v>
      </c>
      <c r="AF141" s="45">
        <v>1990</v>
      </c>
      <c r="AG141" s="40">
        <f t="shared" si="66"/>
        <v>2</v>
      </c>
      <c r="AH141" s="45" t="str">
        <f t="shared" si="67"/>
        <v>Forced Air</v>
      </c>
      <c r="AI141" s="40">
        <f t="shared" si="68"/>
        <v>4</v>
      </c>
      <c r="AJ141" s="46" t="s">
        <v>42</v>
      </c>
      <c r="AK141" s="40">
        <f t="shared" si="69"/>
        <v>0</v>
      </c>
      <c r="AL141" s="9" t="s">
        <v>1064</v>
      </c>
      <c r="AM141" s="9">
        <f t="shared" si="70"/>
        <v>1</v>
      </c>
      <c r="AN141" s="9" t="s">
        <v>1053</v>
      </c>
      <c r="AO141" s="47">
        <f>VLOOKUP(AN141,'Data Tables'!$E$4:$F$15,2,FALSE)</f>
        <v>9.6621608999999999</v>
      </c>
      <c r="AP141" s="9">
        <f t="shared" si="71"/>
        <v>3</v>
      </c>
      <c r="AQ141" s="9" t="s">
        <v>1061</v>
      </c>
      <c r="AR141" s="9">
        <f t="shared" si="72"/>
        <v>4</v>
      </c>
      <c r="AS141" s="9" t="str">
        <f t="shared" si="73"/>
        <v>Not NYC</v>
      </c>
      <c r="AT141" s="9"/>
      <c r="AU141" s="9">
        <f t="shared" si="74"/>
        <v>0</v>
      </c>
      <c r="AV141" s="9">
        <f t="shared" si="75"/>
        <v>69</v>
      </c>
    </row>
    <row r="142" spans="1:48" hidden="1" x14ac:dyDescent="0.25">
      <c r="A142" s="9" t="s">
        <v>546</v>
      </c>
      <c r="B142" s="9" t="s">
        <v>547</v>
      </c>
      <c r="C142" s="9" t="s">
        <v>417</v>
      </c>
      <c r="D142" s="9" t="s">
        <v>418</v>
      </c>
      <c r="E142" t="s">
        <v>1035</v>
      </c>
      <c r="F142" t="str">
        <f t="shared" si="55"/>
        <v>Not NYC</v>
      </c>
      <c r="G142" s="9" t="s">
        <v>76</v>
      </c>
      <c r="H142" s="36">
        <v>42.848360999999997</v>
      </c>
      <c r="I142" s="36">
        <v>-78.812792999999999</v>
      </c>
      <c r="J142" s="40">
        <f t="shared" si="76"/>
        <v>4</v>
      </c>
      <c r="K142" s="40">
        <f t="shared" si="56"/>
        <v>4</v>
      </c>
      <c r="L142" s="40">
        <f t="shared" si="57"/>
        <v>4</v>
      </c>
      <c r="M142" s="41">
        <v>96396.623168821578</v>
      </c>
      <c r="N142" s="41">
        <v>42033.411265474533</v>
      </c>
      <c r="O142" s="41">
        <f t="shared" si="54"/>
        <v>6628.6854402560257</v>
      </c>
      <c r="P142" s="42">
        <f t="shared" si="58"/>
        <v>2</v>
      </c>
      <c r="Q142" s="43">
        <v>1904</v>
      </c>
      <c r="R142" s="43"/>
      <c r="S142" s="40">
        <f t="shared" si="59"/>
        <v>4</v>
      </c>
      <c r="T142" s="40"/>
      <c r="U142" s="40">
        <f t="shared" si="60"/>
        <v>0</v>
      </c>
      <c r="V142" s="40" t="str">
        <f>IFERROR(VLOOKUP(A142,'Data Tables'!$L$3:$M$89,2,FALSE),"No")</f>
        <v>No</v>
      </c>
      <c r="W142" s="40">
        <f t="shared" si="61"/>
        <v>0</v>
      </c>
      <c r="X142" s="43"/>
      <c r="Y142" s="40">
        <f t="shared" si="62"/>
        <v>0</v>
      </c>
      <c r="Z142" s="43" t="s">
        <v>77</v>
      </c>
      <c r="AA142" s="40">
        <f t="shared" si="63"/>
        <v>1</v>
      </c>
      <c r="AB142" s="44" t="str">
        <f>IF(AND(E142="Manhattan",G142="Multifamily Housing"),IF(Q142&lt;1980,"Dual Fuel","Natural Gas"),IF(AND(E142="Manhattan",G142&lt;&gt;"Multifamily Housing"),IF(Q142&lt;1945,"Oil",IF(Q142&lt;1980,"Dual Fuel","Natural Gas")),IF(E142="Downstate/LI/HV",IF(Q142&lt;1980,"Dual Fuel","Natural Gas"),IF(Q142&lt;1945,"Dual Fuel","Natural Gas"))))</f>
        <v>Dual Fuel</v>
      </c>
      <c r="AC142" s="42">
        <f t="shared" si="64"/>
        <v>3</v>
      </c>
      <c r="AD142" s="44" t="str">
        <f>IF(AND(E142="Upstate",Q142&gt;=1945),"Furnace",IF(Q142&gt;=1980,"HW Boiler",IF(AND(E142="Downstate/LI/HV",Q142&gt;=1945),"Furnace","Steam Boiler")))</f>
        <v>Steam Boiler</v>
      </c>
      <c r="AE142" s="42">
        <f t="shared" si="65"/>
        <v>2</v>
      </c>
      <c r="AF142" s="45">
        <v>1990</v>
      </c>
      <c r="AG142" s="40">
        <f t="shared" si="66"/>
        <v>2</v>
      </c>
      <c r="AH142" s="45" t="str">
        <f t="shared" si="67"/>
        <v>Steam</v>
      </c>
      <c r="AI142" s="40">
        <f t="shared" si="68"/>
        <v>2</v>
      </c>
      <c r="AJ142" s="46" t="s">
        <v>42</v>
      </c>
      <c r="AK142" s="40">
        <f t="shared" si="69"/>
        <v>0</v>
      </c>
      <c r="AL142" s="9" t="s">
        <v>1060</v>
      </c>
      <c r="AM142" s="9">
        <f t="shared" si="70"/>
        <v>2</v>
      </c>
      <c r="AN142" s="9" t="s">
        <v>1047</v>
      </c>
      <c r="AO142" s="47">
        <f>VLOOKUP(AN142,'Data Tables'!$E$4:$F$15,2,FALSE)</f>
        <v>8.6002589999999994</v>
      </c>
      <c r="AP142" s="9">
        <f t="shared" si="71"/>
        <v>4</v>
      </c>
      <c r="AQ142" s="9" t="s">
        <v>1061</v>
      </c>
      <c r="AR142" s="9">
        <f t="shared" si="72"/>
        <v>4</v>
      </c>
      <c r="AS142" s="9" t="str">
        <f t="shared" si="73"/>
        <v>Not NYC</v>
      </c>
      <c r="AT142" s="9"/>
      <c r="AU142" s="9">
        <f t="shared" si="74"/>
        <v>0</v>
      </c>
      <c r="AV142" s="9">
        <f t="shared" si="75"/>
        <v>69</v>
      </c>
    </row>
    <row r="143" spans="1:48" hidden="1" x14ac:dyDescent="0.25">
      <c r="A143" s="9" t="s">
        <v>669</v>
      </c>
      <c r="B143" s="9" t="s">
        <v>670</v>
      </c>
      <c r="C143" s="9" t="s">
        <v>671</v>
      </c>
      <c r="D143" s="9" t="s">
        <v>672</v>
      </c>
      <c r="E143" t="s">
        <v>1035</v>
      </c>
      <c r="F143" t="str">
        <f t="shared" si="55"/>
        <v>Not NYC</v>
      </c>
      <c r="G143" s="9" t="s">
        <v>76</v>
      </c>
      <c r="H143" s="36">
        <v>43.084927999999998</v>
      </c>
      <c r="I143" s="36">
        <v>-73.796274999999994</v>
      </c>
      <c r="J143" s="40">
        <f t="shared" si="76"/>
        <v>4</v>
      </c>
      <c r="K143" s="40">
        <f t="shared" si="56"/>
        <v>4</v>
      </c>
      <c r="L143" s="40">
        <f t="shared" si="57"/>
        <v>4</v>
      </c>
      <c r="M143" s="41">
        <v>58583.996101087323</v>
      </c>
      <c r="N143" s="41">
        <v>25545.347137102031</v>
      </c>
      <c r="O143" s="41">
        <f t="shared" si="54"/>
        <v>4028.5112613041811</v>
      </c>
      <c r="P143" s="42">
        <f t="shared" si="58"/>
        <v>2</v>
      </c>
      <c r="Q143" s="43">
        <v>1913</v>
      </c>
      <c r="R143" s="43"/>
      <c r="S143" s="40">
        <f t="shared" si="59"/>
        <v>4</v>
      </c>
      <c r="T143" s="40"/>
      <c r="U143" s="40">
        <f t="shared" si="60"/>
        <v>0</v>
      </c>
      <c r="V143" s="40" t="str">
        <f>IFERROR(VLOOKUP(A143,'Data Tables'!$L$3:$M$89,2,FALSE),"No")</f>
        <v>No</v>
      </c>
      <c r="W143" s="40">
        <f t="shared" si="61"/>
        <v>0</v>
      </c>
      <c r="X143" s="43"/>
      <c r="Y143" s="40">
        <f t="shared" si="62"/>
        <v>0</v>
      </c>
      <c r="Z143" s="43" t="s">
        <v>77</v>
      </c>
      <c r="AA143" s="40">
        <f t="shared" si="63"/>
        <v>1</v>
      </c>
      <c r="AB143" s="44" t="str">
        <f>IF(AND(E143="Manhattan",G143="Multifamily Housing"),IF(Q143&lt;1980,"Dual Fuel","Natural Gas"),IF(AND(E143="Manhattan",G143&lt;&gt;"Multifamily Housing"),IF(Q143&lt;1945,"Oil",IF(Q143&lt;1980,"Dual Fuel","Natural Gas")),IF(E143="Downstate/LI/HV",IF(Q143&lt;1980,"Dual Fuel","Natural Gas"),IF(Q143&lt;1945,"Dual Fuel","Natural Gas"))))</f>
        <v>Dual Fuel</v>
      </c>
      <c r="AC143" s="42">
        <f t="shared" si="64"/>
        <v>3</v>
      </c>
      <c r="AD143" s="44" t="str">
        <f>IF(AND(E143="Upstate",Q143&gt;=1945),"Furnace",IF(Q143&gt;=1980,"HW Boiler",IF(AND(E143="Downstate/LI/HV",Q143&gt;=1945),"Furnace","Steam Boiler")))</f>
        <v>Steam Boiler</v>
      </c>
      <c r="AE143" s="42">
        <f t="shared" si="65"/>
        <v>2</v>
      </c>
      <c r="AF143" s="45">
        <v>1990</v>
      </c>
      <c r="AG143" s="40">
        <f t="shared" si="66"/>
        <v>2</v>
      </c>
      <c r="AH143" s="45" t="str">
        <f t="shared" si="67"/>
        <v>Steam</v>
      </c>
      <c r="AI143" s="40">
        <f t="shared" si="68"/>
        <v>2</v>
      </c>
      <c r="AJ143" s="46" t="s">
        <v>42</v>
      </c>
      <c r="AK143" s="40">
        <f t="shared" si="69"/>
        <v>0</v>
      </c>
      <c r="AL143" s="9" t="s">
        <v>1060</v>
      </c>
      <c r="AM143" s="9">
        <f t="shared" si="70"/>
        <v>2</v>
      </c>
      <c r="AN143" s="9" t="s">
        <v>1047</v>
      </c>
      <c r="AO143" s="47">
        <f>VLOOKUP(AN143,'Data Tables'!$E$4:$F$15,2,FALSE)</f>
        <v>8.6002589999999994</v>
      </c>
      <c r="AP143" s="9">
        <f t="shared" si="71"/>
        <v>4</v>
      </c>
      <c r="AQ143" s="9" t="s">
        <v>1061</v>
      </c>
      <c r="AR143" s="9">
        <f t="shared" si="72"/>
        <v>4</v>
      </c>
      <c r="AS143" s="9" t="str">
        <f t="shared" si="73"/>
        <v>Not NYC</v>
      </c>
      <c r="AT143" s="9"/>
      <c r="AU143" s="9">
        <f t="shared" si="74"/>
        <v>0</v>
      </c>
      <c r="AV143" s="9">
        <f t="shared" si="75"/>
        <v>69</v>
      </c>
    </row>
    <row r="144" spans="1:48" hidden="1" x14ac:dyDescent="0.25">
      <c r="A144" s="9" t="s">
        <v>683</v>
      </c>
      <c r="B144" s="9" t="s">
        <v>684</v>
      </c>
      <c r="C144" s="9" t="s">
        <v>685</v>
      </c>
      <c r="D144" s="9" t="s">
        <v>598</v>
      </c>
      <c r="E144" t="s">
        <v>1035</v>
      </c>
      <c r="F144" t="str">
        <f t="shared" si="55"/>
        <v>Not NYC</v>
      </c>
      <c r="G144" s="9" t="s">
        <v>76</v>
      </c>
      <c r="H144" s="36">
        <v>42.091529000000001</v>
      </c>
      <c r="I144" s="36">
        <v>-79.232817999999995</v>
      </c>
      <c r="J144" s="40">
        <f t="shared" si="76"/>
        <v>4</v>
      </c>
      <c r="K144" s="40">
        <f t="shared" si="56"/>
        <v>4</v>
      </c>
      <c r="L144" s="40">
        <f t="shared" si="57"/>
        <v>4</v>
      </c>
      <c r="M144" s="41">
        <v>55125.16792468269</v>
      </c>
      <c r="N144" s="41">
        <v>24037.137176460474</v>
      </c>
      <c r="O144" s="41">
        <f t="shared" si="54"/>
        <v>3790.6659590561217</v>
      </c>
      <c r="P144" s="42">
        <f t="shared" si="58"/>
        <v>2</v>
      </c>
      <c r="Q144" s="43">
        <v>1890</v>
      </c>
      <c r="R144" s="43"/>
      <c r="S144" s="40">
        <f t="shared" si="59"/>
        <v>4</v>
      </c>
      <c r="T144" s="40"/>
      <c r="U144" s="40">
        <f t="shared" si="60"/>
        <v>0</v>
      </c>
      <c r="V144" s="40" t="str">
        <f>IFERROR(VLOOKUP(A144,'Data Tables'!$L$3:$M$89,2,FALSE),"No")</f>
        <v>No</v>
      </c>
      <c r="W144" s="40">
        <f t="shared" si="61"/>
        <v>0</v>
      </c>
      <c r="X144" s="43"/>
      <c r="Y144" s="40">
        <f t="shared" si="62"/>
        <v>0</v>
      </c>
      <c r="Z144" s="43" t="s">
        <v>77</v>
      </c>
      <c r="AA144" s="40">
        <f t="shared" si="63"/>
        <v>1</v>
      </c>
      <c r="AB144" s="44" t="str">
        <f>IF(AND(E144="Manhattan",G144="Multifamily Housing"),IF(Q144&lt;1980,"Dual Fuel","Natural Gas"),IF(AND(E144="Manhattan",G144&lt;&gt;"Multifamily Housing"),IF(Q144&lt;1945,"Oil",IF(Q144&lt;1980,"Dual Fuel","Natural Gas")),IF(E144="Downstate/LI/HV",IF(Q144&lt;1980,"Dual Fuel","Natural Gas"),IF(Q144&lt;1945,"Dual Fuel","Natural Gas"))))</f>
        <v>Dual Fuel</v>
      </c>
      <c r="AC144" s="42">
        <f t="shared" si="64"/>
        <v>3</v>
      </c>
      <c r="AD144" s="44" t="str">
        <f>IF(AND(E144="Upstate",Q144&gt;=1945),"Furnace",IF(Q144&gt;=1980,"HW Boiler",IF(AND(E144="Downstate/LI/HV",Q144&gt;=1945),"Furnace","Steam Boiler")))</f>
        <v>Steam Boiler</v>
      </c>
      <c r="AE144" s="42">
        <f t="shared" si="65"/>
        <v>2</v>
      </c>
      <c r="AF144" s="45">
        <v>1990</v>
      </c>
      <c r="AG144" s="40">
        <f t="shared" si="66"/>
        <v>2</v>
      </c>
      <c r="AH144" s="45" t="str">
        <f t="shared" si="67"/>
        <v>Steam</v>
      </c>
      <c r="AI144" s="40">
        <f t="shared" si="68"/>
        <v>2</v>
      </c>
      <c r="AJ144" s="46" t="s">
        <v>42</v>
      </c>
      <c r="AK144" s="40">
        <f t="shared" si="69"/>
        <v>0</v>
      </c>
      <c r="AL144" s="9" t="s">
        <v>1060</v>
      </c>
      <c r="AM144" s="9">
        <f t="shared" si="70"/>
        <v>2</v>
      </c>
      <c r="AN144" s="9" t="s">
        <v>1062</v>
      </c>
      <c r="AO144" s="47">
        <f>VLOOKUP(AN144,'Data Tables'!$E$4:$F$15,2,FALSE)</f>
        <v>8.8179952000000004</v>
      </c>
      <c r="AP144" s="9">
        <f t="shared" si="71"/>
        <v>4</v>
      </c>
      <c r="AQ144" s="9" t="s">
        <v>1061</v>
      </c>
      <c r="AR144" s="9">
        <f t="shared" si="72"/>
        <v>4</v>
      </c>
      <c r="AS144" s="9" t="str">
        <f t="shared" si="73"/>
        <v>Not NYC</v>
      </c>
      <c r="AT144" s="9"/>
      <c r="AU144" s="9">
        <f t="shared" si="74"/>
        <v>0</v>
      </c>
      <c r="AV144" s="9">
        <f t="shared" si="75"/>
        <v>69</v>
      </c>
    </row>
    <row r="145" spans="1:48" hidden="1" x14ac:dyDescent="0.25">
      <c r="A145" s="9" t="s">
        <v>759</v>
      </c>
      <c r="B145" s="9" t="s">
        <v>760</v>
      </c>
      <c r="C145" s="9" t="s">
        <v>761</v>
      </c>
      <c r="D145" s="9" t="s">
        <v>481</v>
      </c>
      <c r="E145" t="s">
        <v>1034</v>
      </c>
      <c r="F145" t="str">
        <f t="shared" si="55"/>
        <v>Not NYC</v>
      </c>
      <c r="G145" s="9" t="s">
        <v>76</v>
      </c>
      <c r="H145" s="36">
        <v>41.2087</v>
      </c>
      <c r="I145" s="36">
        <v>-73.9803</v>
      </c>
      <c r="J145" s="40">
        <f t="shared" si="76"/>
        <v>4</v>
      </c>
      <c r="K145" s="40">
        <f t="shared" si="56"/>
        <v>4</v>
      </c>
      <c r="L145" s="40">
        <f t="shared" si="57"/>
        <v>4</v>
      </c>
      <c r="M145" s="41">
        <v>45101.464535026469</v>
      </c>
      <c r="N145" s="41">
        <v>19666.336279808056</v>
      </c>
      <c r="O145" s="41">
        <f t="shared" si="54"/>
        <v>3101.3889436144673</v>
      </c>
      <c r="P145" s="42">
        <f t="shared" si="58"/>
        <v>1</v>
      </c>
      <c r="Q145" s="43">
        <v>1905</v>
      </c>
      <c r="R145" s="43"/>
      <c r="S145" s="40">
        <f t="shared" si="59"/>
        <v>4</v>
      </c>
      <c r="T145" s="40"/>
      <c r="U145" s="40">
        <f t="shared" si="60"/>
        <v>0</v>
      </c>
      <c r="V145" s="40" t="str">
        <f>IFERROR(VLOOKUP(A145,'Data Tables'!$L$3:$M$89,2,FALSE),"No")</f>
        <v>No</v>
      </c>
      <c r="W145" s="40">
        <f t="shared" si="61"/>
        <v>0</v>
      </c>
      <c r="X145" s="43" t="s">
        <v>1101</v>
      </c>
      <c r="Y145" s="40">
        <f t="shared" si="62"/>
        <v>4</v>
      </c>
      <c r="Z145" s="43" t="s">
        <v>67</v>
      </c>
      <c r="AA145" s="40">
        <f t="shared" si="63"/>
        <v>2</v>
      </c>
      <c r="AB145" s="43" t="s">
        <v>47</v>
      </c>
      <c r="AC145" s="42">
        <f t="shared" si="64"/>
        <v>3</v>
      </c>
      <c r="AD145" s="41" t="s">
        <v>74</v>
      </c>
      <c r="AE145" s="42">
        <f t="shared" si="65"/>
        <v>2</v>
      </c>
      <c r="AF145" s="45">
        <v>1990</v>
      </c>
      <c r="AG145" s="40">
        <f t="shared" si="66"/>
        <v>2</v>
      </c>
      <c r="AH145" s="45" t="str">
        <f t="shared" si="67"/>
        <v>Steam</v>
      </c>
      <c r="AI145" s="40">
        <f t="shared" si="68"/>
        <v>2</v>
      </c>
      <c r="AJ145" s="46" t="s">
        <v>42</v>
      </c>
      <c r="AK145" s="40">
        <f t="shared" si="69"/>
        <v>0</v>
      </c>
      <c r="AL145" s="9" t="s">
        <v>1060</v>
      </c>
      <c r="AM145" s="9">
        <f t="shared" si="70"/>
        <v>2</v>
      </c>
      <c r="AN145" s="9" t="s">
        <v>1051</v>
      </c>
      <c r="AO145" s="47">
        <f>VLOOKUP(AN145,'Data Tables'!$E$4:$F$15,2,FALSE)</f>
        <v>13.688314</v>
      </c>
      <c r="AP145" s="9">
        <f t="shared" si="71"/>
        <v>2</v>
      </c>
      <c r="AQ145" s="9" t="s">
        <v>1061</v>
      </c>
      <c r="AR145" s="9">
        <f t="shared" si="72"/>
        <v>4</v>
      </c>
      <c r="AS145" s="9" t="str">
        <f t="shared" si="73"/>
        <v>Not NYC</v>
      </c>
      <c r="AT145" s="9"/>
      <c r="AU145" s="9">
        <f t="shared" si="74"/>
        <v>0</v>
      </c>
      <c r="AV145" s="9">
        <f t="shared" si="75"/>
        <v>69</v>
      </c>
    </row>
    <row r="146" spans="1:48" x14ac:dyDescent="0.25">
      <c r="A146" s="9" t="s">
        <v>532</v>
      </c>
      <c r="B146" s="9" t="s">
        <v>533</v>
      </c>
      <c r="C146" s="9" t="s">
        <v>534</v>
      </c>
      <c r="D146" s="9" t="s">
        <v>535</v>
      </c>
      <c r="E146" t="s">
        <v>1034</v>
      </c>
      <c r="F146" t="str">
        <f t="shared" si="55"/>
        <v>Not NYC</v>
      </c>
      <c r="G146" s="9" t="s">
        <v>53</v>
      </c>
      <c r="H146" s="36">
        <v>41.720936999999999</v>
      </c>
      <c r="I146" s="36">
        <v>-73.935484000000002</v>
      </c>
      <c r="J146" s="40">
        <f t="shared" si="76"/>
        <v>2</v>
      </c>
      <c r="K146" s="40">
        <f t="shared" si="56"/>
        <v>0</v>
      </c>
      <c r="L146" s="40">
        <f t="shared" si="57"/>
        <v>1</v>
      </c>
      <c r="M146" s="41">
        <v>110623.12977272728</v>
      </c>
      <c r="N146" s="41">
        <v>12453.188585526317</v>
      </c>
      <c r="O146" s="41">
        <f t="shared" si="54"/>
        <v>7606.966982606953</v>
      </c>
      <c r="P146" s="42">
        <f t="shared" si="58"/>
        <v>3</v>
      </c>
      <c r="Q146" s="43">
        <v>1908</v>
      </c>
      <c r="R146" s="43"/>
      <c r="S146" s="40">
        <f t="shared" si="59"/>
        <v>4</v>
      </c>
      <c r="T146" s="40"/>
      <c r="U146" s="40">
        <f t="shared" si="60"/>
        <v>0</v>
      </c>
      <c r="V146" s="40" t="str">
        <f>IFERROR(VLOOKUP(A146,'Data Tables'!$L$3:$M$89,2,FALSE),"No")</f>
        <v>Yes</v>
      </c>
      <c r="W146" s="40">
        <f t="shared" si="61"/>
        <v>4</v>
      </c>
      <c r="X146" s="43" t="s">
        <v>1093</v>
      </c>
      <c r="Y146" s="40">
        <f t="shared" si="62"/>
        <v>4</v>
      </c>
      <c r="Z146" s="43" t="s">
        <v>46</v>
      </c>
      <c r="AA146" s="40">
        <f t="shared" si="63"/>
        <v>4</v>
      </c>
      <c r="AB146" s="44" t="str">
        <f>IF(AND(E146="Manhattan",G146="Multifamily Housing"),IF(Q146&lt;1980,"Dual Fuel","Natural Gas"),IF(AND(E146="Manhattan",G146&lt;&gt;"Multifamily Housing"),IF(Q146&lt;1945,"Oil",IF(Q146&lt;1980,"Dual Fuel","Natural Gas")),IF(E146="Downstate/LI/HV",IF(Q146&lt;1980,"Dual Fuel","Natural Gas"),IF(Q146&lt;1945,"Dual Fuel","Natural Gas"))))</f>
        <v>Dual Fuel</v>
      </c>
      <c r="AC146" s="42">
        <f t="shared" si="64"/>
        <v>3</v>
      </c>
      <c r="AD146" s="44" t="str">
        <f>IF(AND(E146="Upstate",Q146&gt;=1945),"Furnace",IF(Q146&gt;=1980,"HW Boiler",IF(AND(E146="Downstate/LI/HV",Q146&gt;=1945),"Furnace","Steam Boiler")))</f>
        <v>Steam Boiler</v>
      </c>
      <c r="AE146" s="42">
        <f t="shared" si="65"/>
        <v>2</v>
      </c>
      <c r="AF146" s="45">
        <v>1990</v>
      </c>
      <c r="AG146" s="40">
        <f t="shared" si="66"/>
        <v>2</v>
      </c>
      <c r="AH146" s="45" t="str">
        <f t="shared" si="67"/>
        <v>Steam</v>
      </c>
      <c r="AI146" s="40">
        <f t="shared" si="68"/>
        <v>2</v>
      </c>
      <c r="AJ146" s="46" t="s">
        <v>42</v>
      </c>
      <c r="AK146" s="40">
        <f t="shared" si="69"/>
        <v>0</v>
      </c>
      <c r="AL146" s="9" t="s">
        <v>1060</v>
      </c>
      <c r="AM146" s="9">
        <f t="shared" si="70"/>
        <v>2</v>
      </c>
      <c r="AN146" s="9" t="s">
        <v>1056</v>
      </c>
      <c r="AO146" s="47">
        <f>VLOOKUP(AN146,'Data Tables'!$E$4:$F$15,2,FALSE)</f>
        <v>13.229555</v>
      </c>
      <c r="AP146" s="9">
        <f t="shared" si="71"/>
        <v>2</v>
      </c>
      <c r="AQ146" s="9" t="s">
        <v>1061</v>
      </c>
      <c r="AR146" s="9">
        <f t="shared" si="72"/>
        <v>4</v>
      </c>
      <c r="AS146" s="9" t="str">
        <f t="shared" si="73"/>
        <v>Not NYC</v>
      </c>
      <c r="AT146" s="9"/>
      <c r="AU146" s="9">
        <f t="shared" si="74"/>
        <v>0</v>
      </c>
      <c r="AV146" s="9">
        <f t="shared" si="75"/>
        <v>69</v>
      </c>
    </row>
    <row r="147" spans="1:48" x14ac:dyDescent="0.25">
      <c r="A147" s="9" t="s">
        <v>767</v>
      </c>
      <c r="B147" s="9" t="s">
        <v>768</v>
      </c>
      <c r="C147" s="9" t="s">
        <v>671</v>
      </c>
      <c r="D147" s="9" t="s">
        <v>672</v>
      </c>
      <c r="E147" t="s">
        <v>1035</v>
      </c>
      <c r="F147" t="str">
        <f t="shared" si="55"/>
        <v>Not NYC</v>
      </c>
      <c r="G147" s="9" t="s">
        <v>53</v>
      </c>
      <c r="H147" s="36">
        <v>43.097034999999998</v>
      </c>
      <c r="I147" s="36">
        <v>-73.785335000000003</v>
      </c>
      <c r="J147" s="40">
        <f t="shared" si="76"/>
        <v>2</v>
      </c>
      <c r="K147" s="40">
        <f t="shared" si="56"/>
        <v>0</v>
      </c>
      <c r="L147" s="40">
        <f t="shared" si="57"/>
        <v>1</v>
      </c>
      <c r="M147" s="41">
        <v>44601.544285714277</v>
      </c>
      <c r="N147" s="41">
        <v>5020.9340789473681</v>
      </c>
      <c r="O147" s="41">
        <f t="shared" si="54"/>
        <v>3067.0120747058822</v>
      </c>
      <c r="P147" s="42">
        <f t="shared" si="58"/>
        <v>1</v>
      </c>
      <c r="Q147" s="43">
        <v>1966</v>
      </c>
      <c r="R147" s="43"/>
      <c r="S147" s="40">
        <f t="shared" si="59"/>
        <v>3</v>
      </c>
      <c r="T147" s="40"/>
      <c r="U147" s="40">
        <f t="shared" si="60"/>
        <v>0</v>
      </c>
      <c r="V147" s="40" t="str">
        <f>IFERROR(VLOOKUP(A147,'Data Tables'!$L$3:$M$89,2,FALSE),"No")</f>
        <v>Yes</v>
      </c>
      <c r="W147" s="40">
        <f t="shared" si="61"/>
        <v>4</v>
      </c>
      <c r="X147" s="43" t="s">
        <v>1102</v>
      </c>
      <c r="Y147" s="40">
        <f t="shared" si="62"/>
        <v>4</v>
      </c>
      <c r="Z147" s="43" t="s">
        <v>46</v>
      </c>
      <c r="AA147" s="40">
        <f t="shared" si="63"/>
        <v>4</v>
      </c>
      <c r="AB147" s="44" t="str">
        <f>IF(AND(E147="Manhattan",G147="Multifamily Housing"),IF(Q147&lt;1980,"Dual Fuel","Natural Gas"),IF(AND(E147="Manhattan",G147&lt;&gt;"Multifamily Housing"),IF(Q147&lt;1945,"Oil",IF(Q147&lt;1980,"Dual Fuel","Natural Gas")),IF(E147="Downstate/LI/HV",IF(Q147&lt;1980,"Dual Fuel","Natural Gas"),IF(Q147&lt;1945,"Dual Fuel","Natural Gas"))))</f>
        <v>Natural Gas</v>
      </c>
      <c r="AC147" s="42">
        <f t="shared" si="64"/>
        <v>2</v>
      </c>
      <c r="AD147" s="41" t="s">
        <v>74</v>
      </c>
      <c r="AE147" s="42">
        <f t="shared" si="65"/>
        <v>2</v>
      </c>
      <c r="AF147" s="45">
        <v>1990</v>
      </c>
      <c r="AG147" s="40">
        <f t="shared" si="66"/>
        <v>2</v>
      </c>
      <c r="AH147" s="43" t="s">
        <v>89</v>
      </c>
      <c r="AI147" s="40">
        <f t="shared" si="68"/>
        <v>4</v>
      </c>
      <c r="AJ147" s="46" t="s">
        <v>42</v>
      </c>
      <c r="AK147" s="40">
        <f t="shared" si="69"/>
        <v>0</v>
      </c>
      <c r="AL147" s="9" t="s">
        <v>1060</v>
      </c>
      <c r="AM147" s="9">
        <f t="shared" si="70"/>
        <v>2</v>
      </c>
      <c r="AN147" s="9" t="s">
        <v>1047</v>
      </c>
      <c r="AO147" s="47">
        <f>VLOOKUP(AN147,'Data Tables'!$E$4:$F$15,2,FALSE)</f>
        <v>8.6002589999999994</v>
      </c>
      <c r="AP147" s="9">
        <f t="shared" si="71"/>
        <v>4</v>
      </c>
      <c r="AQ147" s="9" t="s">
        <v>1061</v>
      </c>
      <c r="AR147" s="9">
        <f t="shared" si="72"/>
        <v>4</v>
      </c>
      <c r="AS147" s="9" t="str">
        <f t="shared" si="73"/>
        <v>Not NYC</v>
      </c>
      <c r="AT147" s="9"/>
      <c r="AU147" s="9">
        <f t="shared" si="74"/>
        <v>0</v>
      </c>
      <c r="AV147" s="9">
        <f t="shared" si="75"/>
        <v>69</v>
      </c>
    </row>
    <row r="148" spans="1:48" hidden="1" x14ac:dyDescent="0.25">
      <c r="A148" s="9" t="s">
        <v>120</v>
      </c>
      <c r="B148" s="9" t="s">
        <v>121</v>
      </c>
      <c r="C148" s="9" t="s">
        <v>62</v>
      </c>
      <c r="D148" s="9" t="s">
        <v>63</v>
      </c>
      <c r="E148" t="s">
        <v>63</v>
      </c>
      <c r="F148" t="str">
        <f t="shared" si="55"/>
        <v>NYC</v>
      </c>
      <c r="G148" s="9" t="s">
        <v>39</v>
      </c>
      <c r="H148" s="36">
        <v>40.717827999999997</v>
      </c>
      <c r="I148" s="36">
        <v>-73.980192799999998</v>
      </c>
      <c r="J148" s="40">
        <f t="shared" si="76"/>
        <v>3</v>
      </c>
      <c r="K148" s="40">
        <f t="shared" si="56"/>
        <v>2</v>
      </c>
      <c r="L148" s="40">
        <f t="shared" si="57"/>
        <v>3</v>
      </c>
      <c r="M148" s="41">
        <v>240002.72422352899</v>
      </c>
      <c r="N148" s="41">
        <v>2775.6056936064983</v>
      </c>
      <c r="O148" s="41">
        <f t="shared" si="54"/>
        <v>16503.716742194436</v>
      </c>
      <c r="P148" s="42">
        <f t="shared" si="58"/>
        <v>4</v>
      </c>
      <c r="Q148" s="43">
        <v>1966</v>
      </c>
      <c r="R148" s="43">
        <v>2010</v>
      </c>
      <c r="S148" s="40">
        <f t="shared" si="59"/>
        <v>0</v>
      </c>
      <c r="T148" s="40"/>
      <c r="U148" s="40">
        <f t="shared" si="60"/>
        <v>0</v>
      </c>
      <c r="V148" s="40" t="str">
        <f>IFERROR(VLOOKUP(A148,'Data Tables'!$L$3:$M$89,2,FALSE),"No")</f>
        <v>No</v>
      </c>
      <c r="W148" s="40">
        <f t="shared" si="61"/>
        <v>0</v>
      </c>
      <c r="X148" s="43"/>
      <c r="Y148" s="40">
        <f t="shared" si="62"/>
        <v>0</v>
      </c>
      <c r="Z148" s="41" t="s">
        <v>46</v>
      </c>
      <c r="AA148" s="40">
        <f t="shared" si="63"/>
        <v>4</v>
      </c>
      <c r="AB148" s="41" t="s">
        <v>41</v>
      </c>
      <c r="AC148" s="42">
        <f t="shared" si="64"/>
        <v>2</v>
      </c>
      <c r="AD148" s="41" t="s">
        <v>54</v>
      </c>
      <c r="AE148" s="42">
        <f t="shared" si="65"/>
        <v>2</v>
      </c>
      <c r="AF148" s="43">
        <v>2010</v>
      </c>
      <c r="AG148" s="40">
        <f t="shared" si="66"/>
        <v>1</v>
      </c>
      <c r="AH148" s="43" t="s">
        <v>49</v>
      </c>
      <c r="AI148" s="40">
        <f t="shared" si="68"/>
        <v>2</v>
      </c>
      <c r="AJ148" s="46" t="s">
        <v>49</v>
      </c>
      <c r="AK148" s="40">
        <f t="shared" si="69"/>
        <v>1</v>
      </c>
      <c r="AL148" s="9" t="s">
        <v>1048</v>
      </c>
      <c r="AM148" s="9">
        <f t="shared" si="70"/>
        <v>4</v>
      </c>
      <c r="AN148" s="9" t="s">
        <v>1055</v>
      </c>
      <c r="AO148" s="47">
        <f>VLOOKUP(AN148,'Data Tables'!$E$4:$F$15,2,FALSE)</f>
        <v>20.157194</v>
      </c>
      <c r="AP148" s="9">
        <f t="shared" si="71"/>
        <v>0</v>
      </c>
      <c r="AQ148" s="9" t="s">
        <v>1050</v>
      </c>
      <c r="AR148" s="9">
        <f t="shared" si="72"/>
        <v>2</v>
      </c>
      <c r="AS148" s="9" t="str">
        <f t="shared" si="73"/>
        <v>NYC Natural Gas</v>
      </c>
      <c r="AT148" s="9"/>
      <c r="AU148" s="9">
        <f t="shared" si="74"/>
        <v>2</v>
      </c>
      <c r="AV148" s="9">
        <f t="shared" si="75"/>
        <v>69</v>
      </c>
    </row>
    <row r="149" spans="1:48" hidden="1" x14ac:dyDescent="0.25">
      <c r="A149" s="9" t="s">
        <v>244</v>
      </c>
      <c r="B149" s="9" t="s">
        <v>245</v>
      </c>
      <c r="C149" s="9" t="s">
        <v>59</v>
      </c>
      <c r="D149" s="9" t="s">
        <v>59</v>
      </c>
      <c r="E149" t="s">
        <v>1034</v>
      </c>
      <c r="F149" t="str">
        <f t="shared" si="55"/>
        <v>NYC</v>
      </c>
      <c r="G149" s="9" t="s">
        <v>39</v>
      </c>
      <c r="H149" s="36">
        <v>40.737111800000001</v>
      </c>
      <c r="I149" s="36">
        <v>-73.747265499999997</v>
      </c>
      <c r="J149" s="40">
        <f t="shared" si="76"/>
        <v>3</v>
      </c>
      <c r="K149" s="40">
        <f t="shared" si="56"/>
        <v>2</v>
      </c>
      <c r="L149" s="40">
        <f t="shared" si="57"/>
        <v>3</v>
      </c>
      <c r="M149" s="41">
        <v>94570.3882352941</v>
      </c>
      <c r="N149" s="41">
        <v>70.806626974729227</v>
      </c>
      <c r="O149" s="41">
        <f t="shared" si="54"/>
        <v>6503.1049321799301</v>
      </c>
      <c r="P149" s="42">
        <f t="shared" si="58"/>
        <v>2</v>
      </c>
      <c r="Q149" s="43" t="s">
        <v>246</v>
      </c>
      <c r="R149" s="43"/>
      <c r="S149" s="40">
        <f t="shared" si="59"/>
        <v>0</v>
      </c>
      <c r="T149" s="40"/>
      <c r="U149" s="40">
        <f t="shared" si="60"/>
        <v>0</v>
      </c>
      <c r="V149" s="40" t="str">
        <f>IFERROR(VLOOKUP(A149,'Data Tables'!$L$3:$M$89,2,FALSE),"No")</f>
        <v>No</v>
      </c>
      <c r="W149" s="40">
        <f t="shared" si="61"/>
        <v>0</v>
      </c>
      <c r="X149" s="43"/>
      <c r="Y149" s="40">
        <f t="shared" si="62"/>
        <v>0</v>
      </c>
      <c r="Z149" s="41" t="s">
        <v>46</v>
      </c>
      <c r="AA149" s="40">
        <f t="shared" si="63"/>
        <v>4</v>
      </c>
      <c r="AB149" s="44" t="str">
        <f>IF(AND(E149="Manhattan",G149="Multifamily Housing"),IF(Q149&lt;1980,"Dual Fuel","Natural Gas"),IF(AND(E149="Manhattan",G149&lt;&gt;"Multifamily Housing"),IF(Q149&lt;1945,"Oil",IF(Q149&lt;1980,"Dual Fuel","Natural Gas")),IF(E149="Downstate/LI/HV",IF(Q149&lt;1980,"Dual Fuel","Natural Gas"),IF(Q149&lt;1945,"Dual Fuel","Natural Gas"))))</f>
        <v>Natural Gas</v>
      </c>
      <c r="AC149" s="42">
        <f t="shared" si="64"/>
        <v>2</v>
      </c>
      <c r="AD149" s="44" t="str">
        <f>IF(AND(E149="Upstate",Q149&gt;=1945),"Furnace",IF(Q149&gt;=1980,"HW Boiler",IF(AND(E149="Downstate/LI/HV",Q149&gt;=1945),"Furnace","Steam Boiler")))</f>
        <v>HW Boiler</v>
      </c>
      <c r="AE149" s="42">
        <f t="shared" si="65"/>
        <v>4</v>
      </c>
      <c r="AF149" s="45">
        <v>1990</v>
      </c>
      <c r="AG149" s="40">
        <f t="shared" si="66"/>
        <v>2</v>
      </c>
      <c r="AH149" s="45" t="str">
        <f>IF(AND(E149="Upstate",Q149&gt;=1945),"Forced Air",IF(Q149&gt;=1980,"Hydronic",IF(AND(E149="Downstate/LI/HV",Q149&gt;=1945),"Forced Air","Steam")))</f>
        <v>Hydronic</v>
      </c>
      <c r="AI149" s="40">
        <f t="shared" si="68"/>
        <v>4</v>
      </c>
      <c r="AJ149" s="46" t="s">
        <v>42</v>
      </c>
      <c r="AK149" s="40">
        <f t="shared" si="69"/>
        <v>0</v>
      </c>
      <c r="AL149" s="9" t="s">
        <v>1048</v>
      </c>
      <c r="AM149" s="9">
        <f t="shared" si="70"/>
        <v>4</v>
      </c>
      <c r="AN149" s="9" t="s">
        <v>1055</v>
      </c>
      <c r="AO149" s="47">
        <f>VLOOKUP(AN149,'Data Tables'!$E$4:$F$15,2,FALSE)</f>
        <v>20.157194</v>
      </c>
      <c r="AP149" s="9">
        <f t="shared" si="71"/>
        <v>0</v>
      </c>
      <c r="AQ149" s="9" t="s">
        <v>1050</v>
      </c>
      <c r="AR149" s="9">
        <f t="shared" si="72"/>
        <v>2</v>
      </c>
      <c r="AS149" s="9" t="str">
        <f t="shared" si="73"/>
        <v>NYC Natural Gas</v>
      </c>
      <c r="AT149" s="9"/>
      <c r="AU149" s="9">
        <f t="shared" si="74"/>
        <v>2</v>
      </c>
      <c r="AV149" s="9">
        <f t="shared" si="75"/>
        <v>69</v>
      </c>
    </row>
    <row r="150" spans="1:48" hidden="1" x14ac:dyDescent="0.25">
      <c r="A150" s="9" t="s">
        <v>257</v>
      </c>
      <c r="B150" s="9" t="s">
        <v>258</v>
      </c>
      <c r="C150" s="9" t="s">
        <v>38</v>
      </c>
      <c r="D150" s="9" t="s">
        <v>38</v>
      </c>
      <c r="E150" t="s">
        <v>1034</v>
      </c>
      <c r="F150" t="str">
        <f t="shared" si="55"/>
        <v>NYC</v>
      </c>
      <c r="G150" s="9" t="s">
        <v>39</v>
      </c>
      <c r="H150" s="36">
        <v>40.705445900000001</v>
      </c>
      <c r="I150" s="36">
        <v>-73.947082399999999</v>
      </c>
      <c r="J150" s="40">
        <f t="shared" si="76"/>
        <v>3</v>
      </c>
      <c r="K150" s="40">
        <f t="shared" si="56"/>
        <v>2</v>
      </c>
      <c r="L150" s="40">
        <f t="shared" si="57"/>
        <v>3</v>
      </c>
      <c r="M150" s="41">
        <v>80206.937058823503</v>
      </c>
      <c r="N150" s="41">
        <v>1702.5151331812272</v>
      </c>
      <c r="O150" s="41">
        <f t="shared" si="54"/>
        <v>5515.4064365743934</v>
      </c>
      <c r="P150" s="42">
        <f t="shared" si="58"/>
        <v>2</v>
      </c>
      <c r="Q150" s="43">
        <v>1965</v>
      </c>
      <c r="R150" s="43"/>
      <c r="S150" s="40">
        <f t="shared" si="59"/>
        <v>3</v>
      </c>
      <c r="T150" s="40"/>
      <c r="U150" s="40">
        <f t="shared" si="60"/>
        <v>0</v>
      </c>
      <c r="V150" s="40" t="str">
        <f>IFERROR(VLOOKUP(A150,'Data Tables'!$L$3:$M$89,2,FALSE),"No")</f>
        <v>No</v>
      </c>
      <c r="W150" s="40">
        <f t="shared" si="61"/>
        <v>0</v>
      </c>
      <c r="X150" s="43"/>
      <c r="Y150" s="40">
        <f t="shared" si="62"/>
        <v>0</v>
      </c>
      <c r="Z150" s="41" t="s">
        <v>46</v>
      </c>
      <c r="AA150" s="40">
        <f t="shared" si="63"/>
        <v>4</v>
      </c>
      <c r="AB150" s="41" t="s">
        <v>41</v>
      </c>
      <c r="AC150" s="42">
        <f t="shared" si="64"/>
        <v>2</v>
      </c>
      <c r="AD150" s="41" t="s">
        <v>74</v>
      </c>
      <c r="AE150" s="42">
        <f t="shared" si="65"/>
        <v>2</v>
      </c>
      <c r="AF150" s="43">
        <v>1965</v>
      </c>
      <c r="AG150" s="40">
        <f t="shared" si="66"/>
        <v>3</v>
      </c>
      <c r="AH150" s="43" t="s">
        <v>49</v>
      </c>
      <c r="AI150" s="40">
        <f t="shared" si="68"/>
        <v>2</v>
      </c>
      <c r="AJ150" s="46" t="s">
        <v>42</v>
      </c>
      <c r="AK150" s="40">
        <f t="shared" si="69"/>
        <v>0</v>
      </c>
      <c r="AL150" s="9" t="s">
        <v>1048</v>
      </c>
      <c r="AM150" s="9">
        <f t="shared" si="70"/>
        <v>4</v>
      </c>
      <c r="AN150" s="9" t="s">
        <v>1055</v>
      </c>
      <c r="AO150" s="47">
        <f>VLOOKUP(AN150,'Data Tables'!$E$4:$F$15,2,FALSE)</f>
        <v>20.157194</v>
      </c>
      <c r="AP150" s="9">
        <f t="shared" si="71"/>
        <v>0</v>
      </c>
      <c r="AQ150" s="9" t="s">
        <v>1050</v>
      </c>
      <c r="AR150" s="9">
        <f t="shared" si="72"/>
        <v>2</v>
      </c>
      <c r="AS150" s="9" t="str">
        <f t="shared" si="73"/>
        <v>NYC Natural Gas</v>
      </c>
      <c r="AT150" s="9"/>
      <c r="AU150" s="9">
        <f t="shared" si="74"/>
        <v>2</v>
      </c>
      <c r="AV150" s="9">
        <f t="shared" si="75"/>
        <v>69</v>
      </c>
    </row>
    <row r="151" spans="1:48" hidden="1" x14ac:dyDescent="0.25">
      <c r="A151" s="9" t="s">
        <v>226</v>
      </c>
      <c r="B151" s="9" t="s">
        <v>227</v>
      </c>
      <c r="C151" s="9" t="s">
        <v>62</v>
      </c>
      <c r="D151" s="9" t="s">
        <v>63</v>
      </c>
      <c r="E151" t="s">
        <v>63</v>
      </c>
      <c r="F151" t="str">
        <f t="shared" si="55"/>
        <v>NYC</v>
      </c>
      <c r="G151" s="9" t="s">
        <v>39</v>
      </c>
      <c r="H151" s="36">
        <v>40.708922399999999</v>
      </c>
      <c r="I151" s="36">
        <v>-74.003886399999999</v>
      </c>
      <c r="J151" s="40">
        <f t="shared" si="76"/>
        <v>3</v>
      </c>
      <c r="K151" s="40">
        <f t="shared" si="56"/>
        <v>2</v>
      </c>
      <c r="L151" s="40">
        <f t="shared" si="57"/>
        <v>3</v>
      </c>
      <c r="M151" s="41">
        <v>106500.76905882399</v>
      </c>
      <c r="N151" s="41">
        <v>4731.0422757234655</v>
      </c>
      <c r="O151" s="41">
        <f t="shared" si="54"/>
        <v>7323.4940605744277</v>
      </c>
      <c r="P151" s="42">
        <f t="shared" si="58"/>
        <v>3</v>
      </c>
      <c r="Q151" s="43">
        <v>1971</v>
      </c>
      <c r="R151" s="43"/>
      <c r="S151" s="40">
        <f t="shared" si="59"/>
        <v>3</v>
      </c>
      <c r="T151" s="40"/>
      <c r="U151" s="40">
        <f t="shared" si="60"/>
        <v>0</v>
      </c>
      <c r="V151" s="40" t="str">
        <f>IFERROR(VLOOKUP(A151,'Data Tables'!$L$3:$M$89,2,FALSE),"No")</f>
        <v>No</v>
      </c>
      <c r="W151" s="40">
        <f t="shared" si="61"/>
        <v>0</v>
      </c>
      <c r="X151" s="43"/>
      <c r="Y151" s="40">
        <f t="shared" si="62"/>
        <v>0</v>
      </c>
      <c r="Z151" s="41" t="s">
        <v>77</v>
      </c>
      <c r="AA151" s="40">
        <f t="shared" si="63"/>
        <v>1</v>
      </c>
      <c r="AB151" s="44" t="s">
        <v>47</v>
      </c>
      <c r="AC151" s="42">
        <f t="shared" si="64"/>
        <v>3</v>
      </c>
      <c r="AD151" s="41" t="s">
        <v>74</v>
      </c>
      <c r="AE151" s="42">
        <f t="shared" si="65"/>
        <v>2</v>
      </c>
      <c r="AF151" s="43">
        <v>1971</v>
      </c>
      <c r="AG151" s="40">
        <f t="shared" si="66"/>
        <v>3</v>
      </c>
      <c r="AH151" s="43" t="s">
        <v>49</v>
      </c>
      <c r="AI151" s="40">
        <f t="shared" si="68"/>
        <v>2</v>
      </c>
      <c r="AJ151" s="46" t="s">
        <v>42</v>
      </c>
      <c r="AK151" s="40">
        <f t="shared" si="69"/>
        <v>0</v>
      </c>
      <c r="AL151" s="9" t="s">
        <v>1048</v>
      </c>
      <c r="AM151" s="9">
        <f t="shared" si="70"/>
        <v>4</v>
      </c>
      <c r="AN151" s="9" t="s">
        <v>1055</v>
      </c>
      <c r="AO151" s="47">
        <f>VLOOKUP(AN151,'Data Tables'!$E$4:$F$15,2,FALSE)</f>
        <v>20.157194</v>
      </c>
      <c r="AP151" s="9">
        <f t="shared" si="71"/>
        <v>0</v>
      </c>
      <c r="AQ151" s="9" t="s">
        <v>1050</v>
      </c>
      <c r="AR151" s="9">
        <f t="shared" si="72"/>
        <v>2</v>
      </c>
      <c r="AS151" s="9" t="str">
        <f t="shared" si="73"/>
        <v>NYC Dual Fuel</v>
      </c>
      <c r="AT151" s="9"/>
      <c r="AU151" s="9">
        <f t="shared" si="74"/>
        <v>3</v>
      </c>
      <c r="AV151" s="9">
        <f t="shared" si="75"/>
        <v>69</v>
      </c>
    </row>
    <row r="152" spans="1:48" x14ac:dyDescent="0.25">
      <c r="A152" s="9" t="s">
        <v>867</v>
      </c>
      <c r="B152" s="9" t="s">
        <v>868</v>
      </c>
      <c r="C152" s="9" t="s">
        <v>417</v>
      </c>
      <c r="D152" s="9" t="s">
        <v>418</v>
      </c>
      <c r="E152" t="s">
        <v>1035</v>
      </c>
      <c r="F152" t="str">
        <f t="shared" si="55"/>
        <v>Not NYC</v>
      </c>
      <c r="G152" s="9" t="s">
        <v>53</v>
      </c>
      <c r="H152" s="36">
        <v>42.881771000000001</v>
      </c>
      <c r="I152" s="36">
        <v>-78.872679000000005</v>
      </c>
      <c r="J152" s="40">
        <v>1</v>
      </c>
      <c r="K152" s="40">
        <f t="shared" si="56"/>
        <v>0</v>
      </c>
      <c r="L152" s="40">
        <f t="shared" si="57"/>
        <v>1</v>
      </c>
      <c r="M152" s="41">
        <v>37007.317110389602</v>
      </c>
      <c r="N152" s="41">
        <v>4166.0283881578944</v>
      </c>
      <c r="O152" s="41">
        <f t="shared" si="54"/>
        <v>2544.797276590909</v>
      </c>
      <c r="P152" s="42">
        <f t="shared" si="58"/>
        <v>1</v>
      </c>
      <c r="Q152" s="43">
        <v>1971</v>
      </c>
      <c r="R152" s="43"/>
      <c r="S152" s="40">
        <f t="shared" si="59"/>
        <v>3</v>
      </c>
      <c r="T152" s="40" t="s">
        <v>1162</v>
      </c>
      <c r="U152" s="40">
        <f t="shared" si="60"/>
        <v>4</v>
      </c>
      <c r="V152" s="40" t="str">
        <f>IFERROR(VLOOKUP(A152,'Data Tables'!$L$3:$M$89,2,FALSE),"No")</f>
        <v>Yes</v>
      </c>
      <c r="W152" s="40">
        <f t="shared" si="61"/>
        <v>4</v>
      </c>
      <c r="X152" s="43"/>
      <c r="Y152" s="40">
        <f t="shared" si="62"/>
        <v>0</v>
      </c>
      <c r="Z152" s="43" t="s">
        <v>46</v>
      </c>
      <c r="AA152" s="40">
        <f t="shared" si="63"/>
        <v>4</v>
      </c>
      <c r="AB152" s="44" t="str">
        <f>IF(AND(E152="Manhattan",G152="Multifamily Housing"),IF(Q152&lt;1980,"Dual Fuel","Natural Gas"),IF(AND(E152="Manhattan",G152&lt;&gt;"Multifamily Housing"),IF(Q152&lt;1945,"Oil",IF(Q152&lt;1980,"Dual Fuel","Natural Gas")),IF(E152="Downstate/LI/HV",IF(Q152&lt;1980,"Dual Fuel","Natural Gas"),IF(Q152&lt;1945,"Dual Fuel","Natural Gas"))))</f>
        <v>Natural Gas</v>
      </c>
      <c r="AC152" s="42">
        <f t="shared" si="64"/>
        <v>2</v>
      </c>
      <c r="AD152" s="44" t="str">
        <f>IF(AND(E152="Upstate",Q152&gt;=1945),"Furnace",IF(Q152&gt;=1980,"HW Boiler",IF(AND(E152="Downstate/LI/HV",Q152&gt;=1945),"Furnace","Steam Boiler")))</f>
        <v>Furnace</v>
      </c>
      <c r="AE152" s="42">
        <f t="shared" si="65"/>
        <v>3</v>
      </c>
      <c r="AF152" s="45">
        <v>1990</v>
      </c>
      <c r="AG152" s="40">
        <f t="shared" si="66"/>
        <v>2</v>
      </c>
      <c r="AH152" s="45" t="str">
        <f>IF(AND(E152="Upstate",Q152&gt;=1945),"Forced Air",IF(Q152&gt;=1980,"Hydronic",IF(AND(E152="Downstate/LI/HV",Q152&gt;=1945),"Forced Air","Steam")))</f>
        <v>Forced Air</v>
      </c>
      <c r="AI152" s="40">
        <f t="shared" si="68"/>
        <v>4</v>
      </c>
      <c r="AJ152" s="46" t="s">
        <v>42</v>
      </c>
      <c r="AK152" s="40">
        <f t="shared" si="69"/>
        <v>0</v>
      </c>
      <c r="AL152" s="9" t="s">
        <v>1060</v>
      </c>
      <c r="AM152" s="9">
        <f t="shared" si="70"/>
        <v>2</v>
      </c>
      <c r="AN152" s="9" t="s">
        <v>1047</v>
      </c>
      <c r="AO152" s="47">
        <f>VLOOKUP(AN152,'Data Tables'!$E$4:$F$15,2,FALSE)</f>
        <v>8.6002589999999994</v>
      </c>
      <c r="AP152" s="9">
        <f t="shared" si="71"/>
        <v>4</v>
      </c>
      <c r="AQ152" s="9" t="s">
        <v>1061</v>
      </c>
      <c r="AR152" s="9">
        <f t="shared" si="72"/>
        <v>4</v>
      </c>
      <c r="AS152" s="9" t="str">
        <f t="shared" si="73"/>
        <v>Not NYC</v>
      </c>
      <c r="AT152" s="9"/>
      <c r="AU152" s="9">
        <f t="shared" si="74"/>
        <v>0</v>
      </c>
      <c r="AV152" s="9">
        <f t="shared" si="75"/>
        <v>69</v>
      </c>
    </row>
    <row r="153" spans="1:48" hidden="1" x14ac:dyDescent="0.25">
      <c r="A153" s="9" t="s">
        <v>738</v>
      </c>
      <c r="B153" s="9" t="s">
        <v>739</v>
      </c>
      <c r="C153" s="9" t="s">
        <v>437</v>
      </c>
      <c r="D153" s="9" t="s">
        <v>437</v>
      </c>
      <c r="E153" t="s">
        <v>1034</v>
      </c>
      <c r="F153" t="str">
        <f t="shared" si="55"/>
        <v>Not NYC</v>
      </c>
      <c r="G153" s="9" t="s">
        <v>64</v>
      </c>
      <c r="H153" s="36">
        <v>42.673386999999998</v>
      </c>
      <c r="I153" s="36">
        <v>-73.812748999999997</v>
      </c>
      <c r="J153" s="40">
        <f t="shared" ref="J153:J184" si="77">IF(OR(G153="Hospitals",G153="Nursing Homes",G153="Hotels",G153="Airports"),4,IF(OR(G153="Multifamily Housing",G153="Correctional Facilities",G153="Military"),3,IF(G153="Colleges &amp; Universities",2,IF(G153="Office",0,666))))</f>
        <v>0</v>
      </c>
      <c r="K153" s="40">
        <f t="shared" si="56"/>
        <v>1</v>
      </c>
      <c r="L153" s="40">
        <f t="shared" si="57"/>
        <v>2</v>
      </c>
      <c r="M153" s="41">
        <v>48283.893906362762</v>
      </c>
      <c r="N153" s="41">
        <v>21096.347491395423</v>
      </c>
      <c r="O153" s="41">
        <f t="shared" si="54"/>
        <v>3320.227763325769</v>
      </c>
      <c r="P153" s="42">
        <f t="shared" si="58"/>
        <v>1</v>
      </c>
      <c r="Q153" s="43">
        <v>1961</v>
      </c>
      <c r="R153" s="43"/>
      <c r="S153" s="40">
        <f t="shared" si="59"/>
        <v>3</v>
      </c>
      <c r="T153" s="40" t="s">
        <v>1162</v>
      </c>
      <c r="U153" s="40">
        <f t="shared" si="60"/>
        <v>4</v>
      </c>
      <c r="V153" s="40" t="str">
        <f>IFERROR(VLOOKUP(A153,'Data Tables'!$L$3:$M$89,2,FALSE),"No")</f>
        <v>No</v>
      </c>
      <c r="W153" s="40">
        <f t="shared" si="61"/>
        <v>0</v>
      </c>
      <c r="X153" s="43"/>
      <c r="Y153" s="40">
        <f t="shared" si="62"/>
        <v>0</v>
      </c>
      <c r="Z153" s="43" t="s">
        <v>46</v>
      </c>
      <c r="AA153" s="40">
        <f t="shared" si="63"/>
        <v>4</v>
      </c>
      <c r="AB153" s="43" t="s">
        <v>47</v>
      </c>
      <c r="AC153" s="42">
        <f t="shared" si="64"/>
        <v>3</v>
      </c>
      <c r="AD153" s="41" t="s">
        <v>74</v>
      </c>
      <c r="AE153" s="42">
        <f t="shared" si="65"/>
        <v>2</v>
      </c>
      <c r="AF153" s="45">
        <v>1990</v>
      </c>
      <c r="AG153" s="40">
        <f t="shared" si="66"/>
        <v>2</v>
      </c>
      <c r="AH153" s="45" t="str">
        <f>IF(AND(E153="Upstate",Q153&gt;=1945),"Forced Air",IF(Q153&gt;=1980,"Hydronic",IF(AND(E153="Downstate/LI/HV",Q153&gt;=1945),"Forced Air","Steam")))</f>
        <v>Forced Air</v>
      </c>
      <c r="AI153" s="40">
        <f t="shared" si="68"/>
        <v>4</v>
      </c>
      <c r="AJ153" s="46" t="s">
        <v>42</v>
      </c>
      <c r="AK153" s="40">
        <f t="shared" si="69"/>
        <v>0</v>
      </c>
      <c r="AL153" s="9" t="s">
        <v>1060</v>
      </c>
      <c r="AM153" s="9">
        <f t="shared" si="70"/>
        <v>2</v>
      </c>
      <c r="AN153" s="9" t="s">
        <v>1047</v>
      </c>
      <c r="AO153" s="47">
        <f>VLOOKUP(AN153,'Data Tables'!$E$4:$F$15,2,FALSE)</f>
        <v>8.6002589999999994</v>
      </c>
      <c r="AP153" s="9">
        <f t="shared" si="71"/>
        <v>4</v>
      </c>
      <c r="AQ153" s="9" t="s">
        <v>1061</v>
      </c>
      <c r="AR153" s="9">
        <f t="shared" si="72"/>
        <v>4</v>
      </c>
      <c r="AS153" s="9" t="str">
        <f t="shared" si="73"/>
        <v>Not NYC</v>
      </c>
      <c r="AT153" s="9"/>
      <c r="AU153" s="9">
        <f t="shared" si="74"/>
        <v>0</v>
      </c>
      <c r="AV153" s="9">
        <f t="shared" si="75"/>
        <v>69</v>
      </c>
    </row>
    <row r="154" spans="1:48" x14ac:dyDescent="0.25">
      <c r="A154" s="9" t="s">
        <v>917</v>
      </c>
      <c r="B154" s="9" t="s">
        <v>918</v>
      </c>
      <c r="C154" s="9" t="s">
        <v>562</v>
      </c>
      <c r="D154" s="9" t="s">
        <v>563</v>
      </c>
      <c r="E154" t="s">
        <v>1035</v>
      </c>
      <c r="F154" t="str">
        <f t="shared" si="55"/>
        <v>Not NYC</v>
      </c>
      <c r="G154" s="9" t="s">
        <v>53</v>
      </c>
      <c r="H154" s="36">
        <v>43.137701</v>
      </c>
      <c r="I154" s="36">
        <v>-75.229840999999993</v>
      </c>
      <c r="J154" s="40">
        <f t="shared" si="77"/>
        <v>2</v>
      </c>
      <c r="K154" s="40">
        <f t="shared" si="56"/>
        <v>0</v>
      </c>
      <c r="L154" s="40">
        <f t="shared" si="57"/>
        <v>1</v>
      </c>
      <c r="M154" s="41">
        <v>33372</v>
      </c>
      <c r="N154" s="41">
        <v>3756</v>
      </c>
      <c r="O154" s="41">
        <f t="shared" si="54"/>
        <v>2294.8157647058824</v>
      </c>
      <c r="P154" s="42">
        <f t="shared" si="58"/>
        <v>1</v>
      </c>
      <c r="Q154" s="43">
        <v>1966</v>
      </c>
      <c r="R154" s="43"/>
      <c r="S154" s="40">
        <f t="shared" si="59"/>
        <v>3</v>
      </c>
      <c r="T154" s="40" t="s">
        <v>1162</v>
      </c>
      <c r="U154" s="40">
        <f t="shared" si="60"/>
        <v>4</v>
      </c>
      <c r="V154" s="40" t="str">
        <f>IFERROR(VLOOKUP(A154,'Data Tables'!$L$3:$M$89,2,FALSE),"No")</f>
        <v>Yes</v>
      </c>
      <c r="W154" s="40">
        <f t="shared" si="61"/>
        <v>4</v>
      </c>
      <c r="X154" s="43"/>
      <c r="Y154" s="40">
        <f t="shared" si="62"/>
        <v>0</v>
      </c>
      <c r="Z154" s="43" t="s">
        <v>46</v>
      </c>
      <c r="AA154" s="40">
        <f t="shared" si="63"/>
        <v>4</v>
      </c>
      <c r="AB154" s="44" t="str">
        <f>IF(AND(E154="Manhattan",G154="Multifamily Housing"),IF(Q154&lt;1980,"Dual Fuel","Natural Gas"),IF(AND(E154="Manhattan",G154&lt;&gt;"Multifamily Housing"),IF(Q154&lt;1945,"Oil",IF(Q154&lt;1980,"Dual Fuel","Natural Gas")),IF(E154="Downstate/LI/HV",IF(Q154&lt;1980,"Dual Fuel","Natural Gas"),IF(Q154&lt;1945,"Dual Fuel","Natural Gas"))))</f>
        <v>Natural Gas</v>
      </c>
      <c r="AC154" s="42">
        <f t="shared" si="64"/>
        <v>2</v>
      </c>
      <c r="AD154" s="44" t="str">
        <f>IF(AND(E154="Upstate",Q154&gt;=1945),"Furnace",IF(Q154&gt;=1980,"HW Boiler",IF(AND(E154="Downstate/LI/HV",Q154&gt;=1945),"Furnace","Steam Boiler")))</f>
        <v>Furnace</v>
      </c>
      <c r="AE154" s="42">
        <f t="shared" si="65"/>
        <v>3</v>
      </c>
      <c r="AF154" s="45">
        <v>1990</v>
      </c>
      <c r="AG154" s="40">
        <f t="shared" si="66"/>
        <v>2</v>
      </c>
      <c r="AH154" s="45" t="str">
        <f>IF(AND(E154="Upstate",Q154&gt;=1945),"Forced Air",IF(Q154&gt;=1980,"Hydronic",IF(AND(E154="Downstate/LI/HV",Q154&gt;=1945),"Forced Air","Steam")))</f>
        <v>Forced Air</v>
      </c>
      <c r="AI154" s="40">
        <f t="shared" si="68"/>
        <v>4</v>
      </c>
      <c r="AJ154" s="46" t="s">
        <v>42</v>
      </c>
      <c r="AK154" s="40">
        <f t="shared" si="69"/>
        <v>0</v>
      </c>
      <c r="AL154" s="9" t="s">
        <v>1064</v>
      </c>
      <c r="AM154" s="9">
        <f t="shared" si="70"/>
        <v>1</v>
      </c>
      <c r="AN154" s="9" t="s">
        <v>1047</v>
      </c>
      <c r="AO154" s="47">
        <f>VLOOKUP(AN154,'Data Tables'!$E$4:$F$15,2,FALSE)</f>
        <v>8.6002589999999994</v>
      </c>
      <c r="AP154" s="9">
        <f t="shared" si="71"/>
        <v>4</v>
      </c>
      <c r="AQ154" s="9" t="s">
        <v>1061</v>
      </c>
      <c r="AR154" s="9">
        <f t="shared" si="72"/>
        <v>4</v>
      </c>
      <c r="AS154" s="9" t="str">
        <f t="shared" si="73"/>
        <v>Not NYC</v>
      </c>
      <c r="AT154" s="9"/>
      <c r="AU154" s="9">
        <f t="shared" si="74"/>
        <v>0</v>
      </c>
      <c r="AV154" s="9">
        <f t="shared" si="75"/>
        <v>69</v>
      </c>
    </row>
    <row r="155" spans="1:48" x14ac:dyDescent="0.25">
      <c r="A155" s="9" t="s">
        <v>154</v>
      </c>
      <c r="B155" s="9" t="s">
        <v>155</v>
      </c>
      <c r="C155" s="9" t="s">
        <v>62</v>
      </c>
      <c r="D155" s="9" t="s">
        <v>63</v>
      </c>
      <c r="E155" t="s">
        <v>63</v>
      </c>
      <c r="F155" t="str">
        <f t="shared" si="55"/>
        <v>NYC</v>
      </c>
      <c r="G155" s="9" t="s">
        <v>53</v>
      </c>
      <c r="H155" s="36">
        <v>40.821614400000001</v>
      </c>
      <c r="I155" s="36">
        <v>-73.947942699999999</v>
      </c>
      <c r="J155" s="40">
        <f t="shared" si="77"/>
        <v>2</v>
      </c>
      <c r="K155" s="40">
        <f t="shared" si="56"/>
        <v>0</v>
      </c>
      <c r="L155" s="40">
        <f t="shared" si="57"/>
        <v>1</v>
      </c>
      <c r="M155" s="41">
        <v>184116.97919999997</v>
      </c>
      <c r="N155" s="41">
        <v>20800.8843368421</v>
      </c>
      <c r="O155" s="41">
        <f t="shared" si="54"/>
        <v>12660.749922635292</v>
      </c>
      <c r="P155" s="42">
        <f t="shared" si="58"/>
        <v>3</v>
      </c>
      <c r="Q155" s="43">
        <v>1907</v>
      </c>
      <c r="R155" s="43"/>
      <c r="S155" s="40">
        <f t="shared" si="59"/>
        <v>4</v>
      </c>
      <c r="T155" s="40" t="s">
        <v>1162</v>
      </c>
      <c r="U155" s="40">
        <f t="shared" si="60"/>
        <v>4</v>
      </c>
      <c r="V155" s="40" t="str">
        <f>IFERROR(VLOOKUP(A155,'Data Tables'!$L$3:$M$89,2,FALSE),"No")</f>
        <v>Yes</v>
      </c>
      <c r="W155" s="40">
        <f t="shared" si="61"/>
        <v>4</v>
      </c>
      <c r="X155" s="43"/>
      <c r="Y155" s="40">
        <f t="shared" si="62"/>
        <v>0</v>
      </c>
      <c r="Z155" s="41" t="s">
        <v>156</v>
      </c>
      <c r="AA155" s="40">
        <f t="shared" si="63"/>
        <v>0</v>
      </c>
      <c r="AB155" s="41" t="s">
        <v>47</v>
      </c>
      <c r="AC155" s="42">
        <f t="shared" si="64"/>
        <v>3</v>
      </c>
      <c r="AD155" s="41" t="s">
        <v>54</v>
      </c>
      <c r="AE155" s="42">
        <f t="shared" si="65"/>
        <v>2</v>
      </c>
      <c r="AF155" s="45">
        <v>1990</v>
      </c>
      <c r="AG155" s="40">
        <f t="shared" si="66"/>
        <v>2</v>
      </c>
      <c r="AH155" s="43" t="s">
        <v>49</v>
      </c>
      <c r="AI155" s="40">
        <f t="shared" si="68"/>
        <v>2</v>
      </c>
      <c r="AJ155" s="46" t="s">
        <v>49</v>
      </c>
      <c r="AK155" s="40">
        <f t="shared" si="69"/>
        <v>1</v>
      </c>
      <c r="AL155" s="9" t="s">
        <v>1048</v>
      </c>
      <c r="AM155" s="9">
        <f t="shared" si="70"/>
        <v>4</v>
      </c>
      <c r="AN155" s="9" t="s">
        <v>1055</v>
      </c>
      <c r="AO155" s="47">
        <f>VLOOKUP(AN155,'Data Tables'!$E$4:$F$15,2,FALSE)</f>
        <v>20.157194</v>
      </c>
      <c r="AP155" s="9">
        <f t="shared" si="71"/>
        <v>0</v>
      </c>
      <c r="AQ155" s="9" t="s">
        <v>1050</v>
      </c>
      <c r="AR155" s="9">
        <f t="shared" si="72"/>
        <v>2</v>
      </c>
      <c r="AS155" s="9" t="str">
        <f t="shared" si="73"/>
        <v>NYC Dual Fuel</v>
      </c>
      <c r="AT155" s="9"/>
      <c r="AU155" s="9">
        <f t="shared" si="74"/>
        <v>3</v>
      </c>
      <c r="AV155" s="9">
        <f t="shared" si="75"/>
        <v>69</v>
      </c>
    </row>
    <row r="156" spans="1:48" x14ac:dyDescent="0.25">
      <c r="A156" s="9" t="s">
        <v>390</v>
      </c>
      <c r="B156" s="9" t="s">
        <v>391</v>
      </c>
      <c r="C156" s="9" t="s">
        <v>38</v>
      </c>
      <c r="D156" s="9" t="s">
        <v>38</v>
      </c>
      <c r="E156" t="s">
        <v>1034</v>
      </c>
      <c r="F156" t="str">
        <f t="shared" si="55"/>
        <v>NYC</v>
      </c>
      <c r="G156" s="9" t="s">
        <v>53</v>
      </c>
      <c r="H156" s="36">
        <v>40.653855</v>
      </c>
      <c r="I156" s="36">
        <v>-73.945535000000007</v>
      </c>
      <c r="J156" s="40">
        <f t="shared" si="77"/>
        <v>2</v>
      </c>
      <c r="K156" s="40">
        <f t="shared" si="56"/>
        <v>0</v>
      </c>
      <c r="L156" s="40">
        <f t="shared" si="57"/>
        <v>1</v>
      </c>
      <c r="M156" s="41">
        <v>29778.676363636358</v>
      </c>
      <c r="N156" s="41">
        <v>3352.2778947368415</v>
      </c>
      <c r="O156" s="41">
        <v>2047.7219217112295</v>
      </c>
      <c r="P156" s="42">
        <f t="shared" si="58"/>
        <v>1</v>
      </c>
      <c r="Q156" s="43">
        <v>1956</v>
      </c>
      <c r="R156" s="43"/>
      <c r="S156" s="40">
        <f t="shared" si="59"/>
        <v>3</v>
      </c>
      <c r="T156" s="40" t="s">
        <v>1162</v>
      </c>
      <c r="U156" s="40">
        <f t="shared" si="60"/>
        <v>4</v>
      </c>
      <c r="V156" s="40" t="str">
        <f>IFERROR(VLOOKUP(A156,'Data Tables'!$L$3:$M$89,2,FALSE),"No")</f>
        <v>Yes</v>
      </c>
      <c r="W156" s="40">
        <f t="shared" si="61"/>
        <v>4</v>
      </c>
      <c r="X156" s="43"/>
      <c r="Y156" s="40">
        <f t="shared" si="62"/>
        <v>0</v>
      </c>
      <c r="Z156" s="41" t="s">
        <v>40</v>
      </c>
      <c r="AA156" s="40">
        <f t="shared" si="63"/>
        <v>0</v>
      </c>
      <c r="AB156" s="41" t="s">
        <v>201</v>
      </c>
      <c r="AC156" s="42">
        <f t="shared" si="64"/>
        <v>4</v>
      </c>
      <c r="AD156" s="41" t="s">
        <v>74</v>
      </c>
      <c r="AE156" s="42">
        <f t="shared" si="65"/>
        <v>2</v>
      </c>
      <c r="AF156" s="45">
        <v>1990</v>
      </c>
      <c r="AG156" s="40">
        <f t="shared" si="66"/>
        <v>2</v>
      </c>
      <c r="AH156" s="45" t="str">
        <f>IF(AND(E156="Upstate",Q156&gt;=1945),"Forced Air",IF(Q156&gt;=1980,"Hydronic",IF(AND(E156="Downstate/LI/HV",Q156&gt;=1945),"Forced Air","Steam")))</f>
        <v>Forced Air</v>
      </c>
      <c r="AI156" s="40">
        <f t="shared" si="68"/>
        <v>4</v>
      </c>
      <c r="AJ156" s="46" t="s">
        <v>42</v>
      </c>
      <c r="AK156" s="40">
        <f t="shared" si="69"/>
        <v>0</v>
      </c>
      <c r="AL156" s="9" t="s">
        <v>1048</v>
      </c>
      <c r="AM156" s="9">
        <f t="shared" si="70"/>
        <v>4</v>
      </c>
      <c r="AN156" s="9" t="s">
        <v>1055</v>
      </c>
      <c r="AO156" s="47">
        <f>VLOOKUP(AN156,'Data Tables'!$E$4:$F$15,2,FALSE)</f>
        <v>20.157194</v>
      </c>
      <c r="AP156" s="9">
        <f t="shared" si="71"/>
        <v>0</v>
      </c>
      <c r="AQ156" s="9" t="s">
        <v>1050</v>
      </c>
      <c r="AR156" s="9">
        <f t="shared" si="72"/>
        <v>2</v>
      </c>
      <c r="AS156" s="9" t="str">
        <f t="shared" si="73"/>
        <v>NYC Oil</v>
      </c>
      <c r="AT156" s="9"/>
      <c r="AU156" s="9">
        <f t="shared" si="74"/>
        <v>4</v>
      </c>
      <c r="AV156" s="9">
        <f t="shared" si="75"/>
        <v>69</v>
      </c>
    </row>
    <row r="157" spans="1:48" hidden="1" x14ac:dyDescent="0.25">
      <c r="A157" s="9" t="s">
        <v>97</v>
      </c>
      <c r="B157" s="9" t="s">
        <v>97</v>
      </c>
      <c r="C157" s="9" t="s">
        <v>45</v>
      </c>
      <c r="D157" s="9" t="s">
        <v>45</v>
      </c>
      <c r="E157" t="s">
        <v>1034</v>
      </c>
      <c r="F157" t="str">
        <f t="shared" si="55"/>
        <v>NYC</v>
      </c>
      <c r="G157" s="9" t="s">
        <v>76</v>
      </c>
      <c r="H157" s="36">
        <v>40.880429100000001</v>
      </c>
      <c r="I157" s="36">
        <v>-73.880041000000006</v>
      </c>
      <c r="J157" s="40">
        <f t="shared" si="77"/>
        <v>4</v>
      </c>
      <c r="K157" s="40">
        <f t="shared" si="56"/>
        <v>4</v>
      </c>
      <c r="L157" s="40">
        <f t="shared" si="57"/>
        <v>4</v>
      </c>
      <c r="M157" s="41">
        <v>416496.11675435293</v>
      </c>
      <c r="N157" s="41">
        <v>175178.73594097674</v>
      </c>
      <c r="O157" s="41">
        <f t="shared" ref="O157:O170" si="78">(M157/0.85)*116.9*0.0005</f>
        <v>28640.232969755216</v>
      </c>
      <c r="P157" s="42">
        <f t="shared" si="58"/>
        <v>4</v>
      </c>
      <c r="Q157" s="43">
        <v>1913</v>
      </c>
      <c r="R157" s="43"/>
      <c r="S157" s="40">
        <f t="shared" si="59"/>
        <v>4</v>
      </c>
      <c r="T157" s="40"/>
      <c r="U157" s="40">
        <f t="shared" si="60"/>
        <v>0</v>
      </c>
      <c r="V157" s="40" t="str">
        <f>IFERROR(VLOOKUP(A157,'Data Tables'!$L$3:$M$89,2,FALSE),"No")</f>
        <v>No</v>
      </c>
      <c r="W157" s="40">
        <f t="shared" si="61"/>
        <v>0</v>
      </c>
      <c r="X157" s="43"/>
      <c r="Y157" s="40">
        <f t="shared" si="62"/>
        <v>0</v>
      </c>
      <c r="Z157" s="41" t="s">
        <v>77</v>
      </c>
      <c r="AA157" s="40">
        <f t="shared" si="63"/>
        <v>1</v>
      </c>
      <c r="AB157" s="41" t="s">
        <v>41</v>
      </c>
      <c r="AC157" s="42">
        <f t="shared" si="64"/>
        <v>2</v>
      </c>
      <c r="AD157" s="41" t="s">
        <v>48</v>
      </c>
      <c r="AE157" s="42">
        <f t="shared" si="65"/>
        <v>3</v>
      </c>
      <c r="AF157" s="43">
        <v>2001</v>
      </c>
      <c r="AG157" s="40">
        <f t="shared" si="66"/>
        <v>1</v>
      </c>
      <c r="AH157" s="43" t="s">
        <v>49</v>
      </c>
      <c r="AI157" s="40">
        <f t="shared" si="68"/>
        <v>2</v>
      </c>
      <c r="AJ157" s="46" t="s">
        <v>49</v>
      </c>
      <c r="AK157" s="40">
        <f t="shared" si="69"/>
        <v>1</v>
      </c>
      <c r="AL157" s="9" t="s">
        <v>1048</v>
      </c>
      <c r="AM157" s="9">
        <f t="shared" si="70"/>
        <v>4</v>
      </c>
      <c r="AN157" s="9" t="s">
        <v>1055</v>
      </c>
      <c r="AO157" s="47">
        <f>VLOOKUP(AN157,'Data Tables'!$E$4:$F$15,2,FALSE)</f>
        <v>20.157194</v>
      </c>
      <c r="AP157" s="9">
        <f t="shared" si="71"/>
        <v>0</v>
      </c>
      <c r="AQ157" s="9" t="s">
        <v>1050</v>
      </c>
      <c r="AR157" s="9">
        <f t="shared" si="72"/>
        <v>2</v>
      </c>
      <c r="AS157" s="9" t="str">
        <f t="shared" si="73"/>
        <v>NYC Natural Gas</v>
      </c>
      <c r="AT157" s="9" t="s">
        <v>1162</v>
      </c>
      <c r="AU157" s="9">
        <f t="shared" si="74"/>
        <v>0</v>
      </c>
      <c r="AV157" s="9">
        <f t="shared" si="75"/>
        <v>68</v>
      </c>
    </row>
    <row r="158" spans="1:48" hidden="1" x14ac:dyDescent="0.25">
      <c r="A158" s="9" t="s">
        <v>90</v>
      </c>
      <c r="B158" s="9"/>
      <c r="C158" s="9" t="s">
        <v>59</v>
      </c>
      <c r="D158" s="9" t="s">
        <v>59</v>
      </c>
      <c r="E158" t="s">
        <v>1034</v>
      </c>
      <c r="F158" t="str">
        <f t="shared" si="55"/>
        <v>NYC</v>
      </c>
      <c r="G158" s="9" t="s">
        <v>71</v>
      </c>
      <c r="H158" s="36">
        <v>40.774500000000003</v>
      </c>
      <c r="I158" s="36">
        <v>-73.873000000000005</v>
      </c>
      <c r="J158" s="40">
        <f t="shared" si="77"/>
        <v>4</v>
      </c>
      <c r="K158" s="40">
        <f t="shared" si="56"/>
        <v>4</v>
      </c>
      <c r="L158" s="40">
        <f t="shared" si="57"/>
        <v>4</v>
      </c>
      <c r="M158" s="41">
        <v>469230.13483411761</v>
      </c>
      <c r="N158" s="41">
        <v>147726.65922365</v>
      </c>
      <c r="O158" s="41">
        <f t="shared" si="78"/>
        <v>32266.472213004912</v>
      </c>
      <c r="P158" s="42">
        <f t="shared" si="58"/>
        <v>4</v>
      </c>
      <c r="Q158" s="43">
        <v>1939</v>
      </c>
      <c r="R158" s="43">
        <v>2022</v>
      </c>
      <c r="S158" s="40">
        <f t="shared" si="59"/>
        <v>0</v>
      </c>
      <c r="T158" s="40" t="s">
        <v>1162</v>
      </c>
      <c r="U158" s="40">
        <f t="shared" si="60"/>
        <v>4</v>
      </c>
      <c r="V158" s="40" t="str">
        <f>IFERROR(VLOOKUP(A158,'Data Tables'!$L$3:$M$89,2,FALSE),"No")</f>
        <v>No</v>
      </c>
      <c r="W158" s="40">
        <f t="shared" si="61"/>
        <v>0</v>
      </c>
      <c r="X158" s="43"/>
      <c r="Y158" s="40">
        <f t="shared" si="62"/>
        <v>0</v>
      </c>
      <c r="Z158" s="41" t="s">
        <v>46</v>
      </c>
      <c r="AA158" s="40">
        <f t="shared" si="63"/>
        <v>4</v>
      </c>
      <c r="AB158" s="41" t="s">
        <v>41</v>
      </c>
      <c r="AC158" s="42">
        <f t="shared" si="64"/>
        <v>2</v>
      </c>
      <c r="AD158" s="44" t="str">
        <f>IF(AND(E158="Upstate",Q158&gt;=1945),"Furnace",IF(Q158&gt;=1980,"HW Boiler",IF(AND(E158="Downstate/LI/HV",Q158&gt;=1945),"Furnace","Steam Boiler")))</f>
        <v>Steam Boiler</v>
      </c>
      <c r="AE158" s="42">
        <f t="shared" si="65"/>
        <v>2</v>
      </c>
      <c r="AF158" s="43">
        <v>2022</v>
      </c>
      <c r="AG158" s="40">
        <f t="shared" si="66"/>
        <v>1</v>
      </c>
      <c r="AH158" s="45" t="str">
        <f>IF(AND(E158="Upstate",Q158&gt;=1945),"Forced Air",IF(Q158&gt;=1980,"Hydronic",IF(AND(E158="Downstate/LI/HV",Q158&gt;=1945),"Forced Air","Steam")))</f>
        <v>Steam</v>
      </c>
      <c r="AI158" s="40">
        <f t="shared" si="68"/>
        <v>2</v>
      </c>
      <c r="AJ158" s="46" t="s">
        <v>42</v>
      </c>
      <c r="AK158" s="40">
        <f t="shared" si="69"/>
        <v>0</v>
      </c>
      <c r="AL158" s="9" t="s">
        <v>1048</v>
      </c>
      <c r="AM158" s="9">
        <f t="shared" si="70"/>
        <v>4</v>
      </c>
      <c r="AN158" s="9" t="s">
        <v>1055</v>
      </c>
      <c r="AO158" s="47">
        <f>VLOOKUP(AN158,'Data Tables'!$E$4:$F$15,2,FALSE)</f>
        <v>20.157194</v>
      </c>
      <c r="AP158" s="9">
        <f t="shared" si="71"/>
        <v>0</v>
      </c>
      <c r="AQ158" s="9" t="s">
        <v>1050</v>
      </c>
      <c r="AR158" s="9">
        <f t="shared" si="72"/>
        <v>2</v>
      </c>
      <c r="AS158" s="9" t="str">
        <f t="shared" si="73"/>
        <v>NYC Natural Gas</v>
      </c>
      <c r="AT158" s="9" t="s">
        <v>1162</v>
      </c>
      <c r="AU158" s="9">
        <f t="shared" si="74"/>
        <v>0</v>
      </c>
      <c r="AV158" s="9">
        <f t="shared" si="75"/>
        <v>68</v>
      </c>
    </row>
    <row r="159" spans="1:48" hidden="1" x14ac:dyDescent="0.25">
      <c r="A159" s="9" t="s">
        <v>878</v>
      </c>
      <c r="B159" s="9" t="s">
        <v>879</v>
      </c>
      <c r="C159" s="9" t="s">
        <v>437</v>
      </c>
      <c r="D159" s="9" t="s">
        <v>437</v>
      </c>
      <c r="E159" t="s">
        <v>1034</v>
      </c>
      <c r="F159" t="str">
        <f t="shared" si="55"/>
        <v>Not NYC</v>
      </c>
      <c r="G159" s="9" t="s">
        <v>76</v>
      </c>
      <c r="H159" s="36">
        <v>42.651634999999999</v>
      </c>
      <c r="I159" s="36">
        <v>-73.776228000000003</v>
      </c>
      <c r="J159" s="40">
        <f t="shared" si="77"/>
        <v>4</v>
      </c>
      <c r="K159" s="40">
        <f t="shared" si="56"/>
        <v>4</v>
      </c>
      <c r="L159" s="40">
        <f t="shared" si="57"/>
        <v>4</v>
      </c>
      <c r="M159" s="41">
        <v>36285.963126448194</v>
      </c>
      <c r="N159" s="41">
        <v>15822.367642346595</v>
      </c>
      <c r="O159" s="41">
        <f t="shared" si="78"/>
        <v>2495.1935820481144</v>
      </c>
      <c r="P159" s="42">
        <f t="shared" si="58"/>
        <v>1</v>
      </c>
      <c r="Q159" s="43">
        <v>1951</v>
      </c>
      <c r="R159" s="43"/>
      <c r="S159" s="40">
        <f t="shared" si="59"/>
        <v>3</v>
      </c>
      <c r="T159" s="40"/>
      <c r="U159" s="40">
        <f t="shared" si="60"/>
        <v>0</v>
      </c>
      <c r="V159" s="40" t="str">
        <f>IFERROR(VLOOKUP(A159,'Data Tables'!$L$3:$M$89,2,FALSE),"No")</f>
        <v>No</v>
      </c>
      <c r="W159" s="40">
        <f t="shared" si="61"/>
        <v>0</v>
      </c>
      <c r="X159" s="43"/>
      <c r="Y159" s="40">
        <f t="shared" si="62"/>
        <v>0</v>
      </c>
      <c r="Z159" s="43" t="s">
        <v>67</v>
      </c>
      <c r="AA159" s="40">
        <f t="shared" si="63"/>
        <v>2</v>
      </c>
      <c r="AB159" s="43" t="s">
        <v>41</v>
      </c>
      <c r="AC159" s="42">
        <f t="shared" si="64"/>
        <v>2</v>
      </c>
      <c r="AD159" s="41" t="s">
        <v>104</v>
      </c>
      <c r="AE159" s="42">
        <f t="shared" si="65"/>
        <v>3</v>
      </c>
      <c r="AF159" s="43">
        <v>2018</v>
      </c>
      <c r="AG159" s="40">
        <f t="shared" si="66"/>
        <v>1</v>
      </c>
      <c r="AH159" s="43" t="s">
        <v>49</v>
      </c>
      <c r="AI159" s="40">
        <f t="shared" si="68"/>
        <v>2</v>
      </c>
      <c r="AJ159" s="46" t="s">
        <v>49</v>
      </c>
      <c r="AK159" s="40">
        <f t="shared" si="69"/>
        <v>1</v>
      </c>
      <c r="AL159" s="9" t="s">
        <v>1060</v>
      </c>
      <c r="AM159" s="9">
        <f t="shared" si="70"/>
        <v>2</v>
      </c>
      <c r="AN159" s="9" t="s">
        <v>1047</v>
      </c>
      <c r="AO159" s="47">
        <f>VLOOKUP(AN159,'Data Tables'!$E$4:$F$15,2,FALSE)</f>
        <v>8.6002589999999994</v>
      </c>
      <c r="AP159" s="9">
        <f t="shared" si="71"/>
        <v>4</v>
      </c>
      <c r="AQ159" s="9" t="s">
        <v>1061</v>
      </c>
      <c r="AR159" s="9">
        <f t="shared" si="72"/>
        <v>4</v>
      </c>
      <c r="AS159" s="9" t="str">
        <f t="shared" si="73"/>
        <v>Not NYC</v>
      </c>
      <c r="AT159" s="9"/>
      <c r="AU159" s="9">
        <f t="shared" si="74"/>
        <v>0</v>
      </c>
      <c r="AV159" s="9">
        <f t="shared" si="75"/>
        <v>68</v>
      </c>
    </row>
    <row r="160" spans="1:48" hidden="1" x14ac:dyDescent="0.25">
      <c r="A160" s="9" t="s">
        <v>880</v>
      </c>
      <c r="B160" s="9" t="s">
        <v>881</v>
      </c>
      <c r="C160" s="9" t="s">
        <v>882</v>
      </c>
      <c r="D160" s="9" t="s">
        <v>402</v>
      </c>
      <c r="E160" t="s">
        <v>1035</v>
      </c>
      <c r="F160" t="str">
        <f t="shared" si="55"/>
        <v>Not NYC</v>
      </c>
      <c r="G160" s="9" t="s">
        <v>76</v>
      </c>
      <c r="H160" s="36">
        <v>43.964987000000001</v>
      </c>
      <c r="I160" s="36">
        <v>-75.912932999999995</v>
      </c>
      <c r="J160" s="40">
        <f t="shared" si="77"/>
        <v>4</v>
      </c>
      <c r="K160" s="40">
        <f t="shared" si="56"/>
        <v>4</v>
      </c>
      <c r="L160" s="40">
        <f t="shared" si="57"/>
        <v>4</v>
      </c>
      <c r="M160" s="41">
        <v>36124.468304205533</v>
      </c>
      <c r="N160" s="41">
        <v>15751.948388461717</v>
      </c>
      <c r="O160" s="41">
        <f t="shared" si="78"/>
        <v>2484.0884380950747</v>
      </c>
      <c r="P160" s="42">
        <f t="shared" si="58"/>
        <v>1</v>
      </c>
      <c r="Q160" s="43">
        <v>1881</v>
      </c>
      <c r="R160" s="43"/>
      <c r="S160" s="40">
        <f t="shared" si="59"/>
        <v>4</v>
      </c>
      <c r="T160" s="40"/>
      <c r="U160" s="40">
        <f t="shared" si="60"/>
        <v>0</v>
      </c>
      <c r="V160" s="40" t="str">
        <f>IFERROR(VLOOKUP(A160,'Data Tables'!$L$3:$M$89,2,FALSE),"No")</f>
        <v>No</v>
      </c>
      <c r="W160" s="40">
        <f t="shared" si="61"/>
        <v>0</v>
      </c>
      <c r="X160" s="43"/>
      <c r="Y160" s="40">
        <f t="shared" si="62"/>
        <v>0</v>
      </c>
      <c r="Z160" s="43" t="s">
        <v>67</v>
      </c>
      <c r="AA160" s="40">
        <f t="shared" si="63"/>
        <v>2</v>
      </c>
      <c r="AB160" s="44" t="str">
        <f>IF(AND(E160="Manhattan",G160="Multifamily Housing"),IF(Q160&lt;1980,"Dual Fuel","Natural Gas"),IF(AND(E160="Manhattan",G160&lt;&gt;"Multifamily Housing"),IF(Q160&lt;1945,"Oil",IF(Q160&lt;1980,"Dual Fuel","Natural Gas")),IF(E160="Downstate/LI/HV",IF(Q160&lt;1980,"Dual Fuel","Natural Gas"),IF(Q160&lt;1945,"Dual Fuel","Natural Gas"))))</f>
        <v>Dual Fuel</v>
      </c>
      <c r="AC160" s="42">
        <f t="shared" si="64"/>
        <v>3</v>
      </c>
      <c r="AD160" s="44" t="str">
        <f>IF(AND(E160="Upstate",Q160&gt;=1945),"Furnace",IF(Q160&gt;=1980,"HW Boiler",IF(AND(E160="Downstate/LI/HV",Q160&gt;=1945),"Furnace","Steam Boiler")))</f>
        <v>Steam Boiler</v>
      </c>
      <c r="AE160" s="42">
        <f t="shared" si="65"/>
        <v>2</v>
      </c>
      <c r="AF160" s="45">
        <v>1990</v>
      </c>
      <c r="AG160" s="40">
        <f t="shared" si="66"/>
        <v>2</v>
      </c>
      <c r="AH160" s="45" t="str">
        <f>IF(AND(E160="Upstate",Q160&gt;=1945),"Forced Air",IF(Q160&gt;=1980,"Hydronic",IF(AND(E160="Downstate/LI/HV",Q160&gt;=1945),"Forced Air","Steam")))</f>
        <v>Steam</v>
      </c>
      <c r="AI160" s="40">
        <f t="shared" si="68"/>
        <v>2</v>
      </c>
      <c r="AJ160" s="46" t="s">
        <v>42</v>
      </c>
      <c r="AK160" s="40">
        <f t="shared" si="69"/>
        <v>0</v>
      </c>
      <c r="AL160" s="9" t="s">
        <v>1064</v>
      </c>
      <c r="AM160" s="9">
        <f t="shared" si="70"/>
        <v>1</v>
      </c>
      <c r="AN160" s="9" t="s">
        <v>1047</v>
      </c>
      <c r="AO160" s="47">
        <f>VLOOKUP(AN160,'Data Tables'!$E$4:$F$15,2,FALSE)</f>
        <v>8.6002589999999994</v>
      </c>
      <c r="AP160" s="9">
        <f t="shared" si="71"/>
        <v>4</v>
      </c>
      <c r="AQ160" s="9" t="s">
        <v>1061</v>
      </c>
      <c r="AR160" s="9">
        <f t="shared" si="72"/>
        <v>4</v>
      </c>
      <c r="AS160" s="9" t="str">
        <f t="shared" si="73"/>
        <v>Not NYC</v>
      </c>
      <c r="AT160" s="9"/>
      <c r="AU160" s="9">
        <f t="shared" si="74"/>
        <v>0</v>
      </c>
      <c r="AV160" s="9">
        <f t="shared" si="75"/>
        <v>68</v>
      </c>
    </row>
    <row r="161" spans="1:48" hidden="1" x14ac:dyDescent="0.25">
      <c r="A161" s="9" t="s">
        <v>883</v>
      </c>
      <c r="B161" s="9" t="s">
        <v>884</v>
      </c>
      <c r="C161" s="9" t="s">
        <v>885</v>
      </c>
      <c r="D161" s="9" t="s">
        <v>513</v>
      </c>
      <c r="E161" t="s">
        <v>1034</v>
      </c>
      <c r="F161" t="str">
        <f t="shared" si="55"/>
        <v>Not NYC</v>
      </c>
      <c r="G161" s="9" t="s">
        <v>76</v>
      </c>
      <c r="H161" s="36">
        <v>41.922285000000002</v>
      </c>
      <c r="I161" s="36">
        <v>-73.999386999999999</v>
      </c>
      <c r="J161" s="40">
        <f t="shared" si="77"/>
        <v>4</v>
      </c>
      <c r="K161" s="40">
        <f t="shared" si="56"/>
        <v>4</v>
      </c>
      <c r="L161" s="40">
        <f t="shared" si="57"/>
        <v>4</v>
      </c>
      <c r="M161" s="41">
        <v>36026.683673254724</v>
      </c>
      <c r="N161" s="41">
        <v>15709.30974124479</v>
      </c>
      <c r="O161" s="41">
        <f t="shared" si="78"/>
        <v>2477.3643067079279</v>
      </c>
      <c r="P161" s="42">
        <f t="shared" si="58"/>
        <v>1</v>
      </c>
      <c r="Q161" s="43">
        <v>2009</v>
      </c>
      <c r="R161" s="43">
        <v>2021</v>
      </c>
      <c r="S161" s="40">
        <f t="shared" si="59"/>
        <v>0</v>
      </c>
      <c r="T161" s="40"/>
      <c r="U161" s="40">
        <f t="shared" si="60"/>
        <v>0</v>
      </c>
      <c r="V161" s="40" t="str">
        <f>IFERROR(VLOOKUP(A161,'Data Tables'!$L$3:$M$89,2,FALSE),"No")</f>
        <v>No</v>
      </c>
      <c r="W161" s="40">
        <f t="shared" si="61"/>
        <v>0</v>
      </c>
      <c r="X161" s="43"/>
      <c r="Y161" s="40">
        <f t="shared" si="62"/>
        <v>0</v>
      </c>
      <c r="Z161" s="43" t="s">
        <v>46</v>
      </c>
      <c r="AA161" s="40">
        <f t="shared" si="63"/>
        <v>4</v>
      </c>
      <c r="AB161" s="44" t="str">
        <f>IF(AND(E161="Manhattan",G161="Multifamily Housing"),IF(Q161&lt;1980,"Dual Fuel","Natural Gas"),IF(AND(E161="Manhattan",G161&lt;&gt;"Multifamily Housing"),IF(Q161&lt;1945,"Oil",IF(Q161&lt;1980,"Dual Fuel","Natural Gas")),IF(E161="Downstate/LI/HV",IF(Q161&lt;1980,"Dual Fuel","Natural Gas"),IF(Q161&lt;1945,"Dual Fuel","Natural Gas"))))</f>
        <v>Natural Gas</v>
      </c>
      <c r="AC161" s="42">
        <f t="shared" si="64"/>
        <v>2</v>
      </c>
      <c r="AD161" s="44" t="str">
        <f>IF(AND(E161="Upstate",Q161&gt;=1945),"Furnace",IF(Q161&gt;=1980,"HW Boiler",IF(AND(E161="Downstate/LI/HV",Q161&gt;=1945),"Furnace","Steam Boiler")))</f>
        <v>HW Boiler</v>
      </c>
      <c r="AE161" s="42">
        <f t="shared" si="65"/>
        <v>4</v>
      </c>
      <c r="AF161" s="45">
        <v>1990</v>
      </c>
      <c r="AG161" s="40">
        <f t="shared" si="66"/>
        <v>2</v>
      </c>
      <c r="AH161" s="45" t="str">
        <f>IF(AND(E161="Upstate",Q161&gt;=1945),"Forced Air",IF(Q161&gt;=1980,"Hydronic",IF(AND(E161="Downstate/LI/HV",Q161&gt;=1945),"Forced Air","Steam")))</f>
        <v>Hydronic</v>
      </c>
      <c r="AI161" s="40">
        <f t="shared" si="68"/>
        <v>4</v>
      </c>
      <c r="AJ161" s="46" t="s">
        <v>42</v>
      </c>
      <c r="AK161" s="40">
        <f t="shared" si="69"/>
        <v>0</v>
      </c>
      <c r="AL161" s="9" t="s">
        <v>1064</v>
      </c>
      <c r="AM161" s="9">
        <f t="shared" si="70"/>
        <v>1</v>
      </c>
      <c r="AN161" s="9" t="s">
        <v>1056</v>
      </c>
      <c r="AO161" s="47">
        <f>VLOOKUP(AN161,'Data Tables'!$E$4:$F$15,2,FALSE)</f>
        <v>13.229555</v>
      </c>
      <c r="AP161" s="9">
        <f t="shared" si="71"/>
        <v>2</v>
      </c>
      <c r="AQ161" s="9" t="s">
        <v>1061</v>
      </c>
      <c r="AR161" s="9">
        <f t="shared" si="72"/>
        <v>4</v>
      </c>
      <c r="AS161" s="9" t="str">
        <f t="shared" si="73"/>
        <v>Not NYC</v>
      </c>
      <c r="AT161" s="9"/>
      <c r="AU161" s="9">
        <f t="shared" si="74"/>
        <v>0</v>
      </c>
      <c r="AV161" s="9">
        <f t="shared" si="75"/>
        <v>68</v>
      </c>
    </row>
    <row r="162" spans="1:48" x14ac:dyDescent="0.25">
      <c r="A162" s="9" t="s">
        <v>507</v>
      </c>
      <c r="B162" s="9" t="s">
        <v>508</v>
      </c>
      <c r="C162" s="9" t="s">
        <v>456</v>
      </c>
      <c r="D162" s="9" t="s">
        <v>457</v>
      </c>
      <c r="E162" t="s">
        <v>1035</v>
      </c>
      <c r="F162" t="str">
        <f t="shared" si="55"/>
        <v>Not NYC</v>
      </c>
      <c r="G162" s="9" t="s">
        <v>53</v>
      </c>
      <c r="H162" s="36">
        <v>42.729978000000003</v>
      </c>
      <c r="I162" s="36">
        <v>-73.676646000000005</v>
      </c>
      <c r="J162" s="40">
        <f t="shared" si="77"/>
        <v>2</v>
      </c>
      <c r="K162" s="40">
        <f t="shared" si="56"/>
        <v>0</v>
      </c>
      <c r="L162" s="40">
        <f t="shared" si="57"/>
        <v>1</v>
      </c>
      <c r="M162" s="41">
        <v>126160.55298701297</v>
      </c>
      <c r="N162" s="41">
        <v>14202.284473684207</v>
      </c>
      <c r="O162" s="41">
        <f t="shared" si="78"/>
        <v>8675.3933201069522</v>
      </c>
      <c r="P162" s="42">
        <f t="shared" si="58"/>
        <v>3</v>
      </c>
      <c r="Q162" s="43">
        <v>1864</v>
      </c>
      <c r="R162" s="43"/>
      <c r="S162" s="40">
        <f t="shared" si="59"/>
        <v>4</v>
      </c>
      <c r="T162" s="40"/>
      <c r="U162" s="40">
        <f t="shared" si="60"/>
        <v>0</v>
      </c>
      <c r="V162" s="40" t="str">
        <f>IFERROR(VLOOKUP(A162,'Data Tables'!$L$3:$M$89,2,FALSE),"No")</f>
        <v>Yes</v>
      </c>
      <c r="W162" s="40">
        <f t="shared" si="61"/>
        <v>4</v>
      </c>
      <c r="X162" s="43"/>
      <c r="Y162" s="40">
        <f t="shared" si="62"/>
        <v>0</v>
      </c>
      <c r="Z162" s="43" t="s">
        <v>46</v>
      </c>
      <c r="AA162" s="40">
        <f t="shared" si="63"/>
        <v>4</v>
      </c>
      <c r="AB162" s="43" t="s">
        <v>509</v>
      </c>
      <c r="AC162" s="42">
        <f t="shared" si="64"/>
        <v>1</v>
      </c>
      <c r="AD162" s="41" t="s">
        <v>48</v>
      </c>
      <c r="AE162" s="42">
        <f t="shared" si="65"/>
        <v>3</v>
      </c>
      <c r="AF162" s="43">
        <v>2012</v>
      </c>
      <c r="AG162" s="40">
        <f t="shared" si="66"/>
        <v>1</v>
      </c>
      <c r="AH162" s="43" t="s">
        <v>49</v>
      </c>
      <c r="AI162" s="40">
        <f t="shared" si="68"/>
        <v>2</v>
      </c>
      <c r="AJ162" s="46" t="s">
        <v>49</v>
      </c>
      <c r="AK162" s="40">
        <f t="shared" si="69"/>
        <v>1</v>
      </c>
      <c r="AL162" s="9" t="s">
        <v>1060</v>
      </c>
      <c r="AM162" s="9">
        <f t="shared" si="70"/>
        <v>2</v>
      </c>
      <c r="AN162" s="9" t="s">
        <v>1047</v>
      </c>
      <c r="AO162" s="47">
        <f>VLOOKUP(AN162,'Data Tables'!$E$4:$F$15,2,FALSE)</f>
        <v>8.6002589999999994</v>
      </c>
      <c r="AP162" s="9">
        <f t="shared" si="71"/>
        <v>4</v>
      </c>
      <c r="AQ162" s="9" t="s">
        <v>1061</v>
      </c>
      <c r="AR162" s="9">
        <f t="shared" si="72"/>
        <v>4</v>
      </c>
      <c r="AS162" s="9" t="str">
        <f t="shared" si="73"/>
        <v>Not NYC</v>
      </c>
      <c r="AT162" s="9"/>
      <c r="AU162" s="9">
        <f t="shared" si="74"/>
        <v>0</v>
      </c>
      <c r="AV162" s="9">
        <f t="shared" si="75"/>
        <v>68</v>
      </c>
    </row>
    <row r="163" spans="1:48" hidden="1" x14ac:dyDescent="0.25">
      <c r="A163" s="9" t="s">
        <v>102</v>
      </c>
      <c r="B163" s="9" t="s">
        <v>103</v>
      </c>
      <c r="C163" s="9" t="s">
        <v>63</v>
      </c>
      <c r="D163" s="9" t="s">
        <v>63</v>
      </c>
      <c r="E163" t="s">
        <v>63</v>
      </c>
      <c r="F163" t="str">
        <f t="shared" si="55"/>
        <v>NYC</v>
      </c>
      <c r="G163" s="9" t="s">
        <v>39</v>
      </c>
      <c r="H163" s="36">
        <v>40.747027299999999</v>
      </c>
      <c r="I163" s="36">
        <v>-73.997756800000005</v>
      </c>
      <c r="J163" s="40">
        <f t="shared" si="77"/>
        <v>3</v>
      </c>
      <c r="K163" s="40">
        <f t="shared" si="56"/>
        <v>2</v>
      </c>
      <c r="L163" s="40">
        <f t="shared" si="57"/>
        <v>3</v>
      </c>
      <c r="M163" s="41">
        <v>345187.97388235293</v>
      </c>
      <c r="N163" s="41">
        <v>1273.9727272353789</v>
      </c>
      <c r="O163" s="41">
        <f t="shared" si="78"/>
        <v>23736.749498145331</v>
      </c>
      <c r="P163" s="42">
        <f t="shared" si="58"/>
        <v>4</v>
      </c>
      <c r="Q163" s="43">
        <v>1962</v>
      </c>
      <c r="R163" s="43"/>
      <c r="S163" s="40">
        <f t="shared" si="59"/>
        <v>3</v>
      </c>
      <c r="T163" s="40"/>
      <c r="U163" s="40">
        <f t="shared" si="60"/>
        <v>0</v>
      </c>
      <c r="V163" s="40" t="str">
        <f>IFERROR(VLOOKUP(A163,'Data Tables'!$L$3:$M$89,2,FALSE),"No")</f>
        <v>No</v>
      </c>
      <c r="W163" s="40">
        <f t="shared" si="61"/>
        <v>0</v>
      </c>
      <c r="X163" s="43"/>
      <c r="Y163" s="40">
        <f t="shared" si="62"/>
        <v>0</v>
      </c>
      <c r="Z163" s="41" t="s">
        <v>67</v>
      </c>
      <c r="AA163" s="40">
        <f t="shared" si="63"/>
        <v>2</v>
      </c>
      <c r="AB163" s="41" t="s">
        <v>41</v>
      </c>
      <c r="AC163" s="42">
        <f t="shared" si="64"/>
        <v>2</v>
      </c>
      <c r="AD163" s="41" t="s">
        <v>104</v>
      </c>
      <c r="AE163" s="42">
        <f t="shared" si="65"/>
        <v>3</v>
      </c>
      <c r="AF163" s="45">
        <v>1990</v>
      </c>
      <c r="AG163" s="40">
        <f t="shared" si="66"/>
        <v>2</v>
      </c>
      <c r="AH163" s="45" t="str">
        <f>IF(AND(E163="Upstate",Q163&gt;=1945),"Forced Air",IF(Q163&gt;=1980,"Hydronic",IF(AND(E163="Downstate/LI/HV",Q163&gt;=1945),"Forced Air","Steam")))</f>
        <v>Steam</v>
      </c>
      <c r="AI163" s="40">
        <f t="shared" si="68"/>
        <v>2</v>
      </c>
      <c r="AJ163" s="46" t="s">
        <v>42</v>
      </c>
      <c r="AK163" s="40">
        <f t="shared" si="69"/>
        <v>0</v>
      </c>
      <c r="AL163" s="9" t="s">
        <v>1048</v>
      </c>
      <c r="AM163" s="9">
        <f t="shared" si="70"/>
        <v>4</v>
      </c>
      <c r="AN163" s="9" t="s">
        <v>1055</v>
      </c>
      <c r="AO163" s="47">
        <f>VLOOKUP(AN163,'Data Tables'!$E$4:$F$15,2,FALSE)</f>
        <v>20.157194</v>
      </c>
      <c r="AP163" s="9">
        <f t="shared" si="71"/>
        <v>0</v>
      </c>
      <c r="AQ163" s="9" t="s">
        <v>1050</v>
      </c>
      <c r="AR163" s="9">
        <f t="shared" si="72"/>
        <v>2</v>
      </c>
      <c r="AS163" s="9" t="str">
        <f t="shared" si="73"/>
        <v>NYC Natural Gas</v>
      </c>
      <c r="AT163" s="9"/>
      <c r="AU163" s="9">
        <f t="shared" si="74"/>
        <v>2</v>
      </c>
      <c r="AV163" s="9">
        <f t="shared" si="75"/>
        <v>68</v>
      </c>
    </row>
    <row r="164" spans="1:48" hidden="1" x14ac:dyDescent="0.25">
      <c r="A164" s="9" t="s">
        <v>112</v>
      </c>
      <c r="B164" s="9" t="s">
        <v>113</v>
      </c>
      <c r="C164" s="9" t="s">
        <v>63</v>
      </c>
      <c r="D164" s="9" t="s">
        <v>63</v>
      </c>
      <c r="E164" t="s">
        <v>63</v>
      </c>
      <c r="F164" t="str">
        <f t="shared" si="55"/>
        <v>NYC</v>
      </c>
      <c r="G164" s="9" t="s">
        <v>39</v>
      </c>
      <c r="H164" s="36">
        <v>40.714787100000002</v>
      </c>
      <c r="I164" s="36">
        <v>-73.980976600000005</v>
      </c>
      <c r="J164" s="40">
        <f t="shared" si="77"/>
        <v>3</v>
      </c>
      <c r="K164" s="40">
        <f t="shared" si="56"/>
        <v>2</v>
      </c>
      <c r="L164" s="40">
        <f t="shared" si="57"/>
        <v>3</v>
      </c>
      <c r="M164" s="41">
        <v>277641.51258823532</v>
      </c>
      <c r="N164" s="41">
        <v>3086.4771873306854</v>
      </c>
      <c r="O164" s="41">
        <f t="shared" si="78"/>
        <v>19091.936953861594</v>
      </c>
      <c r="P164" s="42">
        <f t="shared" si="58"/>
        <v>4</v>
      </c>
      <c r="Q164" s="43">
        <v>1951</v>
      </c>
      <c r="R164" s="43"/>
      <c r="S164" s="40">
        <f t="shared" si="59"/>
        <v>3</v>
      </c>
      <c r="T164" s="40"/>
      <c r="U164" s="40">
        <f t="shared" si="60"/>
        <v>0</v>
      </c>
      <c r="V164" s="40" t="str">
        <f>IFERROR(VLOOKUP(A164,'Data Tables'!$L$3:$M$89,2,FALSE),"No")</f>
        <v>No</v>
      </c>
      <c r="W164" s="40">
        <f t="shared" si="61"/>
        <v>0</v>
      </c>
      <c r="X164" s="43"/>
      <c r="Y164" s="40">
        <f t="shared" si="62"/>
        <v>0</v>
      </c>
      <c r="Z164" s="41" t="s">
        <v>77</v>
      </c>
      <c r="AA164" s="40">
        <f t="shared" si="63"/>
        <v>1</v>
      </c>
      <c r="AB164" s="41" t="s">
        <v>41</v>
      </c>
      <c r="AC164" s="42">
        <f t="shared" si="64"/>
        <v>2</v>
      </c>
      <c r="AD164" s="41" t="s">
        <v>54</v>
      </c>
      <c r="AE164" s="42">
        <f t="shared" si="65"/>
        <v>2</v>
      </c>
      <c r="AF164" s="45">
        <v>1990</v>
      </c>
      <c r="AG164" s="40">
        <f t="shared" si="66"/>
        <v>2</v>
      </c>
      <c r="AH164" s="43" t="s">
        <v>49</v>
      </c>
      <c r="AI164" s="40">
        <f t="shared" si="68"/>
        <v>2</v>
      </c>
      <c r="AJ164" s="46" t="s">
        <v>49</v>
      </c>
      <c r="AK164" s="40">
        <f t="shared" si="69"/>
        <v>1</v>
      </c>
      <c r="AL164" s="9" t="s">
        <v>1048</v>
      </c>
      <c r="AM164" s="9">
        <f t="shared" si="70"/>
        <v>4</v>
      </c>
      <c r="AN164" s="9" t="s">
        <v>1055</v>
      </c>
      <c r="AO164" s="47">
        <f>VLOOKUP(AN164,'Data Tables'!$E$4:$F$15,2,FALSE)</f>
        <v>20.157194</v>
      </c>
      <c r="AP164" s="9">
        <f t="shared" si="71"/>
        <v>0</v>
      </c>
      <c r="AQ164" s="9" t="s">
        <v>1050</v>
      </c>
      <c r="AR164" s="9">
        <f t="shared" si="72"/>
        <v>2</v>
      </c>
      <c r="AS164" s="9" t="str">
        <f t="shared" si="73"/>
        <v>NYC Natural Gas</v>
      </c>
      <c r="AT164" s="9"/>
      <c r="AU164" s="9">
        <f t="shared" si="74"/>
        <v>2</v>
      </c>
      <c r="AV164" s="9">
        <f t="shared" si="75"/>
        <v>68</v>
      </c>
    </row>
    <row r="165" spans="1:48" hidden="1" x14ac:dyDescent="0.25">
      <c r="A165" s="9" t="s">
        <v>277</v>
      </c>
      <c r="B165" s="9" t="s">
        <v>278</v>
      </c>
      <c r="C165" s="9" t="s">
        <v>62</v>
      </c>
      <c r="D165" s="9" t="s">
        <v>63</v>
      </c>
      <c r="E165" t="s">
        <v>63</v>
      </c>
      <c r="F165" t="str">
        <f t="shared" si="55"/>
        <v>NYC</v>
      </c>
      <c r="G165" s="9" t="s">
        <v>39</v>
      </c>
      <c r="H165" s="36">
        <v>40.791094200000003</v>
      </c>
      <c r="I165" s="36">
        <v>-73.968467099999998</v>
      </c>
      <c r="J165" s="40">
        <f t="shared" si="77"/>
        <v>3</v>
      </c>
      <c r="K165" s="40">
        <f t="shared" si="56"/>
        <v>2</v>
      </c>
      <c r="L165" s="40">
        <f t="shared" si="57"/>
        <v>3</v>
      </c>
      <c r="M165" s="41">
        <v>71909.119735294094</v>
      </c>
      <c r="N165" s="41">
        <v>753.72259173718385</v>
      </c>
      <c r="O165" s="41">
        <f t="shared" si="78"/>
        <v>4944.8094688564006</v>
      </c>
      <c r="P165" s="42">
        <f t="shared" si="58"/>
        <v>2</v>
      </c>
      <c r="Q165" s="43">
        <v>1965</v>
      </c>
      <c r="R165" s="43"/>
      <c r="S165" s="40">
        <f t="shared" si="59"/>
        <v>3</v>
      </c>
      <c r="T165" s="40"/>
      <c r="U165" s="40">
        <f t="shared" si="60"/>
        <v>0</v>
      </c>
      <c r="V165" s="40" t="str">
        <f>IFERROR(VLOOKUP(A165,'Data Tables'!$L$3:$M$89,2,FALSE),"No")</f>
        <v>No</v>
      </c>
      <c r="W165" s="40">
        <f t="shared" si="61"/>
        <v>0</v>
      </c>
      <c r="X165" s="43"/>
      <c r="Y165" s="40">
        <f t="shared" si="62"/>
        <v>0</v>
      </c>
      <c r="Z165" s="41" t="s">
        <v>77</v>
      </c>
      <c r="AA165" s="40">
        <f t="shared" si="63"/>
        <v>1</v>
      </c>
      <c r="AB165" s="41" t="s">
        <v>41</v>
      </c>
      <c r="AC165" s="42">
        <f t="shared" si="64"/>
        <v>2</v>
      </c>
      <c r="AD165" s="41" t="s">
        <v>74</v>
      </c>
      <c r="AE165" s="42">
        <f t="shared" si="65"/>
        <v>2</v>
      </c>
      <c r="AF165" s="43">
        <v>1990</v>
      </c>
      <c r="AG165" s="40">
        <f t="shared" si="66"/>
        <v>2</v>
      </c>
      <c r="AH165" s="43" t="s">
        <v>89</v>
      </c>
      <c r="AI165" s="40">
        <f t="shared" si="68"/>
        <v>4</v>
      </c>
      <c r="AJ165" s="46" t="s">
        <v>49</v>
      </c>
      <c r="AK165" s="40">
        <f t="shared" si="69"/>
        <v>1</v>
      </c>
      <c r="AL165" s="9" t="s">
        <v>1048</v>
      </c>
      <c r="AM165" s="9">
        <f t="shared" si="70"/>
        <v>4</v>
      </c>
      <c r="AN165" s="9" t="s">
        <v>1055</v>
      </c>
      <c r="AO165" s="47">
        <f>VLOOKUP(AN165,'Data Tables'!$E$4:$F$15,2,FALSE)</f>
        <v>20.157194</v>
      </c>
      <c r="AP165" s="9">
        <f t="shared" si="71"/>
        <v>0</v>
      </c>
      <c r="AQ165" s="9" t="s">
        <v>1050</v>
      </c>
      <c r="AR165" s="9">
        <f t="shared" si="72"/>
        <v>2</v>
      </c>
      <c r="AS165" s="9" t="str">
        <f t="shared" si="73"/>
        <v>NYC Natural Gas</v>
      </c>
      <c r="AT165" s="9"/>
      <c r="AU165" s="9">
        <f t="shared" si="74"/>
        <v>2</v>
      </c>
      <c r="AV165" s="9">
        <f t="shared" si="75"/>
        <v>68</v>
      </c>
    </row>
    <row r="166" spans="1:48" hidden="1" x14ac:dyDescent="0.25">
      <c r="A166" s="9" t="s">
        <v>1156</v>
      </c>
      <c r="B166" s="9" t="s">
        <v>326</v>
      </c>
      <c r="C166" s="9" t="s">
        <v>38</v>
      </c>
      <c r="D166" s="9" t="s">
        <v>38</v>
      </c>
      <c r="E166" t="s">
        <v>1034</v>
      </c>
      <c r="F166" t="str">
        <f t="shared" si="55"/>
        <v>NYC</v>
      </c>
      <c r="G166" s="9" t="s">
        <v>39</v>
      </c>
      <c r="H166" s="36">
        <v>40.696226500000002</v>
      </c>
      <c r="I166" s="36">
        <v>-73.991774100000001</v>
      </c>
      <c r="J166" s="40">
        <f t="shared" si="77"/>
        <v>3</v>
      </c>
      <c r="K166" s="40">
        <f t="shared" si="56"/>
        <v>2</v>
      </c>
      <c r="L166" s="40">
        <f t="shared" si="57"/>
        <v>3</v>
      </c>
      <c r="M166" s="41">
        <v>53771.765411764711</v>
      </c>
      <c r="N166" s="41">
        <v>1949.8137367306856</v>
      </c>
      <c r="O166" s="41">
        <f t="shared" si="78"/>
        <v>3697.5996333148796</v>
      </c>
      <c r="P166" s="42">
        <f t="shared" si="58"/>
        <v>2</v>
      </c>
      <c r="Q166" s="43">
        <v>1971</v>
      </c>
      <c r="R166" s="43"/>
      <c r="S166" s="40">
        <f t="shared" si="59"/>
        <v>3</v>
      </c>
      <c r="T166" s="40"/>
      <c r="U166" s="40">
        <f t="shared" si="60"/>
        <v>0</v>
      </c>
      <c r="V166" s="40" t="str">
        <f>IFERROR(VLOOKUP(A166,'Data Tables'!$L$3:$M$89,2,FALSE),"No")</f>
        <v>No</v>
      </c>
      <c r="W166" s="40">
        <f t="shared" si="61"/>
        <v>0</v>
      </c>
      <c r="X166" s="43"/>
      <c r="Y166" s="40">
        <f t="shared" si="62"/>
        <v>0</v>
      </c>
      <c r="Z166" s="41" t="s">
        <v>40</v>
      </c>
      <c r="AA166" s="40">
        <f t="shared" si="63"/>
        <v>0</v>
      </c>
      <c r="AB166" s="44" t="str">
        <f>IF(AND(E166="Manhattan",G166="Multifamily Housing"),IF(Q166&lt;1980,"Dual Fuel","Natural Gas"),IF(AND(E166="Manhattan",G166&lt;&gt;"Multifamily Housing"),IF(Q166&lt;1945,"Oil",IF(Q166&lt;1980,"Dual Fuel","Natural Gas")),IF(E166="Downstate/LI/HV",IF(Q166&lt;1980,"Dual Fuel","Natural Gas"),IF(Q166&lt;1945,"Dual Fuel","Natural Gas"))))</f>
        <v>Dual Fuel</v>
      </c>
      <c r="AC166" s="42">
        <f t="shared" si="64"/>
        <v>3</v>
      </c>
      <c r="AD166" s="44" t="str">
        <f>IF(AND(E166="Upstate",Q166&gt;=1945),"Furnace",IF(Q166&gt;=1980,"HW Boiler",IF(AND(E166="Downstate/LI/HV",Q166&gt;=1945),"Furnace","Steam Boiler")))</f>
        <v>Furnace</v>
      </c>
      <c r="AE166" s="42">
        <f t="shared" si="65"/>
        <v>3</v>
      </c>
      <c r="AF166" s="45">
        <v>1990</v>
      </c>
      <c r="AG166" s="40">
        <f t="shared" si="66"/>
        <v>2</v>
      </c>
      <c r="AH166" s="45" t="str">
        <f t="shared" ref="AH166:AH176" si="79">IF(AND(E166="Upstate",Q166&gt;=1945),"Forced Air",IF(Q166&gt;=1980,"Hydronic",IF(AND(E166="Downstate/LI/HV",Q166&gt;=1945),"Forced Air","Steam")))</f>
        <v>Forced Air</v>
      </c>
      <c r="AI166" s="40">
        <f t="shared" si="68"/>
        <v>4</v>
      </c>
      <c r="AJ166" s="46" t="s">
        <v>42</v>
      </c>
      <c r="AK166" s="40">
        <f t="shared" si="69"/>
        <v>0</v>
      </c>
      <c r="AL166" s="9" t="s">
        <v>1048</v>
      </c>
      <c r="AM166" s="9">
        <f t="shared" si="70"/>
        <v>4</v>
      </c>
      <c r="AN166" s="9" t="s">
        <v>1055</v>
      </c>
      <c r="AO166" s="47">
        <f>VLOOKUP(AN166,'Data Tables'!$E$4:$F$15,2,FALSE)</f>
        <v>20.157194</v>
      </c>
      <c r="AP166" s="9">
        <f t="shared" si="71"/>
        <v>0</v>
      </c>
      <c r="AQ166" s="9" t="s">
        <v>1050</v>
      </c>
      <c r="AR166" s="9">
        <f t="shared" si="72"/>
        <v>2</v>
      </c>
      <c r="AS166" s="9" t="str">
        <f t="shared" si="73"/>
        <v>NYC Dual Fuel</v>
      </c>
      <c r="AT166" s="9"/>
      <c r="AU166" s="9">
        <f t="shared" si="74"/>
        <v>3</v>
      </c>
      <c r="AV166" s="9">
        <f t="shared" si="75"/>
        <v>68</v>
      </c>
    </row>
    <row r="167" spans="1:48" x14ac:dyDescent="0.25">
      <c r="A167" s="9" t="s">
        <v>603</v>
      </c>
      <c r="B167" s="9" t="s">
        <v>604</v>
      </c>
      <c r="C167" s="9" t="s">
        <v>605</v>
      </c>
      <c r="D167" s="9" t="s">
        <v>406</v>
      </c>
      <c r="E167" t="s">
        <v>1034</v>
      </c>
      <c r="F167" t="str">
        <f t="shared" si="55"/>
        <v>Not NYC</v>
      </c>
      <c r="G167" s="9" t="s">
        <v>53</v>
      </c>
      <c r="H167" s="36">
        <v>41.390478999999999</v>
      </c>
      <c r="I167" s="36">
        <v>-73.956603000000001</v>
      </c>
      <c r="J167" s="40">
        <f t="shared" si="77"/>
        <v>2</v>
      </c>
      <c r="K167" s="40">
        <f t="shared" si="56"/>
        <v>0</v>
      </c>
      <c r="L167" s="40">
        <f t="shared" si="57"/>
        <v>1</v>
      </c>
      <c r="M167" s="41">
        <v>74629.484123376635</v>
      </c>
      <c r="N167" s="41">
        <v>8401.2723355263151</v>
      </c>
      <c r="O167" s="41">
        <f t="shared" si="78"/>
        <v>5131.8745258957233</v>
      </c>
      <c r="P167" s="42">
        <f t="shared" si="58"/>
        <v>2</v>
      </c>
      <c r="Q167" s="43">
        <v>1802</v>
      </c>
      <c r="R167" s="43"/>
      <c r="S167" s="40">
        <f t="shared" si="59"/>
        <v>4</v>
      </c>
      <c r="T167" s="40" t="s">
        <v>1162</v>
      </c>
      <c r="U167" s="40">
        <f t="shared" si="60"/>
        <v>4</v>
      </c>
      <c r="V167" s="40" t="str">
        <f>IFERROR(VLOOKUP(A167,'Data Tables'!$L$3:$M$89,2,FALSE),"No")</f>
        <v>No</v>
      </c>
      <c r="W167" s="40">
        <f t="shared" si="61"/>
        <v>0</v>
      </c>
      <c r="X167" s="43" t="s">
        <v>1098</v>
      </c>
      <c r="Y167" s="40">
        <f t="shared" si="62"/>
        <v>4</v>
      </c>
      <c r="Z167" s="43" t="s">
        <v>46</v>
      </c>
      <c r="AA167" s="40">
        <f t="shared" si="63"/>
        <v>4</v>
      </c>
      <c r="AB167" s="43" t="s">
        <v>41</v>
      </c>
      <c r="AC167" s="42">
        <f t="shared" si="64"/>
        <v>2</v>
      </c>
      <c r="AD167" s="41" t="s">
        <v>54</v>
      </c>
      <c r="AE167" s="42">
        <f t="shared" si="65"/>
        <v>2</v>
      </c>
      <c r="AF167" s="45">
        <v>1990</v>
      </c>
      <c r="AG167" s="40">
        <f t="shared" si="66"/>
        <v>2</v>
      </c>
      <c r="AH167" s="45" t="str">
        <f t="shared" si="79"/>
        <v>Steam</v>
      </c>
      <c r="AI167" s="40">
        <f t="shared" si="68"/>
        <v>2</v>
      </c>
      <c r="AJ167" s="46" t="s">
        <v>49</v>
      </c>
      <c r="AK167" s="40">
        <f t="shared" si="69"/>
        <v>1</v>
      </c>
      <c r="AL167" s="9" t="s">
        <v>1060</v>
      </c>
      <c r="AM167" s="9">
        <f t="shared" si="70"/>
        <v>2</v>
      </c>
      <c r="AN167" s="9" t="s">
        <v>1051</v>
      </c>
      <c r="AO167" s="47">
        <f>VLOOKUP(AN167,'Data Tables'!$E$4:$F$15,2,FALSE)</f>
        <v>13.688314</v>
      </c>
      <c r="AP167" s="9">
        <f t="shared" si="71"/>
        <v>2</v>
      </c>
      <c r="AQ167" s="9" t="s">
        <v>1061</v>
      </c>
      <c r="AR167" s="9">
        <f t="shared" si="72"/>
        <v>4</v>
      </c>
      <c r="AS167" s="9" t="str">
        <f t="shared" si="73"/>
        <v>Not NYC</v>
      </c>
      <c r="AT167" s="9"/>
      <c r="AU167" s="9">
        <f t="shared" si="74"/>
        <v>0</v>
      </c>
      <c r="AV167" s="9">
        <f t="shared" si="75"/>
        <v>68</v>
      </c>
    </row>
    <row r="168" spans="1:48" hidden="1" x14ac:dyDescent="0.25">
      <c r="A168" s="9" t="s">
        <v>778</v>
      </c>
      <c r="B168" s="9"/>
      <c r="C168" s="9" t="s">
        <v>779</v>
      </c>
      <c r="D168" s="9" t="s">
        <v>406</v>
      </c>
      <c r="E168" t="s">
        <v>1034</v>
      </c>
      <c r="F168" t="str">
        <f t="shared" si="55"/>
        <v>Not NYC</v>
      </c>
      <c r="G168" s="9" t="s">
        <v>316</v>
      </c>
      <c r="H168" s="36">
        <v>41.477420000000102</v>
      </c>
      <c r="I168" s="36">
        <v>-74.022739999999899</v>
      </c>
      <c r="J168" s="40">
        <f t="shared" si="77"/>
        <v>3</v>
      </c>
      <c r="K168" s="40">
        <f t="shared" si="56"/>
        <v>2</v>
      </c>
      <c r="L168" s="40">
        <f t="shared" si="57"/>
        <v>3</v>
      </c>
      <c r="M168" s="41">
        <v>43027.98192950747</v>
      </c>
      <c r="N168" s="41">
        <v>6265.4780704370523</v>
      </c>
      <c r="O168" s="41">
        <f t="shared" si="78"/>
        <v>2958.8065220937783</v>
      </c>
      <c r="P168" s="42">
        <f t="shared" si="58"/>
        <v>1</v>
      </c>
      <c r="Q168" s="43">
        <v>1900</v>
      </c>
      <c r="R168" s="43"/>
      <c r="S168" s="40">
        <f t="shared" si="59"/>
        <v>4</v>
      </c>
      <c r="T168" s="40" t="s">
        <v>1162</v>
      </c>
      <c r="U168" s="40">
        <f t="shared" si="60"/>
        <v>4</v>
      </c>
      <c r="V168" s="40" t="str">
        <f>IFERROR(VLOOKUP(A168,'Data Tables'!$L$3:$M$89,2,FALSE),"No")</f>
        <v>No</v>
      </c>
      <c r="W168" s="40">
        <f t="shared" si="61"/>
        <v>0</v>
      </c>
      <c r="X168" s="43"/>
      <c r="Y168" s="40">
        <f t="shared" si="62"/>
        <v>0</v>
      </c>
      <c r="Z168" s="43" t="s">
        <v>46</v>
      </c>
      <c r="AA168" s="40">
        <f t="shared" si="63"/>
        <v>4</v>
      </c>
      <c r="AB168" s="44" t="str">
        <f>IF(AND(E168="Manhattan",G168="Multifamily Housing"),IF(Q168&lt;1980,"Dual Fuel","Natural Gas"),IF(AND(E168="Manhattan",G168&lt;&gt;"Multifamily Housing"),IF(Q168&lt;1945,"Oil",IF(Q168&lt;1980,"Dual Fuel","Natural Gas")),IF(E168="Downstate/LI/HV",IF(Q168&lt;1980,"Dual Fuel","Natural Gas"),IF(Q168&lt;1945,"Dual Fuel","Natural Gas"))))</f>
        <v>Dual Fuel</v>
      </c>
      <c r="AC168" s="42">
        <f t="shared" si="64"/>
        <v>3</v>
      </c>
      <c r="AD168" s="44" t="str">
        <f>IF(AND(E168="Upstate",Q168&gt;=1945),"Furnace",IF(Q168&gt;=1980,"HW Boiler",IF(AND(E168="Downstate/LI/HV",Q168&gt;=1945),"Furnace","Steam Boiler")))</f>
        <v>Steam Boiler</v>
      </c>
      <c r="AE168" s="42">
        <f t="shared" si="65"/>
        <v>2</v>
      </c>
      <c r="AF168" s="45">
        <v>1990</v>
      </c>
      <c r="AG168" s="40">
        <f t="shared" si="66"/>
        <v>2</v>
      </c>
      <c r="AH168" s="45" t="str">
        <f t="shared" si="79"/>
        <v>Steam</v>
      </c>
      <c r="AI168" s="40">
        <f t="shared" si="68"/>
        <v>2</v>
      </c>
      <c r="AJ168" s="46" t="s">
        <v>42</v>
      </c>
      <c r="AK168" s="40">
        <f t="shared" si="69"/>
        <v>0</v>
      </c>
      <c r="AL168" s="9" t="s">
        <v>1060</v>
      </c>
      <c r="AM168" s="9">
        <f t="shared" si="70"/>
        <v>2</v>
      </c>
      <c r="AN168" s="9" t="s">
        <v>1056</v>
      </c>
      <c r="AO168" s="47">
        <f>VLOOKUP(AN168,'Data Tables'!$E$4:$F$15,2,FALSE)</f>
        <v>13.229555</v>
      </c>
      <c r="AP168" s="9">
        <f t="shared" si="71"/>
        <v>2</v>
      </c>
      <c r="AQ168" s="9" t="s">
        <v>1061</v>
      </c>
      <c r="AR168" s="9">
        <f t="shared" si="72"/>
        <v>4</v>
      </c>
      <c r="AS168" s="9" t="str">
        <f t="shared" si="73"/>
        <v>Not NYC</v>
      </c>
      <c r="AT168" s="9"/>
      <c r="AU168" s="9">
        <f t="shared" si="74"/>
        <v>0</v>
      </c>
      <c r="AV168" s="9">
        <f t="shared" si="75"/>
        <v>68</v>
      </c>
    </row>
    <row r="169" spans="1:48" x14ac:dyDescent="0.25">
      <c r="A169" s="9" t="s">
        <v>271</v>
      </c>
      <c r="B169" s="9" t="s">
        <v>272</v>
      </c>
      <c r="C169" s="9" t="s">
        <v>62</v>
      </c>
      <c r="D169" s="9" t="s">
        <v>63</v>
      </c>
      <c r="E169" t="s">
        <v>63</v>
      </c>
      <c r="F169" t="str">
        <f t="shared" si="55"/>
        <v>NYC</v>
      </c>
      <c r="G169" s="9" t="s">
        <v>53</v>
      </c>
      <c r="H169" s="36">
        <v>40.748579399999997</v>
      </c>
      <c r="I169" s="36">
        <v>-73.983878300000001</v>
      </c>
      <c r="J169" s="40">
        <f t="shared" si="77"/>
        <v>2</v>
      </c>
      <c r="K169" s="40">
        <f t="shared" si="56"/>
        <v>0</v>
      </c>
      <c r="L169" s="40">
        <f t="shared" si="57"/>
        <v>1</v>
      </c>
      <c r="M169" s="41">
        <v>74729.832734117634</v>
      </c>
      <c r="N169" s="41">
        <v>8442.7118778947352</v>
      </c>
      <c r="O169" s="41">
        <f t="shared" si="78"/>
        <v>5138.7749685990311</v>
      </c>
      <c r="P169" s="42">
        <f t="shared" si="58"/>
        <v>2</v>
      </c>
      <c r="Q169" s="43">
        <v>1906</v>
      </c>
      <c r="R169" s="43"/>
      <c r="S169" s="40">
        <f t="shared" si="59"/>
        <v>4</v>
      </c>
      <c r="T169" s="40" t="s">
        <v>1162</v>
      </c>
      <c r="U169" s="40">
        <f t="shared" si="60"/>
        <v>4</v>
      </c>
      <c r="V169" s="40" t="str">
        <f>IFERROR(VLOOKUP(A169,'Data Tables'!$L$3:$M$89,2,FALSE),"No")</f>
        <v>No</v>
      </c>
      <c r="W169" s="40">
        <f t="shared" si="61"/>
        <v>0</v>
      </c>
      <c r="X169" s="43" t="s">
        <v>1129</v>
      </c>
      <c r="Y169" s="40">
        <f t="shared" si="62"/>
        <v>4</v>
      </c>
      <c r="Z169" s="41" t="s">
        <v>40</v>
      </c>
      <c r="AA169" s="40">
        <f t="shared" si="63"/>
        <v>0</v>
      </c>
      <c r="AB169" s="44" t="str">
        <f>IF(AND(E169="Manhattan",G169="Multifamily Housing"),IF(Q169&lt;1980,"Dual Fuel","Natural Gas"),IF(AND(E169="Manhattan",G169&lt;&gt;"Multifamily Housing"),IF(Q169&lt;1945,"Oil",IF(Q169&lt;1980,"Dual Fuel","Natural Gas")),IF(E169="Downstate/LI/HV",IF(Q169&lt;1980,"Dual Fuel","Natural Gas"),IF(Q169&lt;1945,"Dual Fuel","Natural Gas"))))</f>
        <v>Oil</v>
      </c>
      <c r="AC169" s="42">
        <f t="shared" si="64"/>
        <v>4</v>
      </c>
      <c r="AD169" s="44" t="str">
        <f>IF(AND(E169="Upstate",Q169&gt;=1945),"Furnace",IF(Q169&gt;=1980,"HW Boiler",IF(AND(E169="Downstate/LI/HV",Q169&gt;=1945),"Furnace","Steam Boiler")))</f>
        <v>Steam Boiler</v>
      </c>
      <c r="AE169" s="42">
        <f t="shared" si="65"/>
        <v>2</v>
      </c>
      <c r="AF169" s="45">
        <v>1990</v>
      </c>
      <c r="AG169" s="40">
        <f t="shared" si="66"/>
        <v>2</v>
      </c>
      <c r="AH169" s="45" t="str">
        <f t="shared" si="79"/>
        <v>Steam</v>
      </c>
      <c r="AI169" s="40">
        <f t="shared" si="68"/>
        <v>2</v>
      </c>
      <c r="AJ169" s="46" t="s">
        <v>42</v>
      </c>
      <c r="AK169" s="40">
        <f t="shared" si="69"/>
        <v>0</v>
      </c>
      <c r="AL169" s="9" t="s">
        <v>1048</v>
      </c>
      <c r="AM169" s="9">
        <f t="shared" si="70"/>
        <v>4</v>
      </c>
      <c r="AN169" s="9" t="s">
        <v>1055</v>
      </c>
      <c r="AO169" s="47">
        <f>VLOOKUP(AN169,'Data Tables'!$E$4:$F$15,2,FALSE)</f>
        <v>20.157194</v>
      </c>
      <c r="AP169" s="9">
        <f t="shared" si="71"/>
        <v>0</v>
      </c>
      <c r="AQ169" s="9" t="s">
        <v>1050</v>
      </c>
      <c r="AR169" s="9">
        <f t="shared" si="72"/>
        <v>2</v>
      </c>
      <c r="AS169" s="9" t="str">
        <f t="shared" si="73"/>
        <v>NYC Oil</v>
      </c>
      <c r="AT169" s="9"/>
      <c r="AU169" s="9">
        <f t="shared" si="74"/>
        <v>4</v>
      </c>
      <c r="AV169" s="9">
        <f t="shared" si="75"/>
        <v>68</v>
      </c>
    </row>
    <row r="170" spans="1:48" hidden="1" x14ac:dyDescent="0.25">
      <c r="A170" s="9" t="s">
        <v>135</v>
      </c>
      <c r="B170" s="9" t="s">
        <v>135</v>
      </c>
      <c r="C170" s="9" t="s">
        <v>62</v>
      </c>
      <c r="D170" s="9" t="s">
        <v>63</v>
      </c>
      <c r="E170" t="s">
        <v>63</v>
      </c>
      <c r="F170" t="str">
        <f t="shared" si="55"/>
        <v>NYC</v>
      </c>
      <c r="G170" s="9" t="s">
        <v>76</v>
      </c>
      <c r="H170" s="36">
        <v>40.805623799999999</v>
      </c>
      <c r="I170" s="36">
        <v>-73.961290199999993</v>
      </c>
      <c r="J170" s="40">
        <f t="shared" si="77"/>
        <v>4</v>
      </c>
      <c r="K170" s="40">
        <f t="shared" si="56"/>
        <v>4</v>
      </c>
      <c r="L170" s="40">
        <f t="shared" si="57"/>
        <v>4</v>
      </c>
      <c r="M170" s="41">
        <v>208835.50000870589</v>
      </c>
      <c r="N170" s="41">
        <v>87836.446582534874</v>
      </c>
      <c r="O170" s="41">
        <f t="shared" si="78"/>
        <v>14360.511735892776</v>
      </c>
      <c r="P170" s="42">
        <f t="shared" si="58"/>
        <v>4</v>
      </c>
      <c r="Q170" s="43">
        <v>1896</v>
      </c>
      <c r="R170" s="43">
        <v>1928</v>
      </c>
      <c r="S170" s="40">
        <f t="shared" si="59"/>
        <v>4</v>
      </c>
      <c r="T170" s="40"/>
      <c r="U170" s="40">
        <f t="shared" si="60"/>
        <v>0</v>
      </c>
      <c r="V170" s="40" t="str">
        <f>IFERROR(VLOOKUP(A170,'Data Tables'!$L$3:$M$89,2,FALSE),"No")</f>
        <v>No</v>
      </c>
      <c r="W170" s="40">
        <f t="shared" si="61"/>
        <v>0</v>
      </c>
      <c r="X170" s="43"/>
      <c r="Y170" s="40">
        <f t="shared" si="62"/>
        <v>0</v>
      </c>
      <c r="Z170" s="41" t="s">
        <v>77</v>
      </c>
      <c r="AA170" s="40">
        <f t="shared" si="63"/>
        <v>1</v>
      </c>
      <c r="AB170" s="51" t="s">
        <v>47</v>
      </c>
      <c r="AC170" s="42">
        <f t="shared" si="64"/>
        <v>3</v>
      </c>
      <c r="AD170" s="44" t="str">
        <f>IF(AND(E170="Upstate",Q170&gt;=1945),"Furnace",IF(Q170&gt;=1980,"HW Boiler",IF(AND(E170="Downstate/LI/HV",Q170&gt;=1945),"Furnace","Steam Boiler")))</f>
        <v>Steam Boiler</v>
      </c>
      <c r="AE170" s="42">
        <f t="shared" si="65"/>
        <v>2</v>
      </c>
      <c r="AF170" s="45">
        <v>1990</v>
      </c>
      <c r="AG170" s="40">
        <f t="shared" si="66"/>
        <v>2</v>
      </c>
      <c r="AH170" s="45" t="str">
        <f t="shared" si="79"/>
        <v>Steam</v>
      </c>
      <c r="AI170" s="40">
        <f t="shared" si="68"/>
        <v>2</v>
      </c>
      <c r="AJ170" s="46" t="s">
        <v>42</v>
      </c>
      <c r="AK170" s="40">
        <f t="shared" si="69"/>
        <v>0</v>
      </c>
      <c r="AL170" s="9" t="s">
        <v>1048</v>
      </c>
      <c r="AM170" s="9">
        <f t="shared" si="70"/>
        <v>4</v>
      </c>
      <c r="AN170" s="9" t="s">
        <v>1055</v>
      </c>
      <c r="AO170" s="47">
        <f>VLOOKUP(AN170,'Data Tables'!$E$4:$F$15,2,FALSE)</f>
        <v>20.157194</v>
      </c>
      <c r="AP170" s="9">
        <f t="shared" si="71"/>
        <v>0</v>
      </c>
      <c r="AQ170" s="9" t="s">
        <v>1050</v>
      </c>
      <c r="AR170" s="9">
        <f t="shared" si="72"/>
        <v>2</v>
      </c>
      <c r="AS170" s="9" t="str">
        <f t="shared" si="73"/>
        <v>NYC Dual Fuel</v>
      </c>
      <c r="AT170" s="9" t="s">
        <v>1162</v>
      </c>
      <c r="AU170" s="9">
        <f t="shared" si="74"/>
        <v>0</v>
      </c>
      <c r="AV170" s="9">
        <f t="shared" si="75"/>
        <v>67</v>
      </c>
    </row>
    <row r="171" spans="1:48" hidden="1" x14ac:dyDescent="0.25">
      <c r="A171" s="9" t="s">
        <v>386</v>
      </c>
      <c r="B171" s="9" t="s">
        <v>387</v>
      </c>
      <c r="C171" s="9" t="s">
        <v>38</v>
      </c>
      <c r="D171" s="9" t="s">
        <v>38</v>
      </c>
      <c r="E171" t="s">
        <v>1034</v>
      </c>
      <c r="F171" t="str">
        <f t="shared" si="55"/>
        <v>NYC</v>
      </c>
      <c r="G171" s="9" t="s">
        <v>76</v>
      </c>
      <c r="H171" s="36">
        <v>40.700426</v>
      </c>
      <c r="I171" s="36">
        <v>-73.941704000000001</v>
      </c>
      <c r="J171" s="40">
        <f t="shared" si="77"/>
        <v>4</v>
      </c>
      <c r="K171" s="40">
        <f t="shared" si="56"/>
        <v>4</v>
      </c>
      <c r="L171" s="40">
        <f t="shared" si="57"/>
        <v>4</v>
      </c>
      <c r="M171" s="41">
        <v>83993.382514048222</v>
      </c>
      <c r="N171" s="41">
        <v>36625.021445079161</v>
      </c>
      <c r="O171" s="41">
        <v>5775.780244642493</v>
      </c>
      <c r="P171" s="42">
        <f t="shared" si="58"/>
        <v>2</v>
      </c>
      <c r="Q171" s="43">
        <v>1972</v>
      </c>
      <c r="R171" s="43">
        <v>2020</v>
      </c>
      <c r="S171" s="40">
        <f t="shared" si="59"/>
        <v>0</v>
      </c>
      <c r="T171" s="40" t="s">
        <v>1162</v>
      </c>
      <c r="U171" s="40">
        <f t="shared" si="60"/>
        <v>4</v>
      </c>
      <c r="V171" s="40" t="str">
        <f>IFERROR(VLOOKUP(A171,'Data Tables'!$L$3:$M$89,2,FALSE),"No")</f>
        <v>No</v>
      </c>
      <c r="W171" s="40">
        <f t="shared" si="61"/>
        <v>0</v>
      </c>
      <c r="X171" s="43" t="s">
        <v>1116</v>
      </c>
      <c r="Y171" s="40">
        <f t="shared" si="62"/>
        <v>4</v>
      </c>
      <c r="Z171" s="41" t="s">
        <v>77</v>
      </c>
      <c r="AA171" s="40">
        <f t="shared" si="63"/>
        <v>1</v>
      </c>
      <c r="AB171" s="44" t="str">
        <f>IF(AND(E171="Manhattan",G171="Multifamily Housing"),IF(Q171&lt;1980,"Dual Fuel","Natural Gas"),IF(AND(E171="Manhattan",G171&lt;&gt;"Multifamily Housing"),IF(Q171&lt;1945,"Oil",IF(Q171&lt;1980,"Dual Fuel","Natural Gas")),IF(E171="Downstate/LI/HV",IF(Q171&lt;1980,"Dual Fuel","Natural Gas"),IF(Q171&lt;1945,"Dual Fuel","Natural Gas"))))</f>
        <v>Dual Fuel</v>
      </c>
      <c r="AC171" s="42">
        <f t="shared" si="64"/>
        <v>3</v>
      </c>
      <c r="AD171" s="41" t="s">
        <v>74</v>
      </c>
      <c r="AE171" s="42">
        <f t="shared" si="65"/>
        <v>2</v>
      </c>
      <c r="AF171" s="45">
        <v>1990</v>
      </c>
      <c r="AG171" s="40">
        <f t="shared" si="66"/>
        <v>2</v>
      </c>
      <c r="AH171" s="45" t="str">
        <f t="shared" si="79"/>
        <v>Forced Air</v>
      </c>
      <c r="AI171" s="40">
        <f t="shared" si="68"/>
        <v>4</v>
      </c>
      <c r="AJ171" s="46" t="s">
        <v>42</v>
      </c>
      <c r="AK171" s="40">
        <f t="shared" si="69"/>
        <v>0</v>
      </c>
      <c r="AL171" s="9" t="s">
        <v>1048</v>
      </c>
      <c r="AM171" s="9">
        <f t="shared" si="70"/>
        <v>4</v>
      </c>
      <c r="AN171" s="9" t="s">
        <v>1055</v>
      </c>
      <c r="AO171" s="47">
        <f>VLOOKUP(AN171,'Data Tables'!$E$4:$F$15,2,FALSE)</f>
        <v>20.157194</v>
      </c>
      <c r="AP171" s="9">
        <f t="shared" si="71"/>
        <v>0</v>
      </c>
      <c r="AQ171" s="9" t="s">
        <v>1050</v>
      </c>
      <c r="AR171" s="9">
        <f t="shared" si="72"/>
        <v>2</v>
      </c>
      <c r="AS171" s="9" t="str">
        <f t="shared" si="73"/>
        <v>NYC Dual Fuel</v>
      </c>
      <c r="AT171" s="9" t="s">
        <v>1162</v>
      </c>
      <c r="AU171" s="9">
        <f t="shared" si="74"/>
        <v>0</v>
      </c>
      <c r="AV171" s="9">
        <f t="shared" si="75"/>
        <v>67</v>
      </c>
    </row>
    <row r="172" spans="1:48" hidden="1" x14ac:dyDescent="0.25">
      <c r="A172" s="9" t="s">
        <v>488</v>
      </c>
      <c r="B172" s="9" t="s">
        <v>489</v>
      </c>
      <c r="C172" s="9" t="s">
        <v>433</v>
      </c>
      <c r="D172" s="9" t="s">
        <v>434</v>
      </c>
      <c r="E172" t="s">
        <v>1035</v>
      </c>
      <c r="F172" t="str">
        <f t="shared" si="55"/>
        <v>Not NYC</v>
      </c>
      <c r="G172" s="9" t="s">
        <v>76</v>
      </c>
      <c r="H172" s="36">
        <v>43.192683000000002</v>
      </c>
      <c r="I172" s="36">
        <v>-77.584618000000006</v>
      </c>
      <c r="J172" s="40">
        <f t="shared" si="77"/>
        <v>4</v>
      </c>
      <c r="K172" s="40">
        <f t="shared" si="56"/>
        <v>4</v>
      </c>
      <c r="L172" s="40">
        <f t="shared" si="57"/>
        <v>4</v>
      </c>
      <c r="M172" s="41">
        <v>135816.40016247545</v>
      </c>
      <c r="N172" s="41">
        <v>59222.267512707316</v>
      </c>
      <c r="O172" s="41">
        <f t="shared" ref="O172:O191" si="80">(M172/0.85)*116.9*0.0005</f>
        <v>9339.3748111725763</v>
      </c>
      <c r="P172" s="42">
        <f t="shared" si="58"/>
        <v>3</v>
      </c>
      <c r="Q172" s="43">
        <v>1864</v>
      </c>
      <c r="R172" s="43"/>
      <c r="S172" s="40">
        <f t="shared" si="59"/>
        <v>4</v>
      </c>
      <c r="T172" s="40"/>
      <c r="U172" s="40">
        <f t="shared" si="60"/>
        <v>0</v>
      </c>
      <c r="V172" s="40" t="str">
        <f>IFERROR(VLOOKUP(A172,'Data Tables'!$L$3:$M$89,2,FALSE),"No")</f>
        <v>No</v>
      </c>
      <c r="W172" s="40">
        <f t="shared" si="61"/>
        <v>0</v>
      </c>
      <c r="X172" s="43"/>
      <c r="Y172" s="40">
        <f t="shared" si="62"/>
        <v>0</v>
      </c>
      <c r="Z172" s="43" t="s">
        <v>156</v>
      </c>
      <c r="AA172" s="40">
        <f t="shared" si="63"/>
        <v>0</v>
      </c>
      <c r="AB172" s="44" t="str">
        <f>IF(AND(E172="Manhattan",G172="Multifamily Housing"),IF(Q172&lt;1980,"Dual Fuel","Natural Gas"),IF(AND(E172="Manhattan",G172&lt;&gt;"Multifamily Housing"),IF(Q172&lt;1945,"Oil",IF(Q172&lt;1980,"Dual Fuel","Natural Gas")),IF(E172="Downstate/LI/HV",IF(Q172&lt;1980,"Dual Fuel","Natural Gas"),IF(Q172&lt;1945,"Dual Fuel","Natural Gas"))))</f>
        <v>Dual Fuel</v>
      </c>
      <c r="AC172" s="42">
        <f t="shared" si="64"/>
        <v>3</v>
      </c>
      <c r="AD172" s="44" t="str">
        <f>IF(AND(E172="Upstate",Q172&gt;=1945),"Furnace",IF(Q172&gt;=1980,"HW Boiler",IF(AND(E172="Downstate/LI/HV",Q172&gt;=1945),"Furnace","Steam Boiler")))</f>
        <v>Steam Boiler</v>
      </c>
      <c r="AE172" s="42">
        <f t="shared" si="65"/>
        <v>2</v>
      </c>
      <c r="AF172" s="45">
        <v>1990</v>
      </c>
      <c r="AG172" s="40">
        <f t="shared" si="66"/>
        <v>2</v>
      </c>
      <c r="AH172" s="45" t="str">
        <f t="shared" si="79"/>
        <v>Steam</v>
      </c>
      <c r="AI172" s="40">
        <f t="shared" si="68"/>
        <v>2</v>
      </c>
      <c r="AJ172" s="46" t="s">
        <v>42</v>
      </c>
      <c r="AK172" s="40">
        <f t="shared" si="69"/>
        <v>0</v>
      </c>
      <c r="AL172" s="9" t="s">
        <v>1060</v>
      </c>
      <c r="AM172" s="9">
        <f t="shared" si="70"/>
        <v>2</v>
      </c>
      <c r="AN172" s="9" t="s">
        <v>1054</v>
      </c>
      <c r="AO172" s="47">
        <f>VLOOKUP(AN172,'Data Tables'!$E$4:$F$15,2,FALSE)</f>
        <v>10.88392</v>
      </c>
      <c r="AP172" s="9">
        <f t="shared" si="71"/>
        <v>3</v>
      </c>
      <c r="AQ172" s="9" t="s">
        <v>1061</v>
      </c>
      <c r="AR172" s="9">
        <f t="shared" si="72"/>
        <v>4</v>
      </c>
      <c r="AS172" s="9" t="str">
        <f t="shared" si="73"/>
        <v>Not NYC</v>
      </c>
      <c r="AT172" s="9"/>
      <c r="AU172" s="9">
        <f t="shared" si="74"/>
        <v>0</v>
      </c>
      <c r="AV172" s="9">
        <f t="shared" si="75"/>
        <v>67</v>
      </c>
    </row>
    <row r="173" spans="1:48" hidden="1" x14ac:dyDescent="0.25">
      <c r="A173" s="9" t="s">
        <v>543</v>
      </c>
      <c r="B173" s="9" t="s">
        <v>544</v>
      </c>
      <c r="C173" s="9" t="s">
        <v>545</v>
      </c>
      <c r="D173" s="9" t="s">
        <v>450</v>
      </c>
      <c r="E173" t="s">
        <v>1034</v>
      </c>
      <c r="F173" t="str">
        <f t="shared" si="55"/>
        <v>Not NYC</v>
      </c>
      <c r="G173" s="9" t="s">
        <v>76</v>
      </c>
      <c r="H173" s="36">
        <v>40.784399999999998</v>
      </c>
      <c r="I173" s="36">
        <v>-73.704860999999994</v>
      </c>
      <c r="J173" s="40">
        <f t="shared" si="77"/>
        <v>4</v>
      </c>
      <c r="K173" s="40">
        <f t="shared" si="56"/>
        <v>4</v>
      </c>
      <c r="L173" s="40">
        <f t="shared" si="57"/>
        <v>4</v>
      </c>
      <c r="M173" s="41">
        <v>104681.84041492391</v>
      </c>
      <c r="N173" s="41">
        <v>45646.151343716811</v>
      </c>
      <c r="O173" s="41">
        <f t="shared" si="80"/>
        <v>7198.4159673556496</v>
      </c>
      <c r="P173" s="42">
        <f t="shared" si="58"/>
        <v>3</v>
      </c>
      <c r="Q173" s="43">
        <v>1953</v>
      </c>
      <c r="R173" s="43"/>
      <c r="S173" s="40">
        <f t="shared" si="59"/>
        <v>3</v>
      </c>
      <c r="T173" s="40"/>
      <c r="U173" s="40">
        <f t="shared" si="60"/>
        <v>0</v>
      </c>
      <c r="V173" s="40" t="str">
        <f>IFERROR(VLOOKUP(A173,'Data Tables'!$L$3:$M$89,2,FALSE),"No")</f>
        <v>No</v>
      </c>
      <c r="W173" s="40">
        <f t="shared" si="61"/>
        <v>0</v>
      </c>
      <c r="X173" s="43" t="s">
        <v>1094</v>
      </c>
      <c r="Y173" s="40">
        <f t="shared" si="62"/>
        <v>4</v>
      </c>
      <c r="Z173" s="43" t="s">
        <v>156</v>
      </c>
      <c r="AA173" s="40">
        <f t="shared" si="63"/>
        <v>0</v>
      </c>
      <c r="AB173" s="43" t="s">
        <v>41</v>
      </c>
      <c r="AC173" s="42">
        <f t="shared" si="64"/>
        <v>2</v>
      </c>
      <c r="AD173" s="41" t="s">
        <v>104</v>
      </c>
      <c r="AE173" s="42">
        <f t="shared" si="65"/>
        <v>3</v>
      </c>
      <c r="AF173" s="43">
        <v>2003</v>
      </c>
      <c r="AG173" s="40">
        <f t="shared" si="66"/>
        <v>1</v>
      </c>
      <c r="AH173" s="45" t="str">
        <f t="shared" si="79"/>
        <v>Forced Air</v>
      </c>
      <c r="AI173" s="40">
        <f t="shared" si="68"/>
        <v>4</v>
      </c>
      <c r="AJ173" s="46" t="s">
        <v>42</v>
      </c>
      <c r="AK173" s="40">
        <f t="shared" si="69"/>
        <v>0</v>
      </c>
      <c r="AL173" s="9" t="s">
        <v>1048</v>
      </c>
      <c r="AM173" s="9">
        <f t="shared" si="70"/>
        <v>4</v>
      </c>
      <c r="AN173" s="9" t="s">
        <v>1052</v>
      </c>
      <c r="AO173" s="47">
        <f>VLOOKUP(AN173,'Data Tables'!$E$4:$F$15,2,FALSE)</f>
        <v>18.814844999999998</v>
      </c>
      <c r="AP173" s="9">
        <f t="shared" si="71"/>
        <v>1</v>
      </c>
      <c r="AQ173" s="9" t="s">
        <v>1058</v>
      </c>
      <c r="AR173" s="9">
        <f t="shared" si="72"/>
        <v>1</v>
      </c>
      <c r="AS173" s="9" t="str">
        <f t="shared" si="73"/>
        <v>Not NYC</v>
      </c>
      <c r="AT173" s="9"/>
      <c r="AU173" s="9">
        <f t="shared" si="74"/>
        <v>0</v>
      </c>
      <c r="AV173" s="9">
        <f t="shared" si="75"/>
        <v>67</v>
      </c>
    </row>
    <row r="174" spans="1:48" hidden="1" x14ac:dyDescent="0.25">
      <c r="A174" s="9" t="s">
        <v>745</v>
      </c>
      <c r="B174" s="9" t="s">
        <v>746</v>
      </c>
      <c r="C174" s="9" t="s">
        <v>623</v>
      </c>
      <c r="D174" s="9" t="s">
        <v>624</v>
      </c>
      <c r="E174" t="s">
        <v>1035</v>
      </c>
      <c r="F174" t="str">
        <f t="shared" si="55"/>
        <v>Not NYC</v>
      </c>
      <c r="G174" s="9" t="s">
        <v>76</v>
      </c>
      <c r="H174" s="36">
        <v>42.099336999999998</v>
      </c>
      <c r="I174" s="36">
        <v>-76.826905999999994</v>
      </c>
      <c r="J174" s="40">
        <f t="shared" si="77"/>
        <v>4</v>
      </c>
      <c r="K174" s="40">
        <f t="shared" si="56"/>
        <v>4</v>
      </c>
      <c r="L174" s="40">
        <f t="shared" si="57"/>
        <v>4</v>
      </c>
      <c r="M174" s="41">
        <v>47953.538520154725</v>
      </c>
      <c r="N174" s="41">
        <v>20909.973191927929</v>
      </c>
      <c r="O174" s="41">
        <f t="shared" si="80"/>
        <v>3297.5109723565224</v>
      </c>
      <c r="P174" s="42">
        <f t="shared" si="58"/>
        <v>1</v>
      </c>
      <c r="Q174" s="43">
        <v>1888</v>
      </c>
      <c r="R174" s="43">
        <v>1954</v>
      </c>
      <c r="S174" s="40">
        <f t="shared" si="59"/>
        <v>4</v>
      </c>
      <c r="T174" s="40"/>
      <c r="U174" s="40">
        <f t="shared" si="60"/>
        <v>0</v>
      </c>
      <c r="V174" s="40" t="str">
        <f>IFERROR(VLOOKUP(A174,'Data Tables'!$L$3:$M$89,2,FALSE),"No")</f>
        <v>No</v>
      </c>
      <c r="W174" s="40">
        <f t="shared" si="61"/>
        <v>0</v>
      </c>
      <c r="X174" s="43"/>
      <c r="Y174" s="40">
        <f t="shared" si="62"/>
        <v>0</v>
      </c>
      <c r="Z174" s="43" t="s">
        <v>46</v>
      </c>
      <c r="AA174" s="40">
        <f t="shared" si="63"/>
        <v>4</v>
      </c>
      <c r="AB174" s="43" t="s">
        <v>682</v>
      </c>
      <c r="AC174" s="42">
        <f t="shared" si="64"/>
        <v>1</v>
      </c>
      <c r="AD174" s="41" t="s">
        <v>74</v>
      </c>
      <c r="AE174" s="42">
        <f t="shared" si="65"/>
        <v>2</v>
      </c>
      <c r="AF174" s="43">
        <v>2008</v>
      </c>
      <c r="AG174" s="40">
        <f t="shared" si="66"/>
        <v>1</v>
      </c>
      <c r="AH174" s="45" t="str">
        <f t="shared" si="79"/>
        <v>Steam</v>
      </c>
      <c r="AI174" s="40">
        <f t="shared" si="68"/>
        <v>2</v>
      </c>
      <c r="AJ174" s="46" t="s">
        <v>42</v>
      </c>
      <c r="AK174" s="40">
        <f t="shared" si="69"/>
        <v>0</v>
      </c>
      <c r="AL174" s="9" t="s">
        <v>1060</v>
      </c>
      <c r="AM174" s="9">
        <f t="shared" si="70"/>
        <v>2</v>
      </c>
      <c r="AN174" s="9" t="s">
        <v>1053</v>
      </c>
      <c r="AO174" s="47">
        <f>VLOOKUP(AN174,'Data Tables'!$E$4:$F$15,2,FALSE)</f>
        <v>9.6621608999999999</v>
      </c>
      <c r="AP174" s="9">
        <f t="shared" si="71"/>
        <v>3</v>
      </c>
      <c r="AQ174" s="9" t="s">
        <v>1061</v>
      </c>
      <c r="AR174" s="9">
        <f t="shared" si="72"/>
        <v>4</v>
      </c>
      <c r="AS174" s="9" t="str">
        <f t="shared" si="73"/>
        <v>Not NYC</v>
      </c>
      <c r="AT174" s="9"/>
      <c r="AU174" s="9">
        <f t="shared" si="74"/>
        <v>0</v>
      </c>
      <c r="AV174" s="9">
        <f t="shared" si="75"/>
        <v>67</v>
      </c>
    </row>
    <row r="175" spans="1:48" hidden="1" x14ac:dyDescent="0.25">
      <c r="A175" s="9" t="s">
        <v>794</v>
      </c>
      <c r="B175" s="9" t="s">
        <v>795</v>
      </c>
      <c r="C175" s="9" t="s">
        <v>623</v>
      </c>
      <c r="D175" s="9" t="s">
        <v>624</v>
      </c>
      <c r="E175" t="s">
        <v>1035</v>
      </c>
      <c r="F175" t="str">
        <f t="shared" si="55"/>
        <v>Not NYC</v>
      </c>
      <c r="G175" s="9" t="s">
        <v>76</v>
      </c>
      <c r="H175" s="36">
        <v>42.090200000000003</v>
      </c>
      <c r="I175" s="36">
        <v>-76.794499999999999</v>
      </c>
      <c r="J175" s="40">
        <f t="shared" si="77"/>
        <v>4</v>
      </c>
      <c r="K175" s="40">
        <f t="shared" si="56"/>
        <v>4</v>
      </c>
      <c r="L175" s="40">
        <f t="shared" si="57"/>
        <v>4</v>
      </c>
      <c r="M175" s="41">
        <v>41471.552190317758</v>
      </c>
      <c r="N175" s="41">
        <v>18083.525664382742</v>
      </c>
      <c r="O175" s="41">
        <f t="shared" si="80"/>
        <v>2851.7790888518512</v>
      </c>
      <c r="P175" s="42">
        <f t="shared" si="58"/>
        <v>1</v>
      </c>
      <c r="Q175" s="43">
        <v>1908</v>
      </c>
      <c r="R175" s="43"/>
      <c r="S175" s="40">
        <f t="shared" si="59"/>
        <v>4</v>
      </c>
      <c r="T175" s="40"/>
      <c r="U175" s="40">
        <f t="shared" si="60"/>
        <v>0</v>
      </c>
      <c r="V175" s="40" t="str">
        <f>IFERROR(VLOOKUP(A175,'Data Tables'!$L$3:$M$89,2,FALSE),"No")</f>
        <v>No</v>
      </c>
      <c r="W175" s="40">
        <f t="shared" si="61"/>
        <v>0</v>
      </c>
      <c r="X175" s="43"/>
      <c r="Y175" s="40">
        <f t="shared" si="62"/>
        <v>0</v>
      </c>
      <c r="Z175" s="43" t="s">
        <v>67</v>
      </c>
      <c r="AA175" s="40">
        <f t="shared" si="63"/>
        <v>2</v>
      </c>
      <c r="AB175" s="44" t="str">
        <f>IF(AND(E175="Manhattan",G175="Multifamily Housing"),IF(Q175&lt;1980,"Dual Fuel","Natural Gas"),IF(AND(E175="Manhattan",G175&lt;&gt;"Multifamily Housing"),IF(Q175&lt;1945,"Oil",IF(Q175&lt;1980,"Dual Fuel","Natural Gas")),IF(E175="Downstate/LI/HV",IF(Q175&lt;1980,"Dual Fuel","Natural Gas"),IF(Q175&lt;1945,"Dual Fuel","Natural Gas"))))</f>
        <v>Dual Fuel</v>
      </c>
      <c r="AC175" s="42">
        <f t="shared" si="64"/>
        <v>3</v>
      </c>
      <c r="AD175" s="44" t="str">
        <f>IF(AND(E175="Upstate",Q175&gt;=1945),"Furnace",IF(Q175&gt;=1980,"HW Boiler",IF(AND(E175="Downstate/LI/HV",Q175&gt;=1945),"Furnace","Steam Boiler")))</f>
        <v>Steam Boiler</v>
      </c>
      <c r="AE175" s="42">
        <f t="shared" si="65"/>
        <v>2</v>
      </c>
      <c r="AF175" s="45">
        <v>1990</v>
      </c>
      <c r="AG175" s="40">
        <f t="shared" si="66"/>
        <v>2</v>
      </c>
      <c r="AH175" s="45" t="str">
        <f t="shared" si="79"/>
        <v>Steam</v>
      </c>
      <c r="AI175" s="40">
        <f t="shared" si="68"/>
        <v>2</v>
      </c>
      <c r="AJ175" s="46" t="s">
        <v>42</v>
      </c>
      <c r="AK175" s="40">
        <f t="shared" si="69"/>
        <v>0</v>
      </c>
      <c r="AL175" s="9" t="s">
        <v>1060</v>
      </c>
      <c r="AM175" s="9">
        <f t="shared" si="70"/>
        <v>2</v>
      </c>
      <c r="AN175" s="9" t="s">
        <v>1053</v>
      </c>
      <c r="AO175" s="47">
        <f>VLOOKUP(AN175,'Data Tables'!$E$4:$F$15,2,FALSE)</f>
        <v>9.6621608999999999</v>
      </c>
      <c r="AP175" s="9">
        <f t="shared" si="71"/>
        <v>3</v>
      </c>
      <c r="AQ175" s="9" t="s">
        <v>1061</v>
      </c>
      <c r="AR175" s="9">
        <f t="shared" si="72"/>
        <v>4</v>
      </c>
      <c r="AS175" s="9" t="str">
        <f t="shared" si="73"/>
        <v>Not NYC</v>
      </c>
      <c r="AT175" s="9"/>
      <c r="AU175" s="9">
        <f t="shared" si="74"/>
        <v>0</v>
      </c>
      <c r="AV175" s="9">
        <f t="shared" si="75"/>
        <v>67</v>
      </c>
    </row>
    <row r="176" spans="1:48" hidden="1" x14ac:dyDescent="0.25">
      <c r="A176" s="9" t="s">
        <v>901</v>
      </c>
      <c r="B176" s="9" t="s">
        <v>902</v>
      </c>
      <c r="C176" s="9" t="s">
        <v>433</v>
      </c>
      <c r="D176" s="9" t="s">
        <v>434</v>
      </c>
      <c r="E176" t="s">
        <v>1035</v>
      </c>
      <c r="F176" t="str">
        <f t="shared" si="55"/>
        <v>Not NYC</v>
      </c>
      <c r="G176" s="9" t="s">
        <v>39</v>
      </c>
      <c r="H176" s="36">
        <v>43.1</v>
      </c>
      <c r="I176" s="36">
        <v>-77.614590000000007</v>
      </c>
      <c r="J176" s="40">
        <f t="shared" si="77"/>
        <v>3</v>
      </c>
      <c r="K176" s="40">
        <f t="shared" si="56"/>
        <v>2</v>
      </c>
      <c r="L176" s="40">
        <f t="shared" si="57"/>
        <v>2</v>
      </c>
      <c r="M176" s="41">
        <v>34778.236949999999</v>
      </c>
      <c r="N176" s="41">
        <v>5022.1280794223821</v>
      </c>
      <c r="O176" s="41">
        <f t="shared" si="80"/>
        <v>2391.5152349735299</v>
      </c>
      <c r="P176" s="42">
        <f t="shared" si="58"/>
        <v>1</v>
      </c>
      <c r="Q176" s="43">
        <v>1969</v>
      </c>
      <c r="R176" s="43"/>
      <c r="S176" s="40">
        <f t="shared" si="59"/>
        <v>3</v>
      </c>
      <c r="T176" s="40"/>
      <c r="U176" s="40">
        <f t="shared" si="60"/>
        <v>0</v>
      </c>
      <c r="V176" s="40" t="str">
        <f>IFERROR(VLOOKUP(A176,'Data Tables'!$L$3:$M$89,2,FALSE),"No")</f>
        <v>No</v>
      </c>
      <c r="W176" s="40">
        <f t="shared" si="61"/>
        <v>0</v>
      </c>
      <c r="X176" s="43"/>
      <c r="Y176" s="40">
        <f t="shared" si="62"/>
        <v>0</v>
      </c>
      <c r="Z176" s="43" t="s">
        <v>46</v>
      </c>
      <c r="AA176" s="40">
        <f t="shared" si="63"/>
        <v>4</v>
      </c>
      <c r="AB176" s="44" t="str">
        <f>IF(AND(E176="Manhattan",G176="Multifamily Housing"),IF(Q176&lt;1980,"Dual Fuel","Natural Gas"),IF(AND(E176="Manhattan",G176&lt;&gt;"Multifamily Housing"),IF(Q176&lt;1945,"Oil",IF(Q176&lt;1980,"Dual Fuel","Natural Gas")),IF(E176="Downstate/LI/HV",IF(Q176&lt;1980,"Dual Fuel","Natural Gas"),IF(Q176&lt;1945,"Dual Fuel","Natural Gas"))))</f>
        <v>Natural Gas</v>
      </c>
      <c r="AC176" s="42">
        <f t="shared" si="64"/>
        <v>2</v>
      </c>
      <c r="AD176" s="44" t="str">
        <f>IF(AND(E176="Upstate",Q176&gt;=1945),"Furnace",IF(Q176&gt;=1980,"HW Boiler",IF(AND(E176="Downstate/LI/HV",Q176&gt;=1945),"Furnace","Steam Boiler")))</f>
        <v>Furnace</v>
      </c>
      <c r="AE176" s="42">
        <f t="shared" si="65"/>
        <v>3</v>
      </c>
      <c r="AF176" s="45">
        <v>1990</v>
      </c>
      <c r="AG176" s="40">
        <f t="shared" si="66"/>
        <v>2</v>
      </c>
      <c r="AH176" s="45" t="str">
        <f t="shared" si="79"/>
        <v>Forced Air</v>
      </c>
      <c r="AI176" s="40">
        <f t="shared" si="68"/>
        <v>4</v>
      </c>
      <c r="AJ176" s="46" t="s">
        <v>42</v>
      </c>
      <c r="AK176" s="40">
        <f t="shared" si="69"/>
        <v>0</v>
      </c>
      <c r="AL176" s="9" t="s">
        <v>1060</v>
      </c>
      <c r="AM176" s="9">
        <f t="shared" si="70"/>
        <v>2</v>
      </c>
      <c r="AN176" s="9" t="s">
        <v>1054</v>
      </c>
      <c r="AO176" s="47">
        <f>VLOOKUP(AN176,'Data Tables'!$E$4:$F$15,2,FALSE)</f>
        <v>10.88392</v>
      </c>
      <c r="AP176" s="9">
        <f t="shared" si="71"/>
        <v>3</v>
      </c>
      <c r="AQ176" s="9" t="s">
        <v>1061</v>
      </c>
      <c r="AR176" s="9">
        <f t="shared" si="72"/>
        <v>4</v>
      </c>
      <c r="AS176" s="9" t="str">
        <f t="shared" si="73"/>
        <v>Not NYC</v>
      </c>
      <c r="AT176" s="9"/>
      <c r="AU176" s="9">
        <f t="shared" si="74"/>
        <v>0</v>
      </c>
      <c r="AV176" s="9">
        <f t="shared" si="75"/>
        <v>67</v>
      </c>
    </row>
    <row r="177" spans="1:48" x14ac:dyDescent="0.25">
      <c r="A177" s="9" t="s">
        <v>796</v>
      </c>
      <c r="B177" s="9" t="s">
        <v>797</v>
      </c>
      <c r="C177" s="9" t="s">
        <v>703</v>
      </c>
      <c r="D177" s="9" t="s">
        <v>617</v>
      </c>
      <c r="E177" t="s">
        <v>1035</v>
      </c>
      <c r="F177" t="str">
        <f t="shared" si="55"/>
        <v>Not NYC</v>
      </c>
      <c r="G177" s="9" t="s">
        <v>53</v>
      </c>
      <c r="H177" s="36">
        <v>44.589879000000003</v>
      </c>
      <c r="I177" s="36">
        <v>-75.161343000000002</v>
      </c>
      <c r="J177" s="40">
        <f t="shared" si="77"/>
        <v>2</v>
      </c>
      <c r="K177" s="40">
        <f t="shared" si="56"/>
        <v>0</v>
      </c>
      <c r="L177" s="40">
        <f t="shared" si="57"/>
        <v>1</v>
      </c>
      <c r="M177" s="41">
        <v>41427.589383116872</v>
      </c>
      <c r="N177" s="41">
        <v>4663.6321381578946</v>
      </c>
      <c r="O177" s="41">
        <f t="shared" si="80"/>
        <v>2848.7559993449195</v>
      </c>
      <c r="P177" s="42">
        <f t="shared" si="58"/>
        <v>1</v>
      </c>
      <c r="Q177" s="43">
        <v>1856</v>
      </c>
      <c r="R177" s="43"/>
      <c r="S177" s="40">
        <f t="shared" si="59"/>
        <v>4</v>
      </c>
      <c r="T177" s="40"/>
      <c r="U177" s="40">
        <f t="shared" si="60"/>
        <v>0</v>
      </c>
      <c r="V177" s="40" t="str">
        <f>IFERROR(VLOOKUP(A177,'Data Tables'!$L$3:$M$89,2,FALSE),"No")</f>
        <v>Yes</v>
      </c>
      <c r="W177" s="40">
        <f t="shared" si="61"/>
        <v>4</v>
      </c>
      <c r="X177" s="43" t="s">
        <v>1103</v>
      </c>
      <c r="Y177" s="40">
        <f t="shared" si="62"/>
        <v>4</v>
      </c>
      <c r="Z177" s="43" t="s">
        <v>46</v>
      </c>
      <c r="AA177" s="40">
        <f t="shared" si="63"/>
        <v>4</v>
      </c>
      <c r="AB177" s="43" t="s">
        <v>47</v>
      </c>
      <c r="AC177" s="42">
        <f t="shared" si="64"/>
        <v>3</v>
      </c>
      <c r="AD177" s="41" t="s">
        <v>104</v>
      </c>
      <c r="AE177" s="42">
        <f t="shared" si="65"/>
        <v>3</v>
      </c>
      <c r="AF177" s="43">
        <v>1982</v>
      </c>
      <c r="AG177" s="40">
        <f t="shared" si="66"/>
        <v>2</v>
      </c>
      <c r="AH177" s="43" t="s">
        <v>49</v>
      </c>
      <c r="AI177" s="40">
        <f t="shared" si="68"/>
        <v>2</v>
      </c>
      <c r="AJ177" s="46" t="s">
        <v>42</v>
      </c>
      <c r="AK177" s="40">
        <f t="shared" si="69"/>
        <v>0</v>
      </c>
      <c r="AL177" s="9" t="s">
        <v>1064</v>
      </c>
      <c r="AM177" s="9">
        <f t="shared" si="70"/>
        <v>1</v>
      </c>
      <c r="AN177" s="9" t="s">
        <v>1047</v>
      </c>
      <c r="AO177" s="47">
        <f>VLOOKUP(AN177,'Data Tables'!$E$4:$F$15,2,FALSE)</f>
        <v>8.6002589999999994</v>
      </c>
      <c r="AP177" s="9">
        <f t="shared" si="71"/>
        <v>4</v>
      </c>
      <c r="AQ177" s="9" t="s">
        <v>1061</v>
      </c>
      <c r="AR177" s="9">
        <f t="shared" si="72"/>
        <v>4</v>
      </c>
      <c r="AS177" s="9" t="str">
        <f t="shared" si="73"/>
        <v>Not NYC</v>
      </c>
      <c r="AT177" s="9"/>
      <c r="AU177" s="9">
        <f t="shared" si="74"/>
        <v>0</v>
      </c>
      <c r="AV177" s="9">
        <f t="shared" si="75"/>
        <v>67</v>
      </c>
    </row>
    <row r="178" spans="1:48" hidden="1" x14ac:dyDescent="0.25">
      <c r="A178" s="9" t="s">
        <v>179</v>
      </c>
      <c r="B178" s="9" t="s">
        <v>180</v>
      </c>
      <c r="C178" s="9" t="s">
        <v>45</v>
      </c>
      <c r="D178" s="9" t="s">
        <v>45</v>
      </c>
      <c r="E178" t="s">
        <v>1034</v>
      </c>
      <c r="F178" t="str">
        <f t="shared" si="55"/>
        <v>NYC</v>
      </c>
      <c r="G178" s="9" t="s">
        <v>39</v>
      </c>
      <c r="H178" s="36">
        <v>40.884758499999997</v>
      </c>
      <c r="I178" s="36">
        <v>-73.891466600000001</v>
      </c>
      <c r="J178" s="40">
        <f t="shared" si="77"/>
        <v>3</v>
      </c>
      <c r="K178" s="40">
        <f t="shared" si="56"/>
        <v>2</v>
      </c>
      <c r="L178" s="40">
        <f t="shared" si="57"/>
        <v>3</v>
      </c>
      <c r="M178" s="41">
        <v>159259.73364705881</v>
      </c>
      <c r="N178" s="41">
        <v>3186.320674038267</v>
      </c>
      <c r="O178" s="41">
        <f t="shared" si="80"/>
        <v>10951.448743141869</v>
      </c>
      <c r="P178" s="42">
        <f t="shared" si="58"/>
        <v>3</v>
      </c>
      <c r="Q178" s="43">
        <v>1927</v>
      </c>
      <c r="R178" s="43"/>
      <c r="S178" s="40">
        <f t="shared" si="59"/>
        <v>4</v>
      </c>
      <c r="T178" s="40"/>
      <c r="U178" s="40">
        <f t="shared" si="60"/>
        <v>0</v>
      </c>
      <c r="V178" s="40" t="str">
        <f>IFERROR(VLOOKUP(A178,'Data Tables'!$L$3:$M$89,2,FALSE),"No")</f>
        <v>No</v>
      </c>
      <c r="W178" s="40">
        <f t="shared" si="61"/>
        <v>0</v>
      </c>
      <c r="X178" s="43"/>
      <c r="Y178" s="40">
        <f t="shared" si="62"/>
        <v>0</v>
      </c>
      <c r="Z178" s="41" t="s">
        <v>77</v>
      </c>
      <c r="AA178" s="40">
        <f t="shared" si="63"/>
        <v>1</v>
      </c>
      <c r="AB178" s="41" t="s">
        <v>41</v>
      </c>
      <c r="AC178" s="42">
        <f t="shared" si="64"/>
        <v>2</v>
      </c>
      <c r="AD178" s="41" t="s">
        <v>54</v>
      </c>
      <c r="AE178" s="42">
        <f t="shared" si="65"/>
        <v>2</v>
      </c>
      <c r="AF178" s="45">
        <v>1990</v>
      </c>
      <c r="AG178" s="40">
        <f t="shared" si="66"/>
        <v>2</v>
      </c>
      <c r="AH178" s="43" t="s">
        <v>49</v>
      </c>
      <c r="AI178" s="40">
        <f t="shared" si="68"/>
        <v>2</v>
      </c>
      <c r="AJ178" s="46" t="s">
        <v>49</v>
      </c>
      <c r="AK178" s="40">
        <f t="shared" si="69"/>
        <v>1</v>
      </c>
      <c r="AL178" s="9" t="s">
        <v>1048</v>
      </c>
      <c r="AM178" s="9">
        <f t="shared" si="70"/>
        <v>4</v>
      </c>
      <c r="AN178" s="9" t="s">
        <v>1055</v>
      </c>
      <c r="AO178" s="47">
        <f>VLOOKUP(AN178,'Data Tables'!$E$4:$F$15,2,FALSE)</f>
        <v>20.157194</v>
      </c>
      <c r="AP178" s="9">
        <f t="shared" si="71"/>
        <v>0</v>
      </c>
      <c r="AQ178" s="9" t="s">
        <v>1050</v>
      </c>
      <c r="AR178" s="9">
        <f t="shared" si="72"/>
        <v>2</v>
      </c>
      <c r="AS178" s="9" t="str">
        <f t="shared" si="73"/>
        <v>NYC Natural Gas</v>
      </c>
      <c r="AT178" s="9"/>
      <c r="AU178" s="9">
        <f t="shared" si="74"/>
        <v>2</v>
      </c>
      <c r="AV178" s="9">
        <f t="shared" si="75"/>
        <v>67</v>
      </c>
    </row>
    <row r="179" spans="1:48" x14ac:dyDescent="0.25">
      <c r="A179" s="9" t="s">
        <v>98</v>
      </c>
      <c r="B179" s="9" t="s">
        <v>99</v>
      </c>
      <c r="C179" s="9" t="s">
        <v>38</v>
      </c>
      <c r="D179" s="9" t="s">
        <v>38</v>
      </c>
      <c r="E179" t="s">
        <v>1034</v>
      </c>
      <c r="F179" t="str">
        <f t="shared" si="55"/>
        <v>NYC</v>
      </c>
      <c r="G179" s="9" t="s">
        <v>53</v>
      </c>
      <c r="H179" s="36">
        <v>40.6912612</v>
      </c>
      <c r="I179" s="36">
        <v>-73.981223499999999</v>
      </c>
      <c r="J179" s="40">
        <f t="shared" si="77"/>
        <v>2</v>
      </c>
      <c r="K179" s="40">
        <f t="shared" si="56"/>
        <v>0</v>
      </c>
      <c r="L179" s="40">
        <f t="shared" si="57"/>
        <v>1</v>
      </c>
      <c r="M179" s="41">
        <v>388963.38643007993</v>
      </c>
      <c r="N179" s="41">
        <v>43943.706047934727</v>
      </c>
      <c r="O179" s="41">
        <f t="shared" si="80"/>
        <v>26746.95286686844</v>
      </c>
      <c r="P179" s="42">
        <f t="shared" si="58"/>
        <v>4</v>
      </c>
      <c r="Q179" s="43">
        <v>1926</v>
      </c>
      <c r="R179" s="43"/>
      <c r="S179" s="40">
        <f t="shared" si="59"/>
        <v>4</v>
      </c>
      <c r="T179" s="40"/>
      <c r="U179" s="40">
        <f t="shared" si="60"/>
        <v>0</v>
      </c>
      <c r="V179" s="40" t="str">
        <f>IFERROR(VLOOKUP(A179,'Data Tables'!$L$3:$M$89,2,FALSE),"No")</f>
        <v>Yes</v>
      </c>
      <c r="W179" s="40">
        <f t="shared" si="61"/>
        <v>4</v>
      </c>
      <c r="X179" s="43"/>
      <c r="Y179" s="40">
        <f t="shared" si="62"/>
        <v>0</v>
      </c>
      <c r="Z179" s="41" t="s">
        <v>77</v>
      </c>
      <c r="AA179" s="40">
        <f t="shared" si="63"/>
        <v>1</v>
      </c>
      <c r="AB179" s="44" t="str">
        <f>IF(AND(E179="Manhattan",G179="Multifamily Housing"),IF(Q179&lt;1980,"Dual Fuel","Natural Gas"),IF(AND(E179="Manhattan",G179&lt;&gt;"Multifamily Housing"),IF(Q179&lt;1945,"Oil",IF(Q179&lt;1980,"Dual Fuel","Natural Gas")),IF(E179="Downstate/LI/HV",IF(Q179&lt;1980,"Dual Fuel","Natural Gas"),IF(Q179&lt;1945,"Dual Fuel","Natural Gas"))))</f>
        <v>Dual Fuel</v>
      </c>
      <c r="AC179" s="42">
        <f t="shared" si="64"/>
        <v>3</v>
      </c>
      <c r="AD179" s="44" t="str">
        <f>IF(AND(E179="Upstate",Q179&gt;=1945),"Furnace",IF(Q179&gt;=1980,"HW Boiler",IF(AND(E179="Downstate/LI/HV",Q179&gt;=1945),"Furnace","Steam Boiler")))</f>
        <v>Steam Boiler</v>
      </c>
      <c r="AE179" s="42">
        <f t="shared" si="65"/>
        <v>2</v>
      </c>
      <c r="AF179" s="45">
        <v>1990</v>
      </c>
      <c r="AG179" s="40">
        <f t="shared" si="66"/>
        <v>2</v>
      </c>
      <c r="AH179" s="45" t="str">
        <f>IF(AND(E179="Upstate",Q179&gt;=1945),"Forced Air",IF(Q179&gt;=1980,"Hydronic",IF(AND(E179="Downstate/LI/HV",Q179&gt;=1945),"Forced Air","Steam")))</f>
        <v>Steam</v>
      </c>
      <c r="AI179" s="40">
        <f t="shared" si="68"/>
        <v>2</v>
      </c>
      <c r="AJ179" s="46" t="s">
        <v>42</v>
      </c>
      <c r="AK179" s="40">
        <f t="shared" si="69"/>
        <v>0</v>
      </c>
      <c r="AL179" s="9" t="s">
        <v>1048</v>
      </c>
      <c r="AM179" s="9">
        <f t="shared" si="70"/>
        <v>4</v>
      </c>
      <c r="AN179" s="9" t="s">
        <v>1055</v>
      </c>
      <c r="AO179" s="47">
        <f>VLOOKUP(AN179,'Data Tables'!$E$4:$F$15,2,FALSE)</f>
        <v>20.157194</v>
      </c>
      <c r="AP179" s="9">
        <f t="shared" si="71"/>
        <v>0</v>
      </c>
      <c r="AQ179" s="9" t="s">
        <v>1050</v>
      </c>
      <c r="AR179" s="9">
        <f t="shared" si="72"/>
        <v>2</v>
      </c>
      <c r="AS179" s="9" t="str">
        <f t="shared" si="73"/>
        <v>NYC Dual Fuel</v>
      </c>
      <c r="AT179" s="9"/>
      <c r="AU179" s="9">
        <f t="shared" si="74"/>
        <v>3</v>
      </c>
      <c r="AV179" s="9">
        <f t="shared" si="75"/>
        <v>67</v>
      </c>
    </row>
    <row r="180" spans="1:48" x14ac:dyDescent="0.25">
      <c r="A180" s="9" t="s">
        <v>301</v>
      </c>
      <c r="B180" s="9" t="s">
        <v>302</v>
      </c>
      <c r="C180" s="9" t="s">
        <v>38</v>
      </c>
      <c r="D180" s="9" t="s">
        <v>38</v>
      </c>
      <c r="E180" t="s">
        <v>1034</v>
      </c>
      <c r="F180" t="str">
        <f t="shared" si="55"/>
        <v>NYC</v>
      </c>
      <c r="G180" s="9" t="s">
        <v>53</v>
      </c>
      <c r="H180" s="36">
        <v>40.690508999999999</v>
      </c>
      <c r="I180" s="36">
        <v>-73.9677729</v>
      </c>
      <c r="J180" s="40">
        <f t="shared" si="77"/>
        <v>2</v>
      </c>
      <c r="K180" s="40">
        <f t="shared" si="56"/>
        <v>0</v>
      </c>
      <c r="L180" s="40">
        <f t="shared" si="57"/>
        <v>1</v>
      </c>
      <c r="M180" s="41">
        <v>64847.083115294103</v>
      </c>
      <c r="N180" s="41">
        <v>7326.1938215789469</v>
      </c>
      <c r="O180" s="41">
        <f t="shared" si="80"/>
        <v>4459.1905977516944</v>
      </c>
      <c r="P180" s="42">
        <f t="shared" si="58"/>
        <v>2</v>
      </c>
      <c r="Q180" s="43">
        <v>1928</v>
      </c>
      <c r="R180" s="43"/>
      <c r="S180" s="40">
        <f t="shared" si="59"/>
        <v>4</v>
      </c>
      <c r="T180" s="40"/>
      <c r="U180" s="40">
        <f t="shared" si="60"/>
        <v>0</v>
      </c>
      <c r="V180" s="40" t="str">
        <f>IFERROR(VLOOKUP(A180,'Data Tables'!$L$3:$M$89,2,FALSE),"No")</f>
        <v>No</v>
      </c>
      <c r="W180" s="40">
        <f t="shared" si="61"/>
        <v>0</v>
      </c>
      <c r="X180" s="43"/>
      <c r="Y180" s="40">
        <f t="shared" si="62"/>
        <v>0</v>
      </c>
      <c r="Z180" s="41" t="s">
        <v>77</v>
      </c>
      <c r="AA180" s="40">
        <f t="shared" si="63"/>
        <v>1</v>
      </c>
      <c r="AB180" s="41" t="s">
        <v>303</v>
      </c>
      <c r="AC180" s="42">
        <f t="shared" si="64"/>
        <v>4</v>
      </c>
      <c r="AD180" s="41" t="s">
        <v>74</v>
      </c>
      <c r="AE180" s="42">
        <f t="shared" si="65"/>
        <v>2</v>
      </c>
      <c r="AF180" s="43">
        <v>1921</v>
      </c>
      <c r="AG180" s="40">
        <f t="shared" si="66"/>
        <v>4</v>
      </c>
      <c r="AH180" s="43" t="s">
        <v>49</v>
      </c>
      <c r="AI180" s="40">
        <f t="shared" si="68"/>
        <v>2</v>
      </c>
      <c r="AJ180" s="46" t="s">
        <v>42</v>
      </c>
      <c r="AK180" s="40">
        <f t="shared" si="69"/>
        <v>0</v>
      </c>
      <c r="AL180" s="9" t="s">
        <v>1048</v>
      </c>
      <c r="AM180" s="9">
        <f t="shared" si="70"/>
        <v>4</v>
      </c>
      <c r="AN180" s="9" t="s">
        <v>1055</v>
      </c>
      <c r="AO180" s="47">
        <f>VLOOKUP(AN180,'Data Tables'!$E$4:$F$15,2,FALSE)</f>
        <v>20.157194</v>
      </c>
      <c r="AP180" s="9">
        <f t="shared" si="71"/>
        <v>0</v>
      </c>
      <c r="AQ180" s="9" t="s">
        <v>1050</v>
      </c>
      <c r="AR180" s="9">
        <f t="shared" si="72"/>
        <v>2</v>
      </c>
      <c r="AS180" s="9" t="str">
        <f t="shared" si="73"/>
        <v>NYC Coal</v>
      </c>
      <c r="AT180" s="9"/>
      <c r="AU180" s="9">
        <f t="shared" si="74"/>
        <v>4</v>
      </c>
      <c r="AV180" s="9">
        <f t="shared" si="75"/>
        <v>67</v>
      </c>
    </row>
    <row r="181" spans="1:48" hidden="1" x14ac:dyDescent="0.25">
      <c r="A181" s="9" t="s">
        <v>400</v>
      </c>
      <c r="B181" s="9"/>
      <c r="C181" s="9" t="s">
        <v>401</v>
      </c>
      <c r="D181" s="9" t="s">
        <v>402</v>
      </c>
      <c r="E181" t="s">
        <v>1035</v>
      </c>
      <c r="F181" t="str">
        <f t="shared" si="55"/>
        <v>Not NYC</v>
      </c>
      <c r="G181" s="9" t="s">
        <v>316</v>
      </c>
      <c r="H181" s="36">
        <v>44.072694742440298</v>
      </c>
      <c r="I181" s="36">
        <v>-75.774464276940293</v>
      </c>
      <c r="J181" s="40">
        <f t="shared" si="77"/>
        <v>3</v>
      </c>
      <c r="K181" s="40">
        <f t="shared" si="56"/>
        <v>2</v>
      </c>
      <c r="L181" s="40">
        <f t="shared" si="57"/>
        <v>2</v>
      </c>
      <c r="M181" s="41">
        <v>1457873.1958122216</v>
      </c>
      <c r="N181" s="41">
        <v>212286.79868844632</v>
      </c>
      <c r="O181" s="41">
        <f t="shared" si="80"/>
        <v>100250.22152379336</v>
      </c>
      <c r="P181" s="42">
        <f t="shared" si="58"/>
        <v>4</v>
      </c>
      <c r="Q181" s="43">
        <v>1986</v>
      </c>
      <c r="R181" s="43">
        <v>1992</v>
      </c>
      <c r="S181" s="40">
        <f t="shared" si="59"/>
        <v>1</v>
      </c>
      <c r="T181" s="40" t="s">
        <v>1162</v>
      </c>
      <c r="U181" s="40">
        <f t="shared" si="60"/>
        <v>4</v>
      </c>
      <c r="V181" s="40" t="str">
        <f>IFERROR(VLOOKUP(A181,'Data Tables'!$L$3:$M$89,2,FALSE),"No")</f>
        <v>No</v>
      </c>
      <c r="W181" s="40">
        <f t="shared" si="61"/>
        <v>0</v>
      </c>
      <c r="X181" s="43"/>
      <c r="Y181" s="40">
        <f t="shared" si="62"/>
        <v>0</v>
      </c>
      <c r="Z181" s="43" t="s">
        <v>46</v>
      </c>
      <c r="AA181" s="40">
        <f t="shared" si="63"/>
        <v>4</v>
      </c>
      <c r="AB181" s="43" t="s">
        <v>403</v>
      </c>
      <c r="AC181" s="42">
        <f t="shared" si="64"/>
        <v>1</v>
      </c>
      <c r="AD181" s="41" t="s">
        <v>88</v>
      </c>
      <c r="AE181" s="42">
        <f t="shared" si="65"/>
        <v>1</v>
      </c>
      <c r="AF181" s="43">
        <v>2004</v>
      </c>
      <c r="AG181" s="40">
        <f t="shared" si="66"/>
        <v>1</v>
      </c>
      <c r="AH181" s="45" t="str">
        <f t="shared" ref="AH181:AH187" si="81">IF(AND(E181="Upstate",Q181&gt;=1945),"Forced Air",IF(Q181&gt;=1980,"Hydronic",IF(AND(E181="Downstate/LI/HV",Q181&gt;=1945),"Forced Air","Steam")))</f>
        <v>Forced Air</v>
      </c>
      <c r="AI181" s="40">
        <f t="shared" si="68"/>
        <v>4</v>
      </c>
      <c r="AJ181" s="46" t="s">
        <v>42</v>
      </c>
      <c r="AK181" s="40">
        <f t="shared" si="69"/>
        <v>0</v>
      </c>
      <c r="AL181" s="9" t="s">
        <v>1064</v>
      </c>
      <c r="AM181" s="9">
        <f t="shared" si="70"/>
        <v>1</v>
      </c>
      <c r="AN181" s="9" t="s">
        <v>1047</v>
      </c>
      <c r="AO181" s="47">
        <f>VLOOKUP(AN181,'Data Tables'!$E$4:$F$15,2,FALSE)</f>
        <v>8.6002589999999994</v>
      </c>
      <c r="AP181" s="9">
        <f t="shared" si="71"/>
        <v>4</v>
      </c>
      <c r="AQ181" s="9" t="s">
        <v>1061</v>
      </c>
      <c r="AR181" s="9">
        <f t="shared" si="72"/>
        <v>0</v>
      </c>
      <c r="AS181" s="9" t="str">
        <f t="shared" si="73"/>
        <v>Not NYC</v>
      </c>
      <c r="AT181" s="9"/>
      <c r="AU181" s="9">
        <f t="shared" si="74"/>
        <v>0</v>
      </c>
      <c r="AV181" s="9">
        <f t="shared" si="75"/>
        <v>67</v>
      </c>
    </row>
    <row r="182" spans="1:48" hidden="1" x14ac:dyDescent="0.25">
      <c r="A182" s="9" t="s">
        <v>621</v>
      </c>
      <c r="B182" s="9" t="s">
        <v>622</v>
      </c>
      <c r="C182" s="9" t="s">
        <v>623</v>
      </c>
      <c r="D182" s="9" t="s">
        <v>624</v>
      </c>
      <c r="E182" t="s">
        <v>1035</v>
      </c>
      <c r="F182" t="str">
        <f t="shared" si="55"/>
        <v>Not NYC</v>
      </c>
      <c r="G182" s="9" t="s">
        <v>339</v>
      </c>
      <c r="H182" s="36">
        <v>42.116148943135599</v>
      </c>
      <c r="I182" s="36">
        <v>-76.827285241720901</v>
      </c>
      <c r="J182" s="40">
        <f t="shared" si="77"/>
        <v>3</v>
      </c>
      <c r="K182" s="40">
        <f t="shared" si="56"/>
        <v>1</v>
      </c>
      <c r="L182" s="40">
        <f t="shared" si="57"/>
        <v>1</v>
      </c>
      <c r="M182" s="41">
        <v>68104.58673417721</v>
      </c>
      <c r="N182" s="41">
        <v>37362.932999999997</v>
      </c>
      <c r="O182" s="41">
        <f t="shared" si="80"/>
        <v>4683.1918760148919</v>
      </c>
      <c r="P182" s="42">
        <f t="shared" si="58"/>
        <v>2</v>
      </c>
      <c r="Q182" s="43">
        <v>1876</v>
      </c>
      <c r="R182" s="43"/>
      <c r="S182" s="40">
        <f t="shared" si="59"/>
        <v>4</v>
      </c>
      <c r="T182" s="40" t="s">
        <v>1162</v>
      </c>
      <c r="U182" s="40">
        <f t="shared" si="60"/>
        <v>4</v>
      </c>
      <c r="V182" s="40" t="str">
        <f>IFERROR(VLOOKUP(A182,'Data Tables'!$L$3:$M$89,2,FALSE),"No")</f>
        <v>No</v>
      </c>
      <c r="W182" s="40">
        <f t="shared" si="61"/>
        <v>0</v>
      </c>
      <c r="X182" s="43"/>
      <c r="Y182" s="40">
        <f t="shared" si="62"/>
        <v>0</v>
      </c>
      <c r="Z182" s="43" t="s">
        <v>46</v>
      </c>
      <c r="AA182" s="40">
        <f t="shared" si="63"/>
        <v>4</v>
      </c>
      <c r="AB182" s="44" t="str">
        <f>IF(AND(E182="Manhattan",G182="Multifamily Housing"),IF(Q182&lt;1980,"Dual Fuel","Natural Gas"),IF(AND(E182="Manhattan",G182&lt;&gt;"Multifamily Housing"),IF(Q182&lt;1945,"Oil",IF(Q182&lt;1980,"Dual Fuel","Natural Gas")),IF(E182="Downstate/LI/HV",IF(Q182&lt;1980,"Dual Fuel","Natural Gas"),IF(Q182&lt;1945,"Dual Fuel","Natural Gas"))))</f>
        <v>Dual Fuel</v>
      </c>
      <c r="AC182" s="42">
        <f t="shared" si="64"/>
        <v>3</v>
      </c>
      <c r="AD182" s="41" t="s">
        <v>74</v>
      </c>
      <c r="AE182" s="42">
        <f t="shared" si="65"/>
        <v>2</v>
      </c>
      <c r="AF182" s="45">
        <v>1990</v>
      </c>
      <c r="AG182" s="40">
        <f t="shared" si="66"/>
        <v>2</v>
      </c>
      <c r="AH182" s="45" t="str">
        <f t="shared" si="81"/>
        <v>Steam</v>
      </c>
      <c r="AI182" s="40">
        <f t="shared" si="68"/>
        <v>2</v>
      </c>
      <c r="AJ182" s="46" t="s">
        <v>42</v>
      </c>
      <c r="AK182" s="40">
        <f t="shared" si="69"/>
        <v>0</v>
      </c>
      <c r="AL182" s="9" t="s">
        <v>1060</v>
      </c>
      <c r="AM182" s="9">
        <f t="shared" si="70"/>
        <v>2</v>
      </c>
      <c r="AN182" s="9" t="s">
        <v>1053</v>
      </c>
      <c r="AO182" s="47">
        <f>VLOOKUP(AN182,'Data Tables'!$E$4:$F$15,2,FALSE)</f>
        <v>9.6621608999999999</v>
      </c>
      <c r="AP182" s="9">
        <f t="shared" si="71"/>
        <v>3</v>
      </c>
      <c r="AQ182" s="9" t="s">
        <v>1061</v>
      </c>
      <c r="AR182" s="9">
        <f t="shared" si="72"/>
        <v>4</v>
      </c>
      <c r="AS182" s="9" t="str">
        <f t="shared" si="73"/>
        <v>Not NYC</v>
      </c>
      <c r="AT182" s="9"/>
      <c r="AU182" s="9">
        <f t="shared" si="74"/>
        <v>0</v>
      </c>
      <c r="AV182" s="9">
        <f t="shared" si="75"/>
        <v>67</v>
      </c>
    </row>
    <row r="183" spans="1:48" hidden="1" x14ac:dyDescent="0.25">
      <c r="A183" s="9" t="s">
        <v>661</v>
      </c>
      <c r="B183" s="9" t="s">
        <v>642</v>
      </c>
      <c r="C183" s="9" t="s">
        <v>643</v>
      </c>
      <c r="D183" s="9" t="s">
        <v>563</v>
      </c>
      <c r="E183" t="s">
        <v>1035</v>
      </c>
      <c r="F183" t="str">
        <f t="shared" si="55"/>
        <v>Not NYC</v>
      </c>
      <c r="G183" s="9" t="s">
        <v>339</v>
      </c>
      <c r="H183" s="36">
        <v>43.161475911346002</v>
      </c>
      <c r="I183" s="36">
        <v>-75.306158492018497</v>
      </c>
      <c r="J183" s="40">
        <f t="shared" si="77"/>
        <v>3</v>
      </c>
      <c r="K183" s="40">
        <f t="shared" si="56"/>
        <v>1</v>
      </c>
      <c r="L183" s="40">
        <f t="shared" si="57"/>
        <v>1</v>
      </c>
      <c r="M183" s="41">
        <v>59932.03632607594</v>
      </c>
      <c r="N183" s="41">
        <v>32879.38104</v>
      </c>
      <c r="O183" s="41">
        <f t="shared" si="80"/>
        <v>4121.2088508931047</v>
      </c>
      <c r="P183" s="42">
        <f t="shared" si="58"/>
        <v>2</v>
      </c>
      <c r="Q183" s="43">
        <v>1983</v>
      </c>
      <c r="R183" s="43"/>
      <c r="S183" s="40">
        <f t="shared" si="59"/>
        <v>1</v>
      </c>
      <c r="T183" s="40" t="s">
        <v>1162</v>
      </c>
      <c r="U183" s="40">
        <f t="shared" si="60"/>
        <v>4</v>
      </c>
      <c r="V183" s="40" t="str">
        <f>IFERROR(VLOOKUP(A183,'Data Tables'!$L$3:$M$89,2,FALSE),"No")</f>
        <v>No</v>
      </c>
      <c r="W183" s="40">
        <f t="shared" si="61"/>
        <v>0</v>
      </c>
      <c r="X183" s="43"/>
      <c r="Y183" s="40">
        <f t="shared" si="62"/>
        <v>0</v>
      </c>
      <c r="Z183" s="43" t="s">
        <v>46</v>
      </c>
      <c r="AA183" s="40">
        <f t="shared" si="63"/>
        <v>4</v>
      </c>
      <c r="AB183" s="44" t="str">
        <f>IF(AND(E183="Manhattan",G183="Multifamily Housing"),IF(Q183&lt;1980,"Dual Fuel","Natural Gas"),IF(AND(E183="Manhattan",G183&lt;&gt;"Multifamily Housing"),IF(Q183&lt;1945,"Oil",IF(Q183&lt;1980,"Dual Fuel","Natural Gas")),IF(E183="Downstate/LI/HV",IF(Q183&lt;1980,"Dual Fuel","Natural Gas"),IF(Q183&lt;1945,"Dual Fuel","Natural Gas"))))</f>
        <v>Natural Gas</v>
      </c>
      <c r="AC183" s="42">
        <f t="shared" si="64"/>
        <v>2</v>
      </c>
      <c r="AD183" s="44" t="str">
        <f>IF(AND(E183="Upstate",Q183&gt;=1945),"Furnace",IF(Q183&gt;=1980,"HW Boiler",IF(AND(E183="Downstate/LI/HV",Q183&gt;=1945),"Furnace","Steam Boiler")))</f>
        <v>Furnace</v>
      </c>
      <c r="AE183" s="42">
        <f t="shared" si="65"/>
        <v>3</v>
      </c>
      <c r="AF183" s="45">
        <v>1990</v>
      </c>
      <c r="AG183" s="40">
        <f t="shared" si="66"/>
        <v>2</v>
      </c>
      <c r="AH183" s="45" t="str">
        <f t="shared" si="81"/>
        <v>Forced Air</v>
      </c>
      <c r="AI183" s="40">
        <f t="shared" si="68"/>
        <v>4</v>
      </c>
      <c r="AJ183" s="46" t="s">
        <v>42</v>
      </c>
      <c r="AK183" s="40">
        <f t="shared" si="69"/>
        <v>0</v>
      </c>
      <c r="AL183" s="9" t="s">
        <v>1064</v>
      </c>
      <c r="AM183" s="9">
        <f t="shared" si="70"/>
        <v>1</v>
      </c>
      <c r="AN183" s="9" t="s">
        <v>1047</v>
      </c>
      <c r="AO183" s="47">
        <f>VLOOKUP(AN183,'Data Tables'!$E$4:$F$15,2,FALSE)</f>
        <v>8.6002589999999994</v>
      </c>
      <c r="AP183" s="9">
        <f t="shared" si="71"/>
        <v>4</v>
      </c>
      <c r="AQ183" s="9" t="s">
        <v>1061</v>
      </c>
      <c r="AR183" s="9">
        <f t="shared" si="72"/>
        <v>4</v>
      </c>
      <c r="AS183" s="9" t="str">
        <f t="shared" si="73"/>
        <v>Not NYC</v>
      </c>
      <c r="AT183" s="9"/>
      <c r="AU183" s="9">
        <f t="shared" si="74"/>
        <v>0</v>
      </c>
      <c r="AV183" s="9">
        <f t="shared" si="75"/>
        <v>67</v>
      </c>
    </row>
    <row r="184" spans="1:48" hidden="1" x14ac:dyDescent="0.25">
      <c r="A184" s="9" t="s">
        <v>686</v>
      </c>
      <c r="B184" s="9" t="s">
        <v>687</v>
      </c>
      <c r="C184" s="9" t="s">
        <v>688</v>
      </c>
      <c r="D184" s="9" t="s">
        <v>689</v>
      </c>
      <c r="E184" t="s">
        <v>1035</v>
      </c>
      <c r="F184" t="str">
        <f t="shared" si="55"/>
        <v>Not NYC</v>
      </c>
      <c r="G184" s="9" t="s">
        <v>339</v>
      </c>
      <c r="H184" s="36">
        <v>44.8699155239714</v>
      </c>
      <c r="I184" s="36">
        <v>-74.316825864052802</v>
      </c>
      <c r="J184" s="40">
        <f t="shared" si="77"/>
        <v>3</v>
      </c>
      <c r="K184" s="40">
        <f t="shared" si="56"/>
        <v>1</v>
      </c>
      <c r="L184" s="40">
        <f t="shared" si="57"/>
        <v>1</v>
      </c>
      <c r="M184" s="41">
        <v>54975.535847088606</v>
      </c>
      <c r="N184" s="41">
        <v>30160.189804999998</v>
      </c>
      <c r="O184" s="41">
        <f t="shared" si="80"/>
        <v>3780.3765532497991</v>
      </c>
      <c r="P184" s="42">
        <f t="shared" si="58"/>
        <v>2</v>
      </c>
      <c r="Q184" s="43">
        <v>1986</v>
      </c>
      <c r="R184" s="43"/>
      <c r="S184" s="40">
        <f t="shared" si="59"/>
        <v>1</v>
      </c>
      <c r="T184" s="40" t="s">
        <v>1162</v>
      </c>
      <c r="U184" s="40">
        <f t="shared" si="60"/>
        <v>4</v>
      </c>
      <c r="V184" s="40" t="str">
        <f>IFERROR(VLOOKUP(A184,'Data Tables'!$L$3:$M$89,2,FALSE),"No")</f>
        <v>No</v>
      </c>
      <c r="W184" s="40">
        <f t="shared" si="61"/>
        <v>0</v>
      </c>
      <c r="X184" s="43"/>
      <c r="Y184" s="40">
        <f t="shared" si="62"/>
        <v>0</v>
      </c>
      <c r="Z184" s="43" t="s">
        <v>46</v>
      </c>
      <c r="AA184" s="40">
        <f t="shared" si="63"/>
        <v>4</v>
      </c>
      <c r="AB184" s="44" t="str">
        <f>IF(AND(E184="Manhattan",G184="Multifamily Housing"),IF(Q184&lt;1980,"Dual Fuel","Natural Gas"),IF(AND(E184="Manhattan",G184&lt;&gt;"Multifamily Housing"),IF(Q184&lt;1945,"Oil",IF(Q184&lt;1980,"Dual Fuel","Natural Gas")),IF(E184="Downstate/LI/HV",IF(Q184&lt;1980,"Dual Fuel","Natural Gas"),IF(Q184&lt;1945,"Dual Fuel","Natural Gas"))))</f>
        <v>Natural Gas</v>
      </c>
      <c r="AC184" s="42">
        <f t="shared" si="64"/>
        <v>2</v>
      </c>
      <c r="AD184" s="44" t="str">
        <f>IF(AND(E184="Upstate",Q184&gt;=1945),"Furnace",IF(Q184&gt;=1980,"HW Boiler",IF(AND(E184="Downstate/LI/HV",Q184&gt;=1945),"Furnace","Steam Boiler")))</f>
        <v>Furnace</v>
      </c>
      <c r="AE184" s="42">
        <f t="shared" si="65"/>
        <v>3</v>
      </c>
      <c r="AF184" s="45">
        <v>1990</v>
      </c>
      <c r="AG184" s="40">
        <f t="shared" si="66"/>
        <v>2</v>
      </c>
      <c r="AH184" s="45" t="str">
        <f t="shared" si="81"/>
        <v>Forced Air</v>
      </c>
      <c r="AI184" s="40">
        <f t="shared" si="68"/>
        <v>4</v>
      </c>
      <c r="AJ184" s="46" t="s">
        <v>42</v>
      </c>
      <c r="AK184" s="40">
        <f t="shared" si="69"/>
        <v>0</v>
      </c>
      <c r="AL184" s="9" t="s">
        <v>1064</v>
      </c>
      <c r="AM184" s="9">
        <f t="shared" si="70"/>
        <v>1</v>
      </c>
      <c r="AN184" s="9" t="s">
        <v>1047</v>
      </c>
      <c r="AO184" s="47">
        <f>VLOOKUP(AN184,'Data Tables'!$E$4:$F$15,2,FALSE)</f>
        <v>8.6002589999999994</v>
      </c>
      <c r="AP184" s="9">
        <f t="shared" si="71"/>
        <v>4</v>
      </c>
      <c r="AQ184" s="9" t="s">
        <v>1061</v>
      </c>
      <c r="AR184" s="9">
        <f t="shared" si="72"/>
        <v>4</v>
      </c>
      <c r="AS184" s="9" t="str">
        <f t="shared" si="73"/>
        <v>Not NYC</v>
      </c>
      <c r="AT184" s="9"/>
      <c r="AU184" s="9">
        <f t="shared" si="74"/>
        <v>0</v>
      </c>
      <c r="AV184" s="9">
        <f t="shared" si="75"/>
        <v>67</v>
      </c>
    </row>
    <row r="185" spans="1:48" hidden="1" x14ac:dyDescent="0.25">
      <c r="A185" s="9" t="s">
        <v>696</v>
      </c>
      <c r="B185" s="9" t="s">
        <v>697</v>
      </c>
      <c r="C185" s="9" t="s">
        <v>688</v>
      </c>
      <c r="D185" s="9" t="s">
        <v>689</v>
      </c>
      <c r="E185" t="s">
        <v>1035</v>
      </c>
      <c r="F185" t="str">
        <f t="shared" si="55"/>
        <v>Not NYC</v>
      </c>
      <c r="G185" s="9" t="s">
        <v>339</v>
      </c>
      <c r="H185" s="36">
        <v>44.875084601750203</v>
      </c>
      <c r="I185" s="36">
        <v>-74.325461738894404</v>
      </c>
      <c r="J185" s="40">
        <f t="shared" ref="J185:J216" si="82">IF(OR(G185="Hospitals",G185="Nursing Homes",G185="Hotels",G185="Airports"),4,IF(OR(G185="Multifamily Housing",G185="Correctional Facilities",G185="Military"),3,IF(G185="Colleges &amp; Universities",2,IF(G185="Office",0,666))))</f>
        <v>3</v>
      </c>
      <c r="K185" s="40">
        <f t="shared" si="56"/>
        <v>1</v>
      </c>
      <c r="L185" s="40">
        <f t="shared" si="57"/>
        <v>1</v>
      </c>
      <c r="M185" s="41">
        <v>53878.295283037965</v>
      </c>
      <c r="N185" s="41">
        <v>29558.231439999996</v>
      </c>
      <c r="O185" s="41">
        <f t="shared" si="80"/>
        <v>3704.9251285806699</v>
      </c>
      <c r="P185" s="42">
        <f t="shared" si="58"/>
        <v>2</v>
      </c>
      <c r="Q185" s="43">
        <v>1988</v>
      </c>
      <c r="R185" s="43"/>
      <c r="S185" s="40">
        <f t="shared" si="59"/>
        <v>1</v>
      </c>
      <c r="T185" s="40" t="s">
        <v>1162</v>
      </c>
      <c r="U185" s="40">
        <f t="shared" si="60"/>
        <v>4</v>
      </c>
      <c r="V185" s="40" t="str">
        <f>IFERROR(VLOOKUP(A185,'Data Tables'!$L$3:$M$89,2,FALSE),"No")</f>
        <v>No</v>
      </c>
      <c r="W185" s="40">
        <f t="shared" si="61"/>
        <v>0</v>
      </c>
      <c r="X185" s="43"/>
      <c r="Y185" s="40">
        <f t="shared" si="62"/>
        <v>0</v>
      </c>
      <c r="Z185" s="43" t="s">
        <v>46</v>
      </c>
      <c r="AA185" s="40">
        <f t="shared" si="63"/>
        <v>4</v>
      </c>
      <c r="AB185" s="44" t="str">
        <f>IF(AND(E185="Manhattan",G185="Multifamily Housing"),IF(Q185&lt;1980,"Dual Fuel","Natural Gas"),IF(AND(E185="Manhattan",G185&lt;&gt;"Multifamily Housing"),IF(Q185&lt;1945,"Oil",IF(Q185&lt;1980,"Dual Fuel","Natural Gas")),IF(E185="Downstate/LI/HV",IF(Q185&lt;1980,"Dual Fuel","Natural Gas"),IF(Q185&lt;1945,"Dual Fuel","Natural Gas"))))</f>
        <v>Natural Gas</v>
      </c>
      <c r="AC185" s="42">
        <f t="shared" si="64"/>
        <v>2</v>
      </c>
      <c r="AD185" s="44" t="str">
        <f>IF(AND(E185="Upstate",Q185&gt;=1945),"Furnace",IF(Q185&gt;=1980,"HW Boiler",IF(AND(E185="Downstate/LI/HV",Q185&gt;=1945),"Furnace","Steam Boiler")))</f>
        <v>Furnace</v>
      </c>
      <c r="AE185" s="42">
        <f t="shared" si="65"/>
        <v>3</v>
      </c>
      <c r="AF185" s="45">
        <v>1990</v>
      </c>
      <c r="AG185" s="40">
        <f t="shared" si="66"/>
        <v>2</v>
      </c>
      <c r="AH185" s="45" t="str">
        <f t="shared" si="81"/>
        <v>Forced Air</v>
      </c>
      <c r="AI185" s="40">
        <f t="shared" si="68"/>
        <v>4</v>
      </c>
      <c r="AJ185" s="46" t="s">
        <v>42</v>
      </c>
      <c r="AK185" s="40">
        <f t="shared" si="69"/>
        <v>0</v>
      </c>
      <c r="AL185" s="9" t="s">
        <v>1064</v>
      </c>
      <c r="AM185" s="9">
        <f t="shared" si="70"/>
        <v>1</v>
      </c>
      <c r="AN185" s="9" t="s">
        <v>1047</v>
      </c>
      <c r="AO185" s="47">
        <f>VLOOKUP(AN185,'Data Tables'!$E$4:$F$15,2,FALSE)</f>
        <v>8.6002589999999994</v>
      </c>
      <c r="AP185" s="9">
        <f t="shared" si="71"/>
        <v>4</v>
      </c>
      <c r="AQ185" s="9" t="s">
        <v>1061</v>
      </c>
      <c r="AR185" s="9">
        <f t="shared" si="72"/>
        <v>4</v>
      </c>
      <c r="AS185" s="9" t="str">
        <f t="shared" si="73"/>
        <v>Not NYC</v>
      </c>
      <c r="AT185" s="9"/>
      <c r="AU185" s="9">
        <f t="shared" si="74"/>
        <v>0</v>
      </c>
      <c r="AV185" s="9">
        <f t="shared" si="75"/>
        <v>67</v>
      </c>
    </row>
    <row r="186" spans="1:48" hidden="1" x14ac:dyDescent="0.25">
      <c r="A186" s="9" t="s">
        <v>704</v>
      </c>
      <c r="B186" s="9" t="s">
        <v>705</v>
      </c>
      <c r="C186" s="9" t="s">
        <v>601</v>
      </c>
      <c r="D186" s="9" t="s">
        <v>602</v>
      </c>
      <c r="E186" t="s">
        <v>1035</v>
      </c>
      <c r="F186" t="str">
        <f t="shared" si="55"/>
        <v>Not NYC</v>
      </c>
      <c r="G186" s="9" t="s">
        <v>339</v>
      </c>
      <c r="H186" s="36">
        <v>42.845381668858202</v>
      </c>
      <c r="I186" s="36">
        <v>-78.267454026312606</v>
      </c>
      <c r="J186" s="40">
        <f t="shared" si="82"/>
        <v>3</v>
      </c>
      <c r="K186" s="40">
        <f t="shared" si="56"/>
        <v>1</v>
      </c>
      <c r="L186" s="40">
        <f t="shared" si="57"/>
        <v>1</v>
      </c>
      <c r="M186" s="41">
        <v>52667.547074430375</v>
      </c>
      <c r="N186" s="41">
        <v>28894.001519999998</v>
      </c>
      <c r="O186" s="41">
        <f t="shared" si="80"/>
        <v>3621.668384118183</v>
      </c>
      <c r="P186" s="42">
        <f t="shared" si="58"/>
        <v>2</v>
      </c>
      <c r="Q186" s="43">
        <v>1984</v>
      </c>
      <c r="R186" s="43"/>
      <c r="S186" s="40">
        <f t="shared" si="59"/>
        <v>1</v>
      </c>
      <c r="T186" s="40" t="s">
        <v>1162</v>
      </c>
      <c r="U186" s="40">
        <f t="shared" si="60"/>
        <v>4</v>
      </c>
      <c r="V186" s="40" t="str">
        <f>IFERROR(VLOOKUP(A186,'Data Tables'!$L$3:$M$89,2,FALSE),"No")</f>
        <v>No</v>
      </c>
      <c r="W186" s="40">
        <f t="shared" si="61"/>
        <v>0</v>
      </c>
      <c r="X186" s="43"/>
      <c r="Y186" s="40">
        <f t="shared" si="62"/>
        <v>0</v>
      </c>
      <c r="Z186" s="43" t="s">
        <v>46</v>
      </c>
      <c r="AA186" s="40">
        <f t="shared" si="63"/>
        <v>4</v>
      </c>
      <c r="AB186" s="43" t="s">
        <v>41</v>
      </c>
      <c r="AC186" s="42">
        <f t="shared" si="64"/>
        <v>2</v>
      </c>
      <c r="AD186" s="41" t="s">
        <v>104</v>
      </c>
      <c r="AE186" s="42">
        <f t="shared" si="65"/>
        <v>3</v>
      </c>
      <c r="AF186" s="45">
        <v>1990</v>
      </c>
      <c r="AG186" s="40">
        <f t="shared" si="66"/>
        <v>2</v>
      </c>
      <c r="AH186" s="45" t="str">
        <f t="shared" si="81"/>
        <v>Forced Air</v>
      </c>
      <c r="AI186" s="40">
        <f t="shared" si="68"/>
        <v>4</v>
      </c>
      <c r="AJ186" s="46" t="s">
        <v>42</v>
      </c>
      <c r="AK186" s="40">
        <f t="shared" si="69"/>
        <v>0</v>
      </c>
      <c r="AL186" s="9" t="s">
        <v>1064</v>
      </c>
      <c r="AM186" s="9">
        <f t="shared" si="70"/>
        <v>1</v>
      </c>
      <c r="AN186" s="9" t="s">
        <v>1047</v>
      </c>
      <c r="AO186" s="47">
        <f>VLOOKUP(AN186,'Data Tables'!$E$4:$F$15,2,FALSE)</f>
        <v>8.6002589999999994</v>
      </c>
      <c r="AP186" s="9">
        <f t="shared" si="71"/>
        <v>4</v>
      </c>
      <c r="AQ186" s="9" t="s">
        <v>1061</v>
      </c>
      <c r="AR186" s="9">
        <f t="shared" si="72"/>
        <v>4</v>
      </c>
      <c r="AS186" s="9" t="str">
        <f t="shared" si="73"/>
        <v>Not NYC</v>
      </c>
      <c r="AT186" s="9"/>
      <c r="AU186" s="9">
        <f t="shared" si="74"/>
        <v>0</v>
      </c>
      <c r="AV186" s="9">
        <f t="shared" si="75"/>
        <v>67</v>
      </c>
    </row>
    <row r="187" spans="1:48" hidden="1" x14ac:dyDescent="0.25">
      <c r="A187" s="9" t="s">
        <v>706</v>
      </c>
      <c r="B187" s="9" t="s">
        <v>707</v>
      </c>
      <c r="C187" s="9" t="s">
        <v>708</v>
      </c>
      <c r="D187" s="9" t="s">
        <v>563</v>
      </c>
      <c r="E187" t="s">
        <v>1035</v>
      </c>
      <c r="F187" t="str">
        <f t="shared" si="55"/>
        <v>Not NYC</v>
      </c>
      <c r="G187" s="9" t="s">
        <v>339</v>
      </c>
      <c r="H187" s="36">
        <v>43.1774684987857</v>
      </c>
      <c r="I187" s="36">
        <v>-75.485776055364795</v>
      </c>
      <c r="J187" s="40">
        <f t="shared" si="82"/>
        <v>3</v>
      </c>
      <c r="K187" s="40">
        <f t="shared" si="56"/>
        <v>1</v>
      </c>
      <c r="L187" s="40">
        <f t="shared" si="57"/>
        <v>1</v>
      </c>
      <c r="M187" s="41">
        <v>52554.03942987341</v>
      </c>
      <c r="N187" s="41">
        <v>28831.729964999999</v>
      </c>
      <c r="O187" s="41">
        <f t="shared" si="80"/>
        <v>3613.8630643248248</v>
      </c>
      <c r="P187" s="42">
        <f t="shared" si="58"/>
        <v>2</v>
      </c>
      <c r="Q187" s="43">
        <v>1988</v>
      </c>
      <c r="R187" s="43"/>
      <c r="S187" s="40">
        <f t="shared" si="59"/>
        <v>1</v>
      </c>
      <c r="T187" s="40" t="s">
        <v>1162</v>
      </c>
      <c r="U187" s="40">
        <f t="shared" si="60"/>
        <v>4</v>
      </c>
      <c r="V187" s="40" t="str">
        <f>IFERROR(VLOOKUP(A187,'Data Tables'!$L$3:$M$89,2,FALSE),"No")</f>
        <v>No</v>
      </c>
      <c r="W187" s="40">
        <f t="shared" si="61"/>
        <v>0</v>
      </c>
      <c r="X187" s="43"/>
      <c r="Y187" s="40">
        <f t="shared" si="62"/>
        <v>0</v>
      </c>
      <c r="Z187" s="43" t="s">
        <v>46</v>
      </c>
      <c r="AA187" s="40">
        <f t="shared" si="63"/>
        <v>4</v>
      </c>
      <c r="AB187" s="44" t="str">
        <f>IF(AND(E187="Manhattan",G187="Multifamily Housing"),IF(Q187&lt;1980,"Dual Fuel","Natural Gas"),IF(AND(E187="Manhattan",G187&lt;&gt;"Multifamily Housing"),IF(Q187&lt;1945,"Oil",IF(Q187&lt;1980,"Dual Fuel","Natural Gas")),IF(E187="Downstate/LI/HV",IF(Q187&lt;1980,"Dual Fuel","Natural Gas"),IF(Q187&lt;1945,"Dual Fuel","Natural Gas"))))</f>
        <v>Natural Gas</v>
      </c>
      <c r="AC187" s="42">
        <f t="shared" si="64"/>
        <v>2</v>
      </c>
      <c r="AD187" s="44" t="str">
        <f>IF(AND(E187="Upstate",Q187&gt;=1945),"Furnace",IF(Q187&gt;=1980,"HW Boiler",IF(AND(E187="Downstate/LI/HV",Q187&gt;=1945),"Furnace","Steam Boiler")))</f>
        <v>Furnace</v>
      </c>
      <c r="AE187" s="42">
        <f t="shared" si="65"/>
        <v>3</v>
      </c>
      <c r="AF187" s="45">
        <v>1990</v>
      </c>
      <c r="AG187" s="40">
        <f t="shared" si="66"/>
        <v>2</v>
      </c>
      <c r="AH187" s="45" t="str">
        <f t="shared" si="81"/>
        <v>Forced Air</v>
      </c>
      <c r="AI187" s="40">
        <f t="shared" si="68"/>
        <v>4</v>
      </c>
      <c r="AJ187" s="46" t="s">
        <v>42</v>
      </c>
      <c r="AK187" s="40">
        <f t="shared" si="69"/>
        <v>0</v>
      </c>
      <c r="AL187" s="9" t="s">
        <v>1064</v>
      </c>
      <c r="AM187" s="9">
        <f t="shared" si="70"/>
        <v>1</v>
      </c>
      <c r="AN187" s="9" t="s">
        <v>1047</v>
      </c>
      <c r="AO187" s="47">
        <f>VLOOKUP(AN187,'Data Tables'!$E$4:$F$15,2,FALSE)</f>
        <v>8.6002589999999994</v>
      </c>
      <c r="AP187" s="9">
        <f t="shared" si="71"/>
        <v>4</v>
      </c>
      <c r="AQ187" s="9" t="s">
        <v>1061</v>
      </c>
      <c r="AR187" s="9">
        <f t="shared" si="72"/>
        <v>4</v>
      </c>
      <c r="AS187" s="9" t="str">
        <f t="shared" si="73"/>
        <v>Not NYC</v>
      </c>
      <c r="AT187" s="9"/>
      <c r="AU187" s="9">
        <f t="shared" si="74"/>
        <v>0</v>
      </c>
      <c r="AV187" s="9">
        <f t="shared" si="75"/>
        <v>67</v>
      </c>
    </row>
    <row r="188" spans="1:48" x14ac:dyDescent="0.25">
      <c r="A188" s="9" t="s">
        <v>728</v>
      </c>
      <c r="B188" s="9" t="s">
        <v>729</v>
      </c>
      <c r="C188" s="9" t="s">
        <v>730</v>
      </c>
      <c r="D188" s="9" t="s">
        <v>731</v>
      </c>
      <c r="E188" t="s">
        <v>1035</v>
      </c>
      <c r="F188" t="str">
        <f t="shared" si="55"/>
        <v>Not NYC</v>
      </c>
      <c r="G188" s="9" t="s">
        <v>53</v>
      </c>
      <c r="H188" s="36">
        <v>42.269858999999997</v>
      </c>
      <c r="I188" s="36">
        <v>-74.924599999999998</v>
      </c>
      <c r="J188" s="40">
        <f t="shared" si="82"/>
        <v>2</v>
      </c>
      <c r="K188" s="40">
        <f t="shared" si="56"/>
        <v>0</v>
      </c>
      <c r="L188" s="40">
        <f t="shared" si="57"/>
        <v>1</v>
      </c>
      <c r="M188" s="41">
        <v>50388</v>
      </c>
      <c r="N188" s="41">
        <v>5672</v>
      </c>
      <c r="O188" s="41">
        <f t="shared" si="80"/>
        <v>3464.9160000000002</v>
      </c>
      <c r="P188" s="42">
        <f t="shared" si="58"/>
        <v>2</v>
      </c>
      <c r="Q188" s="43">
        <v>1913</v>
      </c>
      <c r="R188" s="43">
        <v>2010</v>
      </c>
      <c r="S188" s="40">
        <f t="shared" si="59"/>
        <v>0</v>
      </c>
      <c r="T188" s="40" t="s">
        <v>1162</v>
      </c>
      <c r="U188" s="40">
        <f t="shared" si="60"/>
        <v>4</v>
      </c>
      <c r="V188" s="40" t="str">
        <f>IFERROR(VLOOKUP(A188,'Data Tables'!$L$3:$M$89,2,FALSE),"No")</f>
        <v>No</v>
      </c>
      <c r="W188" s="40">
        <f t="shared" si="61"/>
        <v>0</v>
      </c>
      <c r="X188" s="43" t="s">
        <v>1097</v>
      </c>
      <c r="Y188" s="40">
        <f t="shared" si="62"/>
        <v>4</v>
      </c>
      <c r="Z188" s="43" t="s">
        <v>46</v>
      </c>
      <c r="AA188" s="40">
        <f t="shared" si="63"/>
        <v>4</v>
      </c>
      <c r="AB188" s="44" t="str">
        <f>IF(AND(E188="Manhattan",G188="Multifamily Housing"),IF(Q188&lt;1980,"Dual Fuel","Natural Gas"),IF(AND(E188="Manhattan",G188&lt;&gt;"Multifamily Housing"),IF(Q188&lt;1945,"Oil",IF(Q188&lt;1980,"Dual Fuel","Natural Gas")),IF(E188="Downstate/LI/HV",IF(Q188&lt;1980,"Dual Fuel","Natural Gas"),IF(Q188&lt;1945,"Dual Fuel","Natural Gas"))))</f>
        <v>Dual Fuel</v>
      </c>
      <c r="AC188" s="42">
        <f t="shared" si="64"/>
        <v>3</v>
      </c>
      <c r="AD188" s="41" t="s">
        <v>538</v>
      </c>
      <c r="AE188" s="42">
        <f t="shared" si="65"/>
        <v>4</v>
      </c>
      <c r="AF188" s="45">
        <v>1990</v>
      </c>
      <c r="AG188" s="40">
        <f t="shared" si="66"/>
        <v>2</v>
      </c>
      <c r="AH188" s="43" t="s">
        <v>89</v>
      </c>
      <c r="AI188" s="40">
        <f t="shared" si="68"/>
        <v>4</v>
      </c>
      <c r="AJ188" s="46" t="s">
        <v>42</v>
      </c>
      <c r="AK188" s="40">
        <f t="shared" si="69"/>
        <v>0</v>
      </c>
      <c r="AL188" s="9" t="s">
        <v>1064</v>
      </c>
      <c r="AM188" s="9">
        <f t="shared" si="70"/>
        <v>1</v>
      </c>
      <c r="AN188" s="9" t="s">
        <v>1053</v>
      </c>
      <c r="AO188" s="47">
        <f>VLOOKUP(AN188,'Data Tables'!$E$4:$F$15,2,FALSE)</f>
        <v>9.6621608999999999</v>
      </c>
      <c r="AP188" s="9">
        <f t="shared" si="71"/>
        <v>3</v>
      </c>
      <c r="AQ188" s="9" t="s">
        <v>1061</v>
      </c>
      <c r="AR188" s="9">
        <f t="shared" si="72"/>
        <v>4</v>
      </c>
      <c r="AS188" s="9" t="str">
        <f t="shared" si="73"/>
        <v>Not NYC</v>
      </c>
      <c r="AT188" s="9"/>
      <c r="AU188" s="9">
        <f t="shared" si="74"/>
        <v>0</v>
      </c>
      <c r="AV188" s="9">
        <f t="shared" si="75"/>
        <v>67</v>
      </c>
    </row>
    <row r="189" spans="1:48" hidden="1" x14ac:dyDescent="0.25">
      <c r="A189" s="9" t="s">
        <v>756</v>
      </c>
      <c r="B189" s="9" t="s">
        <v>757</v>
      </c>
      <c r="C189" s="9" t="s">
        <v>758</v>
      </c>
      <c r="D189" s="9" t="s">
        <v>689</v>
      </c>
      <c r="E189" t="s">
        <v>1035</v>
      </c>
      <c r="F189" t="str">
        <f t="shared" si="55"/>
        <v>Not NYC</v>
      </c>
      <c r="G189" s="9" t="s">
        <v>339</v>
      </c>
      <c r="H189" s="36">
        <v>44.888429387886298</v>
      </c>
      <c r="I189" s="36">
        <v>-74.320781619437398</v>
      </c>
      <c r="J189" s="40">
        <f t="shared" si="82"/>
        <v>3</v>
      </c>
      <c r="K189" s="40">
        <f t="shared" si="56"/>
        <v>1</v>
      </c>
      <c r="L189" s="40">
        <f t="shared" si="57"/>
        <v>1</v>
      </c>
      <c r="M189" s="41">
        <v>46197.611334683541</v>
      </c>
      <c r="N189" s="41">
        <v>25344.522885000002</v>
      </c>
      <c r="O189" s="41">
        <f t="shared" si="80"/>
        <v>3176.7651558967686</v>
      </c>
      <c r="P189" s="42">
        <f t="shared" si="58"/>
        <v>1</v>
      </c>
      <c r="Q189" s="43">
        <v>1998</v>
      </c>
      <c r="R189" s="43"/>
      <c r="S189" s="40">
        <f t="shared" si="59"/>
        <v>1</v>
      </c>
      <c r="T189" s="40" t="s">
        <v>1162</v>
      </c>
      <c r="U189" s="40">
        <f t="shared" si="60"/>
        <v>4</v>
      </c>
      <c r="V189" s="40" t="str">
        <f>IFERROR(VLOOKUP(A189,'Data Tables'!$L$3:$M$89,2,FALSE),"No")</f>
        <v>No</v>
      </c>
      <c r="W189" s="40">
        <f t="shared" si="61"/>
        <v>0</v>
      </c>
      <c r="X189" s="43"/>
      <c r="Y189" s="40">
        <f t="shared" si="62"/>
        <v>0</v>
      </c>
      <c r="Z189" s="43" t="s">
        <v>46</v>
      </c>
      <c r="AA189" s="40">
        <f t="shared" si="63"/>
        <v>4</v>
      </c>
      <c r="AB189" s="43" t="s">
        <v>201</v>
      </c>
      <c r="AC189" s="42">
        <f t="shared" si="64"/>
        <v>4</v>
      </c>
      <c r="AD189" s="41" t="s">
        <v>74</v>
      </c>
      <c r="AE189" s="42">
        <f t="shared" si="65"/>
        <v>2</v>
      </c>
      <c r="AF189" s="45">
        <v>1990</v>
      </c>
      <c r="AG189" s="40">
        <f t="shared" si="66"/>
        <v>2</v>
      </c>
      <c r="AH189" s="45" t="str">
        <f t="shared" ref="AH189:AH194" si="83">IF(AND(E189="Upstate",Q189&gt;=1945),"Forced Air",IF(Q189&gt;=1980,"Hydronic",IF(AND(E189="Downstate/LI/HV",Q189&gt;=1945),"Forced Air","Steam")))</f>
        <v>Forced Air</v>
      </c>
      <c r="AI189" s="40">
        <f t="shared" si="68"/>
        <v>4</v>
      </c>
      <c r="AJ189" s="46" t="s">
        <v>42</v>
      </c>
      <c r="AK189" s="40">
        <f t="shared" si="69"/>
        <v>0</v>
      </c>
      <c r="AL189" s="9" t="s">
        <v>1064</v>
      </c>
      <c r="AM189" s="9">
        <f t="shared" si="70"/>
        <v>1</v>
      </c>
      <c r="AN189" s="9" t="s">
        <v>1047</v>
      </c>
      <c r="AO189" s="47">
        <f>VLOOKUP(AN189,'Data Tables'!$E$4:$F$15,2,FALSE)</f>
        <v>8.6002589999999994</v>
      </c>
      <c r="AP189" s="9">
        <f t="shared" si="71"/>
        <v>4</v>
      </c>
      <c r="AQ189" s="9" t="s">
        <v>1061</v>
      </c>
      <c r="AR189" s="9">
        <f t="shared" si="72"/>
        <v>4</v>
      </c>
      <c r="AS189" s="9" t="str">
        <f t="shared" si="73"/>
        <v>Not NYC</v>
      </c>
      <c r="AT189" s="9"/>
      <c r="AU189" s="9">
        <f t="shared" si="74"/>
        <v>0</v>
      </c>
      <c r="AV189" s="9">
        <f t="shared" si="75"/>
        <v>67</v>
      </c>
    </row>
    <row r="190" spans="1:48" hidden="1" x14ac:dyDescent="0.25">
      <c r="A190" s="9" t="s">
        <v>987</v>
      </c>
      <c r="B190" s="9" t="s">
        <v>988</v>
      </c>
      <c r="C190" s="9" t="s">
        <v>516</v>
      </c>
      <c r="D190" s="9" t="s">
        <v>428</v>
      </c>
      <c r="E190" t="s">
        <v>1035</v>
      </c>
      <c r="F190" t="str">
        <f t="shared" si="55"/>
        <v>Not NYC</v>
      </c>
      <c r="G190" s="9" t="s">
        <v>76</v>
      </c>
      <c r="H190" s="36">
        <v>42.109220999999998</v>
      </c>
      <c r="I190" s="36">
        <v>-75.867987999999997</v>
      </c>
      <c r="J190" s="40">
        <f t="shared" si="82"/>
        <v>4</v>
      </c>
      <c r="K190" s="40">
        <f t="shared" si="56"/>
        <v>4</v>
      </c>
      <c r="L190" s="40">
        <f t="shared" si="57"/>
        <v>4</v>
      </c>
      <c r="M190" s="41">
        <v>27989.020624256889</v>
      </c>
      <c r="N190" s="41">
        <v>12204.514807088763</v>
      </c>
      <c r="O190" s="41">
        <f t="shared" si="80"/>
        <v>1924.6567711621358</v>
      </c>
      <c r="P190" s="42">
        <f t="shared" si="58"/>
        <v>1</v>
      </c>
      <c r="Q190" s="43">
        <v>1950</v>
      </c>
      <c r="R190" s="43">
        <v>2019</v>
      </c>
      <c r="S190" s="40">
        <f t="shared" si="59"/>
        <v>0</v>
      </c>
      <c r="T190" s="40" t="s">
        <v>1162</v>
      </c>
      <c r="U190" s="40">
        <f t="shared" si="60"/>
        <v>4</v>
      </c>
      <c r="V190" s="40" t="str">
        <f>IFERROR(VLOOKUP(A190,'Data Tables'!$L$3:$M$89,2,FALSE),"No")</f>
        <v>No</v>
      </c>
      <c r="W190" s="40">
        <f t="shared" si="61"/>
        <v>0</v>
      </c>
      <c r="X190" s="43"/>
      <c r="Y190" s="40">
        <f t="shared" si="62"/>
        <v>0</v>
      </c>
      <c r="Z190" s="43" t="s">
        <v>67</v>
      </c>
      <c r="AA190" s="40">
        <f t="shared" si="63"/>
        <v>2</v>
      </c>
      <c r="AB190" s="44" t="str">
        <f>IF(AND(E190="Manhattan",G190="Multifamily Housing"),IF(Q190&lt;1980,"Dual Fuel","Natural Gas"),IF(AND(E190="Manhattan",G190&lt;&gt;"Multifamily Housing"),IF(Q190&lt;1945,"Oil",IF(Q190&lt;1980,"Dual Fuel","Natural Gas")),IF(E190="Downstate/LI/HV",IF(Q190&lt;1980,"Dual Fuel","Natural Gas"),IF(Q190&lt;1945,"Dual Fuel","Natural Gas"))))</f>
        <v>Natural Gas</v>
      </c>
      <c r="AC190" s="42">
        <f t="shared" si="64"/>
        <v>2</v>
      </c>
      <c r="AD190" s="44" t="str">
        <f>IF(AND(E190="Upstate",Q190&gt;=1945),"Furnace",IF(Q190&gt;=1980,"HW Boiler",IF(AND(E190="Downstate/LI/HV",Q190&gt;=1945),"Furnace","Steam Boiler")))</f>
        <v>Furnace</v>
      </c>
      <c r="AE190" s="42">
        <f t="shared" si="65"/>
        <v>3</v>
      </c>
      <c r="AF190" s="45">
        <v>1990</v>
      </c>
      <c r="AG190" s="40">
        <f t="shared" si="66"/>
        <v>2</v>
      </c>
      <c r="AH190" s="45" t="str">
        <f t="shared" si="83"/>
        <v>Forced Air</v>
      </c>
      <c r="AI190" s="40">
        <f t="shared" si="68"/>
        <v>4</v>
      </c>
      <c r="AJ190" s="46" t="s">
        <v>42</v>
      </c>
      <c r="AK190" s="40">
        <f t="shared" si="69"/>
        <v>0</v>
      </c>
      <c r="AL190" s="9" t="s">
        <v>1064</v>
      </c>
      <c r="AM190" s="9">
        <f t="shared" si="70"/>
        <v>1</v>
      </c>
      <c r="AN190" s="9" t="s">
        <v>1053</v>
      </c>
      <c r="AO190" s="47">
        <f>VLOOKUP(AN190,'Data Tables'!$E$4:$F$15,2,FALSE)</f>
        <v>9.6621608999999999</v>
      </c>
      <c r="AP190" s="9">
        <f t="shared" si="71"/>
        <v>3</v>
      </c>
      <c r="AQ190" s="9" t="s">
        <v>1061</v>
      </c>
      <c r="AR190" s="9">
        <f t="shared" si="72"/>
        <v>4</v>
      </c>
      <c r="AS190" s="9" t="str">
        <f t="shared" si="73"/>
        <v>Not NYC</v>
      </c>
      <c r="AT190" s="9"/>
      <c r="AU190" s="9">
        <f t="shared" si="74"/>
        <v>0</v>
      </c>
      <c r="AV190" s="9">
        <f t="shared" si="75"/>
        <v>67</v>
      </c>
    </row>
    <row r="191" spans="1:48" x14ac:dyDescent="0.25">
      <c r="A191" s="9" t="s">
        <v>595</v>
      </c>
      <c r="B191" s="9" t="s">
        <v>596</v>
      </c>
      <c r="C191" s="9" t="s">
        <v>597</v>
      </c>
      <c r="D191" s="9" t="s">
        <v>598</v>
      </c>
      <c r="E191" t="s">
        <v>1035</v>
      </c>
      <c r="F191" t="str">
        <f t="shared" si="55"/>
        <v>Not NYC</v>
      </c>
      <c r="G191" s="9" t="s">
        <v>53</v>
      </c>
      <c r="H191" s="36">
        <v>42.452235999999999</v>
      </c>
      <c r="I191" s="36">
        <v>-79.337374999999994</v>
      </c>
      <c r="J191" s="40">
        <f t="shared" si="82"/>
        <v>2</v>
      </c>
      <c r="K191" s="40">
        <f t="shared" si="56"/>
        <v>0</v>
      </c>
      <c r="L191" s="40">
        <f t="shared" si="57"/>
        <v>1</v>
      </c>
      <c r="M191" s="41">
        <v>76939.325649350663</v>
      </c>
      <c r="N191" s="41">
        <v>8661.2983552631558</v>
      </c>
      <c r="O191" s="41">
        <f t="shared" si="80"/>
        <v>5290.710099064172</v>
      </c>
      <c r="P191" s="42">
        <f t="shared" si="58"/>
        <v>2</v>
      </c>
      <c r="Q191" s="43">
        <v>1990</v>
      </c>
      <c r="R191" s="43">
        <v>2021</v>
      </c>
      <c r="S191" s="40">
        <f t="shared" si="59"/>
        <v>0</v>
      </c>
      <c r="T191" s="40" t="s">
        <v>1162</v>
      </c>
      <c r="U191" s="40">
        <f t="shared" si="60"/>
        <v>4</v>
      </c>
      <c r="V191" s="40" t="str">
        <f>IFERROR(VLOOKUP(A191,'Data Tables'!$L$3:$M$89,2,FALSE),"No")</f>
        <v>Yes</v>
      </c>
      <c r="W191" s="40">
        <f t="shared" si="61"/>
        <v>4</v>
      </c>
      <c r="X191" s="43"/>
      <c r="Y191" s="40">
        <f t="shared" si="62"/>
        <v>0</v>
      </c>
      <c r="Z191" s="43" t="s">
        <v>46</v>
      </c>
      <c r="AA191" s="40">
        <f t="shared" si="63"/>
        <v>4</v>
      </c>
      <c r="AB191" s="44" t="str">
        <f>IF(AND(E191="Manhattan",G191="Multifamily Housing"),IF(Q191&lt;1980,"Dual Fuel","Natural Gas"),IF(AND(E191="Manhattan",G191&lt;&gt;"Multifamily Housing"),IF(Q191&lt;1945,"Oil",IF(Q191&lt;1980,"Dual Fuel","Natural Gas")),IF(E191="Downstate/LI/HV",IF(Q191&lt;1980,"Dual Fuel","Natural Gas"),IF(Q191&lt;1945,"Dual Fuel","Natural Gas"))))</f>
        <v>Natural Gas</v>
      </c>
      <c r="AC191" s="42">
        <f t="shared" si="64"/>
        <v>2</v>
      </c>
      <c r="AD191" s="44" t="str">
        <f>IF(AND(E191="Upstate",Q191&gt;=1945),"Furnace",IF(Q191&gt;=1980,"HW Boiler",IF(AND(E191="Downstate/LI/HV",Q191&gt;=1945),"Furnace","Steam Boiler")))</f>
        <v>Furnace</v>
      </c>
      <c r="AE191" s="42">
        <f t="shared" si="65"/>
        <v>3</v>
      </c>
      <c r="AF191" s="45">
        <v>1990</v>
      </c>
      <c r="AG191" s="40">
        <f t="shared" si="66"/>
        <v>2</v>
      </c>
      <c r="AH191" s="45" t="str">
        <f t="shared" si="83"/>
        <v>Forced Air</v>
      </c>
      <c r="AI191" s="40">
        <f t="shared" si="68"/>
        <v>4</v>
      </c>
      <c r="AJ191" s="46" t="s">
        <v>42</v>
      </c>
      <c r="AK191" s="40">
        <f t="shared" si="69"/>
        <v>0</v>
      </c>
      <c r="AL191" s="9" t="s">
        <v>1060</v>
      </c>
      <c r="AM191" s="9">
        <f t="shared" si="70"/>
        <v>2</v>
      </c>
      <c r="AN191" s="9" t="s">
        <v>1047</v>
      </c>
      <c r="AO191" s="47">
        <f>VLOOKUP(AN191,'Data Tables'!$E$4:$F$15,2,FALSE)</f>
        <v>8.6002589999999994</v>
      </c>
      <c r="AP191" s="9">
        <f t="shared" si="71"/>
        <v>4</v>
      </c>
      <c r="AQ191" s="9" t="s">
        <v>1061</v>
      </c>
      <c r="AR191" s="9">
        <f t="shared" si="72"/>
        <v>4</v>
      </c>
      <c r="AS191" s="9" t="str">
        <f t="shared" si="73"/>
        <v>Not NYC</v>
      </c>
      <c r="AT191" s="9"/>
      <c r="AU191" s="9">
        <f t="shared" si="74"/>
        <v>0</v>
      </c>
      <c r="AV191" s="9">
        <f t="shared" si="75"/>
        <v>67</v>
      </c>
    </row>
    <row r="192" spans="1:48" hidden="1" x14ac:dyDescent="0.25">
      <c r="A192" s="9" t="s">
        <v>384</v>
      </c>
      <c r="B192" s="9" t="s">
        <v>385</v>
      </c>
      <c r="C192" s="9" t="s">
        <v>45</v>
      </c>
      <c r="D192" s="9" t="s">
        <v>45</v>
      </c>
      <c r="E192" t="s">
        <v>1034</v>
      </c>
      <c r="F192" t="str">
        <f t="shared" si="55"/>
        <v>NYC</v>
      </c>
      <c r="G192" s="9" t="s">
        <v>76</v>
      </c>
      <c r="H192" s="36">
        <v>40.857295999999998</v>
      </c>
      <c r="I192" s="36">
        <v>-73.846641000000005</v>
      </c>
      <c r="J192" s="40">
        <f t="shared" si="82"/>
        <v>4</v>
      </c>
      <c r="K192" s="40">
        <f t="shared" si="56"/>
        <v>4</v>
      </c>
      <c r="L192" s="40">
        <f t="shared" si="57"/>
        <v>4</v>
      </c>
      <c r="M192" s="41">
        <v>119255.38814836126</v>
      </c>
      <c r="N192" s="41">
        <v>52000.895994924969</v>
      </c>
      <c r="O192" s="41">
        <v>8200.5616909079017</v>
      </c>
      <c r="P192" s="42">
        <f t="shared" si="58"/>
        <v>3</v>
      </c>
      <c r="Q192" s="43">
        <v>1957</v>
      </c>
      <c r="R192" s="43">
        <v>2008</v>
      </c>
      <c r="S192" s="40">
        <f t="shared" si="59"/>
        <v>0</v>
      </c>
      <c r="T192" s="40" t="s">
        <v>1162</v>
      </c>
      <c r="U192" s="40">
        <f t="shared" si="60"/>
        <v>4</v>
      </c>
      <c r="V192" s="40" t="str">
        <f>IFERROR(VLOOKUP(A192,'Data Tables'!$L$3:$M$89,2,FALSE),"No")</f>
        <v>No</v>
      </c>
      <c r="W192" s="40">
        <f t="shared" si="61"/>
        <v>0</v>
      </c>
      <c r="X192" s="43"/>
      <c r="Y192" s="40">
        <f t="shared" si="62"/>
        <v>0</v>
      </c>
      <c r="Z192" s="41" t="s">
        <v>77</v>
      </c>
      <c r="AA192" s="40">
        <f t="shared" si="63"/>
        <v>1</v>
      </c>
      <c r="AB192" s="41" t="s">
        <v>47</v>
      </c>
      <c r="AC192" s="42">
        <f t="shared" si="64"/>
        <v>3</v>
      </c>
      <c r="AD192" s="41" t="s">
        <v>74</v>
      </c>
      <c r="AE192" s="42">
        <f t="shared" si="65"/>
        <v>2</v>
      </c>
      <c r="AF192" s="45">
        <v>1990</v>
      </c>
      <c r="AG192" s="40">
        <f t="shared" si="66"/>
        <v>2</v>
      </c>
      <c r="AH192" s="45" t="str">
        <f t="shared" si="83"/>
        <v>Forced Air</v>
      </c>
      <c r="AI192" s="40">
        <f t="shared" si="68"/>
        <v>4</v>
      </c>
      <c r="AJ192" s="46" t="s">
        <v>42</v>
      </c>
      <c r="AK192" s="40">
        <f t="shared" si="69"/>
        <v>0</v>
      </c>
      <c r="AL192" s="9" t="s">
        <v>1048</v>
      </c>
      <c r="AM192" s="9">
        <f t="shared" si="70"/>
        <v>4</v>
      </c>
      <c r="AN192" s="9" t="s">
        <v>1055</v>
      </c>
      <c r="AO192" s="47">
        <f>VLOOKUP(AN192,'Data Tables'!$E$4:$F$15,2,FALSE)</f>
        <v>20.157194</v>
      </c>
      <c r="AP192" s="9">
        <f t="shared" si="71"/>
        <v>0</v>
      </c>
      <c r="AQ192" s="9" t="s">
        <v>1050</v>
      </c>
      <c r="AR192" s="9">
        <f t="shared" si="72"/>
        <v>2</v>
      </c>
      <c r="AS192" s="9" t="str">
        <f t="shared" si="73"/>
        <v>NYC Dual Fuel</v>
      </c>
      <c r="AT192" s="9" t="s">
        <v>1162</v>
      </c>
      <c r="AU192" s="9">
        <f t="shared" si="74"/>
        <v>0</v>
      </c>
      <c r="AV192" s="9">
        <f t="shared" si="75"/>
        <v>66</v>
      </c>
    </row>
    <row r="193" spans="1:48" hidden="1" x14ac:dyDescent="0.25">
      <c r="A193" s="9" t="s">
        <v>690</v>
      </c>
      <c r="B193" s="9" t="s">
        <v>691</v>
      </c>
      <c r="C193" s="9" t="s">
        <v>692</v>
      </c>
      <c r="D193" s="9" t="s">
        <v>693</v>
      </c>
      <c r="E193" t="s">
        <v>1034</v>
      </c>
      <c r="F193" t="str">
        <f t="shared" si="55"/>
        <v>Not NYC</v>
      </c>
      <c r="G193" s="9" t="s">
        <v>76</v>
      </c>
      <c r="H193" s="36">
        <v>42.246305</v>
      </c>
      <c r="I193" s="36">
        <v>-73.776385000000005</v>
      </c>
      <c r="J193" s="40">
        <f t="shared" si="82"/>
        <v>4</v>
      </c>
      <c r="K193" s="40">
        <f t="shared" si="56"/>
        <v>4</v>
      </c>
      <c r="L193" s="40">
        <f t="shared" si="57"/>
        <v>4</v>
      </c>
      <c r="M193" s="41">
        <v>54694.804303185163</v>
      </c>
      <c r="N193" s="41">
        <v>23849.478620574922</v>
      </c>
      <c r="O193" s="41">
        <f t="shared" ref="O193:O201" si="84">(M193/0.85)*116.9*0.0005</f>
        <v>3761.0721312013802</v>
      </c>
      <c r="P193" s="42">
        <f t="shared" si="58"/>
        <v>2</v>
      </c>
      <c r="Q193" s="43">
        <v>1880</v>
      </c>
      <c r="R193" s="43"/>
      <c r="S193" s="40">
        <f t="shared" si="59"/>
        <v>4</v>
      </c>
      <c r="T193" s="40"/>
      <c r="U193" s="40">
        <f t="shared" si="60"/>
        <v>0</v>
      </c>
      <c r="V193" s="40" t="str">
        <f>IFERROR(VLOOKUP(A193,'Data Tables'!$L$3:$M$89,2,FALSE),"No")</f>
        <v>No</v>
      </c>
      <c r="W193" s="40">
        <f t="shared" si="61"/>
        <v>0</v>
      </c>
      <c r="X193" s="43"/>
      <c r="Y193" s="40">
        <f t="shared" si="62"/>
        <v>0</v>
      </c>
      <c r="Z193" s="43" t="s">
        <v>156</v>
      </c>
      <c r="AA193" s="40">
        <f t="shared" si="63"/>
        <v>0</v>
      </c>
      <c r="AB193" s="44" t="str">
        <f>IF(AND(E193="Manhattan",G193="Multifamily Housing"),IF(Q193&lt;1980,"Dual Fuel","Natural Gas"),IF(AND(E193="Manhattan",G193&lt;&gt;"Multifamily Housing"),IF(Q193&lt;1945,"Oil",IF(Q193&lt;1980,"Dual Fuel","Natural Gas")),IF(E193="Downstate/LI/HV",IF(Q193&lt;1980,"Dual Fuel","Natural Gas"),IF(Q193&lt;1945,"Dual Fuel","Natural Gas"))))</f>
        <v>Dual Fuel</v>
      </c>
      <c r="AC193" s="42">
        <f t="shared" si="64"/>
        <v>3</v>
      </c>
      <c r="AD193" s="44" t="str">
        <f>IF(AND(E193="Upstate",Q193&gt;=1945),"Furnace",IF(Q193&gt;=1980,"HW Boiler",IF(AND(E193="Downstate/LI/HV",Q193&gt;=1945),"Furnace","Steam Boiler")))</f>
        <v>Steam Boiler</v>
      </c>
      <c r="AE193" s="42">
        <f t="shared" si="65"/>
        <v>2</v>
      </c>
      <c r="AF193" s="45">
        <v>1990</v>
      </c>
      <c r="AG193" s="40">
        <f t="shared" si="66"/>
        <v>2</v>
      </c>
      <c r="AH193" s="45" t="str">
        <f t="shared" si="83"/>
        <v>Steam</v>
      </c>
      <c r="AI193" s="40">
        <f t="shared" si="68"/>
        <v>2</v>
      </c>
      <c r="AJ193" s="46" t="s">
        <v>42</v>
      </c>
      <c r="AK193" s="40">
        <f t="shared" si="69"/>
        <v>0</v>
      </c>
      <c r="AL193" s="9" t="s">
        <v>1060</v>
      </c>
      <c r="AM193" s="9">
        <f t="shared" si="70"/>
        <v>2</v>
      </c>
      <c r="AN193" s="9" t="s">
        <v>1047</v>
      </c>
      <c r="AO193" s="47">
        <f>VLOOKUP(AN193,'Data Tables'!$E$4:$F$15,2,FALSE)</f>
        <v>8.6002589999999994</v>
      </c>
      <c r="AP193" s="9">
        <f t="shared" si="71"/>
        <v>4</v>
      </c>
      <c r="AQ193" s="9" t="s">
        <v>1061</v>
      </c>
      <c r="AR193" s="9">
        <f t="shared" si="72"/>
        <v>4</v>
      </c>
      <c r="AS193" s="9" t="str">
        <f t="shared" si="73"/>
        <v>Not NYC</v>
      </c>
      <c r="AT193" s="9"/>
      <c r="AU193" s="9">
        <f t="shared" si="74"/>
        <v>0</v>
      </c>
      <c r="AV193" s="9">
        <f t="shared" si="75"/>
        <v>66</v>
      </c>
    </row>
    <row r="194" spans="1:48" hidden="1" x14ac:dyDescent="0.25">
      <c r="A194" s="9" t="s">
        <v>997</v>
      </c>
      <c r="B194" s="9" t="s">
        <v>998</v>
      </c>
      <c r="C194" s="9" t="s">
        <v>417</v>
      </c>
      <c r="D194" s="9" t="s">
        <v>418</v>
      </c>
      <c r="E194" t="s">
        <v>1035</v>
      </c>
      <c r="F194" t="str">
        <f t="shared" si="55"/>
        <v>Not NYC</v>
      </c>
      <c r="G194" s="9" t="s">
        <v>76</v>
      </c>
      <c r="H194" s="36">
        <v>42.918453999999997</v>
      </c>
      <c r="I194" s="36">
        <v>-78.868171000000004</v>
      </c>
      <c r="J194" s="40">
        <f t="shared" si="82"/>
        <v>4</v>
      </c>
      <c r="K194" s="40">
        <f t="shared" si="56"/>
        <v>4</v>
      </c>
      <c r="L194" s="40">
        <f t="shared" si="57"/>
        <v>4</v>
      </c>
      <c r="M194" s="41">
        <v>27729.741171063408</v>
      </c>
      <c r="N194" s="41">
        <v>12091.456905986954</v>
      </c>
      <c r="O194" s="41">
        <f t="shared" si="84"/>
        <v>1906.8274958219486</v>
      </c>
      <c r="P194" s="42">
        <f t="shared" si="58"/>
        <v>1</v>
      </c>
      <c r="Q194" s="43">
        <v>1955</v>
      </c>
      <c r="R194" s="43">
        <v>1958</v>
      </c>
      <c r="S194" s="40">
        <f t="shared" si="59"/>
        <v>3</v>
      </c>
      <c r="T194" s="40"/>
      <c r="U194" s="40">
        <f t="shared" si="60"/>
        <v>0</v>
      </c>
      <c r="V194" s="40" t="str">
        <f>IFERROR(VLOOKUP(A194,'Data Tables'!$L$3:$M$89,2,FALSE),"No")</f>
        <v>No</v>
      </c>
      <c r="W194" s="40">
        <f t="shared" si="61"/>
        <v>0</v>
      </c>
      <c r="X194" s="43"/>
      <c r="Y194" s="40">
        <f t="shared" si="62"/>
        <v>0</v>
      </c>
      <c r="Z194" s="43" t="s">
        <v>40</v>
      </c>
      <c r="AA194" s="40">
        <f t="shared" si="63"/>
        <v>0</v>
      </c>
      <c r="AB194" s="44" t="str">
        <f>IF(AND(E194="Manhattan",G194="Multifamily Housing"),IF(Q194&lt;1980,"Dual Fuel","Natural Gas"),IF(AND(E194="Manhattan",G194&lt;&gt;"Multifamily Housing"),IF(Q194&lt;1945,"Oil",IF(Q194&lt;1980,"Dual Fuel","Natural Gas")),IF(E194="Downstate/LI/HV",IF(Q194&lt;1980,"Dual Fuel","Natural Gas"),IF(Q194&lt;1945,"Dual Fuel","Natural Gas"))))</f>
        <v>Natural Gas</v>
      </c>
      <c r="AC194" s="42">
        <f t="shared" si="64"/>
        <v>2</v>
      </c>
      <c r="AD194" s="44" t="str">
        <f>IF(AND(E194="Upstate",Q194&gt;=1945),"Furnace",IF(Q194&gt;=1980,"HW Boiler",IF(AND(E194="Downstate/LI/HV",Q194&gt;=1945),"Furnace","Steam Boiler")))</f>
        <v>Furnace</v>
      </c>
      <c r="AE194" s="42">
        <f t="shared" si="65"/>
        <v>3</v>
      </c>
      <c r="AF194" s="45">
        <v>1990</v>
      </c>
      <c r="AG194" s="40">
        <f t="shared" si="66"/>
        <v>2</v>
      </c>
      <c r="AH194" s="45" t="str">
        <f t="shared" si="83"/>
        <v>Forced Air</v>
      </c>
      <c r="AI194" s="40">
        <f t="shared" si="68"/>
        <v>4</v>
      </c>
      <c r="AJ194" s="46" t="s">
        <v>42</v>
      </c>
      <c r="AK194" s="40">
        <f t="shared" si="69"/>
        <v>0</v>
      </c>
      <c r="AL194" s="9" t="s">
        <v>1060</v>
      </c>
      <c r="AM194" s="9">
        <f t="shared" si="70"/>
        <v>2</v>
      </c>
      <c r="AN194" s="9" t="s">
        <v>1047</v>
      </c>
      <c r="AO194" s="47">
        <f>VLOOKUP(AN194,'Data Tables'!$E$4:$F$15,2,FALSE)</f>
        <v>8.6002589999999994</v>
      </c>
      <c r="AP194" s="9">
        <f t="shared" si="71"/>
        <v>4</v>
      </c>
      <c r="AQ194" s="9" t="s">
        <v>1061</v>
      </c>
      <c r="AR194" s="9">
        <f t="shared" si="72"/>
        <v>4</v>
      </c>
      <c r="AS194" s="9" t="str">
        <f t="shared" si="73"/>
        <v>Not NYC</v>
      </c>
      <c r="AT194" s="9"/>
      <c r="AU194" s="9">
        <f t="shared" si="74"/>
        <v>0</v>
      </c>
      <c r="AV194" s="9">
        <f t="shared" si="75"/>
        <v>66</v>
      </c>
    </row>
    <row r="195" spans="1:48" x14ac:dyDescent="0.25">
      <c r="A195" s="9" t="s">
        <v>447</v>
      </c>
      <c r="B195" s="9" t="s">
        <v>448</v>
      </c>
      <c r="C195" s="9" t="s">
        <v>449</v>
      </c>
      <c r="D195" s="9" t="s">
        <v>450</v>
      </c>
      <c r="E195" t="s">
        <v>1034</v>
      </c>
      <c r="F195" t="str">
        <f t="shared" si="55"/>
        <v>Not NYC</v>
      </c>
      <c r="G195" s="9" t="s">
        <v>53</v>
      </c>
      <c r="H195" s="36">
        <v>40.715958999999998</v>
      </c>
      <c r="I195" s="36">
        <v>-73.60078</v>
      </c>
      <c r="J195" s="40">
        <f t="shared" si="82"/>
        <v>2</v>
      </c>
      <c r="K195" s="40">
        <f t="shared" si="56"/>
        <v>0</v>
      </c>
      <c r="L195" s="40">
        <f t="shared" si="57"/>
        <v>1</v>
      </c>
      <c r="M195" s="41">
        <v>184970.11529220777</v>
      </c>
      <c r="N195" s="41">
        <v>20822.65917763158</v>
      </c>
      <c r="O195" s="41">
        <f t="shared" si="84"/>
        <v>12719.415575093582</v>
      </c>
      <c r="P195" s="42">
        <f t="shared" si="58"/>
        <v>3</v>
      </c>
      <c r="Q195" s="43">
        <v>1935</v>
      </c>
      <c r="R195" s="43"/>
      <c r="S195" s="40">
        <f t="shared" si="59"/>
        <v>4</v>
      </c>
      <c r="T195" s="40"/>
      <c r="U195" s="40">
        <f t="shared" si="60"/>
        <v>0</v>
      </c>
      <c r="V195" s="40" t="str">
        <f>IFERROR(VLOOKUP(A195,'Data Tables'!$L$3:$M$89,2,FALSE),"No")</f>
        <v>Yes</v>
      </c>
      <c r="W195" s="40">
        <f t="shared" si="61"/>
        <v>4</v>
      </c>
      <c r="X195" s="43" t="s">
        <v>1085</v>
      </c>
      <c r="Y195" s="40">
        <f t="shared" si="62"/>
        <v>4</v>
      </c>
      <c r="Z195" s="43" t="s">
        <v>46</v>
      </c>
      <c r="AA195" s="40">
        <f t="shared" si="63"/>
        <v>4</v>
      </c>
      <c r="AB195" s="43" t="s">
        <v>47</v>
      </c>
      <c r="AC195" s="42">
        <f t="shared" si="64"/>
        <v>3</v>
      </c>
      <c r="AD195" s="41" t="s">
        <v>74</v>
      </c>
      <c r="AE195" s="42">
        <f t="shared" si="65"/>
        <v>2</v>
      </c>
      <c r="AF195" s="45">
        <v>1990</v>
      </c>
      <c r="AG195" s="40">
        <f t="shared" si="66"/>
        <v>2</v>
      </c>
      <c r="AH195" s="43" t="s">
        <v>49</v>
      </c>
      <c r="AI195" s="40">
        <f t="shared" si="68"/>
        <v>2</v>
      </c>
      <c r="AJ195" s="46" t="s">
        <v>42</v>
      </c>
      <c r="AK195" s="40">
        <f t="shared" si="69"/>
        <v>0</v>
      </c>
      <c r="AL195" s="9" t="s">
        <v>1048</v>
      </c>
      <c r="AM195" s="9">
        <f t="shared" si="70"/>
        <v>4</v>
      </c>
      <c r="AN195" s="9" t="s">
        <v>1052</v>
      </c>
      <c r="AO195" s="47">
        <f>VLOOKUP(AN195,'Data Tables'!$E$4:$F$15,2,FALSE)</f>
        <v>18.814844999999998</v>
      </c>
      <c r="AP195" s="9">
        <f t="shared" si="71"/>
        <v>1</v>
      </c>
      <c r="AQ195" s="9" t="s">
        <v>1058</v>
      </c>
      <c r="AR195" s="9">
        <f t="shared" si="72"/>
        <v>1</v>
      </c>
      <c r="AS195" s="9" t="str">
        <f t="shared" si="73"/>
        <v>Not NYC</v>
      </c>
      <c r="AT195" s="9"/>
      <c r="AU195" s="9">
        <f t="shared" si="74"/>
        <v>0</v>
      </c>
      <c r="AV195" s="9">
        <f t="shared" si="75"/>
        <v>66</v>
      </c>
    </row>
    <row r="196" spans="1:48" x14ac:dyDescent="0.25">
      <c r="A196" s="9" t="s">
        <v>463</v>
      </c>
      <c r="B196" s="9" t="s">
        <v>464</v>
      </c>
      <c r="C196" s="9" t="s">
        <v>465</v>
      </c>
      <c r="D196" s="9" t="s">
        <v>442</v>
      </c>
      <c r="E196" t="s">
        <v>1034</v>
      </c>
      <c r="F196" t="str">
        <f t="shared" si="55"/>
        <v>Not NYC</v>
      </c>
      <c r="G196" s="9" t="s">
        <v>53</v>
      </c>
      <c r="H196" s="36">
        <v>41.021625999999998</v>
      </c>
      <c r="I196" s="36">
        <v>-73.874447000000004</v>
      </c>
      <c r="J196" s="40">
        <f t="shared" si="82"/>
        <v>2</v>
      </c>
      <c r="K196" s="40">
        <f t="shared" si="56"/>
        <v>0</v>
      </c>
      <c r="L196" s="40">
        <f t="shared" si="57"/>
        <v>1</v>
      </c>
      <c r="M196" s="41">
        <v>157966.57227272727</v>
      </c>
      <c r="N196" s="41">
        <v>17782.786644736843</v>
      </c>
      <c r="O196" s="41">
        <f t="shared" si="84"/>
        <v>10862.524881577541</v>
      </c>
      <c r="P196" s="42">
        <f t="shared" si="58"/>
        <v>3</v>
      </c>
      <c r="Q196" s="43">
        <v>1950</v>
      </c>
      <c r="R196" s="43"/>
      <c r="S196" s="40">
        <f t="shared" si="59"/>
        <v>3</v>
      </c>
      <c r="T196" s="40"/>
      <c r="U196" s="40">
        <f t="shared" si="60"/>
        <v>0</v>
      </c>
      <c r="V196" s="40" t="str">
        <f>IFERROR(VLOOKUP(A196,'Data Tables'!$L$3:$M$89,2,FALSE),"No")</f>
        <v>Yes</v>
      </c>
      <c r="W196" s="40">
        <f t="shared" si="61"/>
        <v>4</v>
      </c>
      <c r="X196" s="43"/>
      <c r="Y196" s="40">
        <f t="shared" si="62"/>
        <v>0</v>
      </c>
      <c r="Z196" s="43" t="s">
        <v>46</v>
      </c>
      <c r="AA196" s="40">
        <f t="shared" si="63"/>
        <v>4</v>
      </c>
      <c r="AB196" s="44" t="str">
        <f>IF(AND(E196="Manhattan",G196="Multifamily Housing"),IF(Q196&lt;1980,"Dual Fuel","Natural Gas"),IF(AND(E196="Manhattan",G196&lt;&gt;"Multifamily Housing"),IF(Q196&lt;1945,"Oil",IF(Q196&lt;1980,"Dual Fuel","Natural Gas")),IF(E196="Downstate/LI/HV",IF(Q196&lt;1980,"Dual Fuel","Natural Gas"),IF(Q196&lt;1945,"Dual Fuel","Natural Gas"))))</f>
        <v>Dual Fuel</v>
      </c>
      <c r="AC196" s="42">
        <f t="shared" si="64"/>
        <v>3</v>
      </c>
      <c r="AD196" s="44" t="str">
        <f>IF(AND(E196="Upstate",Q196&gt;=1945),"Furnace",IF(Q196&gt;=1980,"HW Boiler",IF(AND(E196="Downstate/LI/HV",Q196&gt;=1945),"Furnace","Steam Boiler")))</f>
        <v>Furnace</v>
      </c>
      <c r="AE196" s="42">
        <f t="shared" si="65"/>
        <v>3</v>
      </c>
      <c r="AF196" s="45">
        <v>1990</v>
      </c>
      <c r="AG196" s="40">
        <f t="shared" si="66"/>
        <v>2</v>
      </c>
      <c r="AH196" s="45" t="str">
        <f t="shared" ref="AH196:AH202" si="85">IF(AND(E196="Upstate",Q196&gt;=1945),"Forced Air",IF(Q196&gt;=1980,"Hydronic",IF(AND(E196="Downstate/LI/HV",Q196&gt;=1945),"Forced Air","Steam")))</f>
        <v>Forced Air</v>
      </c>
      <c r="AI196" s="40">
        <f t="shared" si="68"/>
        <v>4</v>
      </c>
      <c r="AJ196" s="46" t="s">
        <v>42</v>
      </c>
      <c r="AK196" s="40">
        <f t="shared" si="69"/>
        <v>0</v>
      </c>
      <c r="AL196" s="9" t="s">
        <v>1048</v>
      </c>
      <c r="AM196" s="9">
        <f t="shared" si="70"/>
        <v>4</v>
      </c>
      <c r="AN196" s="9" t="s">
        <v>1055</v>
      </c>
      <c r="AO196" s="47">
        <f>VLOOKUP(AN196,'Data Tables'!$E$4:$F$15,2,FALSE)</f>
        <v>20.157194</v>
      </c>
      <c r="AP196" s="9">
        <f t="shared" si="71"/>
        <v>0</v>
      </c>
      <c r="AQ196" s="9" t="s">
        <v>1050</v>
      </c>
      <c r="AR196" s="9">
        <f t="shared" si="72"/>
        <v>2</v>
      </c>
      <c r="AS196" s="9" t="str">
        <f t="shared" si="73"/>
        <v>Not NYC</v>
      </c>
      <c r="AT196" s="9"/>
      <c r="AU196" s="9">
        <f t="shared" si="74"/>
        <v>0</v>
      </c>
      <c r="AV196" s="9">
        <f t="shared" si="75"/>
        <v>66</v>
      </c>
    </row>
    <row r="197" spans="1:48" x14ac:dyDescent="0.25">
      <c r="A197" s="9" t="s">
        <v>637</v>
      </c>
      <c r="B197" s="9" t="s">
        <v>638</v>
      </c>
      <c r="C197" s="9" t="s">
        <v>637</v>
      </c>
      <c r="D197" s="9" t="s">
        <v>582</v>
      </c>
      <c r="E197" t="s">
        <v>1035</v>
      </c>
      <c r="F197" t="str">
        <f t="shared" ref="F197:F260" si="86">IF(OR(D197="Brooklyn",D197="Bronx",D197="Queens",D197="Manhattan",D197="Staten Island"),"NYC","Not NYC")</f>
        <v>Not NYC</v>
      </c>
      <c r="G197" s="9" t="s">
        <v>53</v>
      </c>
      <c r="H197" s="36">
        <v>43.137278999999999</v>
      </c>
      <c r="I197" s="36">
        <v>-79.036688999999996</v>
      </c>
      <c r="J197" s="40">
        <f t="shared" si="82"/>
        <v>2</v>
      </c>
      <c r="K197" s="40">
        <f t="shared" ref="K197:K260" si="87">IF(OR(G197="Hospitals",G197="Hotels",G197="Airports"),4,IF(G197="Nursing Homes",3,IF(OR(G197="Multifamily Housing",G197="Military"),2,IF(OR(G197="Office",G197="Correctional Facilities"),1,0))))</f>
        <v>0</v>
      </c>
      <c r="L197" s="40">
        <f t="shared" ref="L197:L260" si="88">IF(OR(G197="Hospitals",G197="Nursing Homes",G197="Hotels",G197="Airports"),4,IF(AND(E197="Upstate",OR(G197="Multifamily Housing",G197="Military")),2,IF(OR(G197="Multifamily Housing",G197="Military"),3,IF(G197="Office",2,IF(OR(G197="Correctional Facilities",G197="Colleges &amp; Universities"),1,666)))))</f>
        <v>1</v>
      </c>
      <c r="M197" s="41">
        <v>65622.763928571425</v>
      </c>
      <c r="N197" s="41">
        <v>7387.3579276315804</v>
      </c>
      <c r="O197" s="41">
        <f t="shared" si="84"/>
        <v>4512.5300607352947</v>
      </c>
      <c r="P197" s="42">
        <f t="shared" ref="P197:P260" si="89">IF(M197&gt;=200000,4,IF(M197&gt;=100000,3,IF(M197&gt;=50000,2,IF(M197&gt;=20000,1,0))))</f>
        <v>2</v>
      </c>
      <c r="Q197" s="43">
        <v>1927</v>
      </c>
      <c r="R197" s="43">
        <v>1967</v>
      </c>
      <c r="S197" s="40">
        <f t="shared" ref="S197:S260" si="90">IF(OR(Q197&gt;=2000,R197&gt;=2000),0,IF(AND(Q197&gt;=1980,OR(R197="",R197&lt;2000)),1,IF(AND(Q197&lt;1980,R197&gt;=1980,R197&lt;2000),2,IF(Q197&lt;1945,4,3))))</f>
        <v>4</v>
      </c>
      <c r="T197" s="40"/>
      <c r="U197" s="40">
        <f t="shared" ref="U197:U260" si="91">IF(T197="Y",4,0)</f>
        <v>0</v>
      </c>
      <c r="V197" s="40" t="str">
        <f>IFERROR(VLOOKUP(A197,'Data Tables'!$L$3:$M$89,2,FALSE),"No")</f>
        <v>Yes</v>
      </c>
      <c r="W197" s="40">
        <f t="shared" ref="W197:W260" si="92">IF(V197="Yes",4,0)</f>
        <v>4</v>
      </c>
      <c r="X197" s="43"/>
      <c r="Y197" s="40">
        <f t="shared" ref="Y197:Y260" si="93">IF(X197="",0,4)</f>
        <v>0</v>
      </c>
      <c r="Z197" s="43" t="s">
        <v>46</v>
      </c>
      <c r="AA197" s="40">
        <f t="shared" ref="AA197:AA260" si="94">IF(Z197="Plentiful",4,IF(Z197="Sufficient",2,IF(Z197="Limited",1,0)))</f>
        <v>4</v>
      </c>
      <c r="AB197" s="44" t="str">
        <f>IF(AND(E197="Manhattan",G197="Multifamily Housing"),IF(Q197&lt;1980,"Dual Fuel","Natural Gas"),IF(AND(E197="Manhattan",G197&lt;&gt;"Multifamily Housing"),IF(Q197&lt;1945,"Oil",IF(Q197&lt;1980,"Dual Fuel","Natural Gas")),IF(E197="Downstate/LI/HV",IF(Q197&lt;1980,"Dual Fuel","Natural Gas"),IF(Q197&lt;1945,"Dual Fuel","Natural Gas"))))</f>
        <v>Dual Fuel</v>
      </c>
      <c r="AC197" s="42">
        <f t="shared" ref="AC197:AC260" si="95">IF(OR(AB197="Coal",AB197="Oil"),4,IF(AB197="Dual Fuel",3,IF(AB197="Natural Gas",2,1)))</f>
        <v>3</v>
      </c>
      <c r="AD197" s="41" t="s">
        <v>74</v>
      </c>
      <c r="AE197" s="42">
        <f t="shared" ref="AE197:AE260" si="96">IF(OR(AD197="HW Boiler",AD197="District HW",AD197="District HW (CHP)"),4,IF(OR(AD197="Furnace",AD197="CHP",AD197="District Steam (CHP)"),3,IF(OR(AD197="Steam Boiler",AD197="District Steam"),2,1)))</f>
        <v>2</v>
      </c>
      <c r="AF197" s="45">
        <v>1990</v>
      </c>
      <c r="AG197" s="40">
        <f t="shared" ref="AG197:AG260" si="97">IF(AF197&gt;=2000,1,IF(AF197&gt;=1980,2,IF(AF197&gt;=1950,3,4)))</f>
        <v>2</v>
      </c>
      <c r="AH197" s="45" t="str">
        <f t="shared" si="85"/>
        <v>Steam</v>
      </c>
      <c r="AI197" s="40">
        <f t="shared" ref="AI197:AI260" si="98">IF(AH197="Hydronic",4,IF(AH197="Forced Air",4,IF(AH197="Steam",2,0)))</f>
        <v>2</v>
      </c>
      <c r="AJ197" s="46" t="s">
        <v>42</v>
      </c>
      <c r="AK197" s="40">
        <f t="shared" ref="AK197:AK260" si="99">IF(OR(AJ197="HW",AJ197="HW + CW"),4,IF(AJ197="Steam + CW",3,IF(AJ197="CW",2,IF(AJ197="Steam",1,0))))</f>
        <v>0</v>
      </c>
      <c r="AL197" s="9" t="s">
        <v>1060</v>
      </c>
      <c r="AM197" s="9">
        <f t="shared" ref="AM197:AM260" si="100">IF(AL197="Zone 4",4,IF(AL197="Zone 5",2,1))</f>
        <v>2</v>
      </c>
      <c r="AN197" s="9" t="s">
        <v>1047</v>
      </c>
      <c r="AO197" s="47">
        <f>VLOOKUP(AN197,'Data Tables'!$E$4:$F$15,2,FALSE)</f>
        <v>8.6002589999999994</v>
      </c>
      <c r="AP197" s="9">
        <f t="shared" ref="AP197:AP260" si="101">IF(AO197&gt;20,0,IF(AO197&gt;15,1,IF(AO197&gt;12,2,IF(AO197&gt;9,3,4))))</f>
        <v>4</v>
      </c>
      <c r="AQ197" s="9" t="s">
        <v>1061</v>
      </c>
      <c r="AR197" s="9">
        <f t="shared" ref="AR197:AR260" si="102">IF(AD197="Electric Heat Pump",0,IF(AQ197="Lowest Emissions",4,IF(AQ197="Low Emissions",2,1)))</f>
        <v>4</v>
      </c>
      <c r="AS197" s="9" t="str">
        <f t="shared" ref="AS197:AS260" si="103">IF(F197="NYC",CONCATENATE(F197," ",AB197),"Not NYC")</f>
        <v>Not NYC</v>
      </c>
      <c r="AT197" s="9"/>
      <c r="AU197" s="9">
        <f t="shared" ref="AU197:AU260" si="104">IF(OR(AS197="Not NYC",AT197="Y"),0,IF(AS197="NYC Electricity",0,IF(AS197="NYC Natural Gas",2,IF(AS197="NYC Dual Fuel",3,4))))</f>
        <v>0</v>
      </c>
      <c r="AV197" s="9">
        <f t="shared" ref="AV197:AV260" si="105">J197*J$3+K197*K$3+L197*L$3+P197*P$3+S197*S$3+U197*U$3+W197*W$3+Y197*Y$3+AA197*AA$3+AC197*AC$3+AE197*AE$3+AG197*AG$3+AI197*AI$3+AK197*AK$3+AM197*AM$3+AP197*AP$3+AR197*AR$3+AU197*AU$3</f>
        <v>66</v>
      </c>
    </row>
    <row r="198" spans="1:48" hidden="1" x14ac:dyDescent="0.25">
      <c r="A198" s="9" t="s">
        <v>318</v>
      </c>
      <c r="B198" s="9" t="s">
        <v>319</v>
      </c>
      <c r="C198" s="9" t="s">
        <v>38</v>
      </c>
      <c r="D198" s="9" t="s">
        <v>38</v>
      </c>
      <c r="E198" t="s">
        <v>1034</v>
      </c>
      <c r="F198" t="str">
        <f t="shared" si="86"/>
        <v>NYC</v>
      </c>
      <c r="G198" s="9" t="s">
        <v>39</v>
      </c>
      <c r="H198" s="36">
        <v>40.688252599999998</v>
      </c>
      <c r="I198" s="36">
        <v>-73.967169699999999</v>
      </c>
      <c r="J198" s="40">
        <f t="shared" si="82"/>
        <v>3</v>
      </c>
      <c r="K198" s="40">
        <f t="shared" si="87"/>
        <v>2</v>
      </c>
      <c r="L198" s="40">
        <f t="shared" si="88"/>
        <v>3</v>
      </c>
      <c r="M198" s="41">
        <v>59287.848235294121</v>
      </c>
      <c r="N198" s="41">
        <v>926.27993154296007</v>
      </c>
      <c r="O198" s="41">
        <f t="shared" si="84"/>
        <v>4076.9114462975786</v>
      </c>
      <c r="P198" s="42">
        <f t="shared" si="89"/>
        <v>2</v>
      </c>
      <c r="Q198" s="43">
        <v>1946</v>
      </c>
      <c r="R198" s="43"/>
      <c r="S198" s="40">
        <f t="shared" si="90"/>
        <v>3</v>
      </c>
      <c r="T198" s="40"/>
      <c r="U198" s="40">
        <f t="shared" si="91"/>
        <v>0</v>
      </c>
      <c r="V198" s="40" t="str">
        <f>IFERROR(VLOOKUP(A198,'Data Tables'!$L$3:$M$89,2,FALSE),"No")</f>
        <v>No</v>
      </c>
      <c r="W198" s="40">
        <f t="shared" si="92"/>
        <v>0</v>
      </c>
      <c r="X198" s="43"/>
      <c r="Y198" s="40">
        <f t="shared" si="93"/>
        <v>0</v>
      </c>
      <c r="Z198" s="41" t="s">
        <v>67</v>
      </c>
      <c r="AA198" s="40">
        <f t="shared" si="94"/>
        <v>2</v>
      </c>
      <c r="AB198" s="41" t="s">
        <v>41</v>
      </c>
      <c r="AC198" s="42">
        <f t="shared" si="95"/>
        <v>2</v>
      </c>
      <c r="AD198" s="41" t="s">
        <v>104</v>
      </c>
      <c r="AE198" s="42">
        <f t="shared" si="96"/>
        <v>3</v>
      </c>
      <c r="AF198" s="43">
        <v>2006</v>
      </c>
      <c r="AG198" s="40">
        <f t="shared" si="97"/>
        <v>1</v>
      </c>
      <c r="AH198" s="45" t="str">
        <f t="shared" si="85"/>
        <v>Forced Air</v>
      </c>
      <c r="AI198" s="40">
        <f t="shared" si="98"/>
        <v>4</v>
      </c>
      <c r="AJ198" s="46" t="s">
        <v>42</v>
      </c>
      <c r="AK198" s="40">
        <f t="shared" si="99"/>
        <v>0</v>
      </c>
      <c r="AL198" s="9" t="s">
        <v>1048</v>
      </c>
      <c r="AM198" s="9">
        <f t="shared" si="100"/>
        <v>4</v>
      </c>
      <c r="AN198" s="9" t="s">
        <v>1055</v>
      </c>
      <c r="AO198" s="47">
        <f>VLOOKUP(AN198,'Data Tables'!$E$4:$F$15,2,FALSE)</f>
        <v>20.157194</v>
      </c>
      <c r="AP198" s="9">
        <f t="shared" si="101"/>
        <v>0</v>
      </c>
      <c r="AQ198" s="9" t="s">
        <v>1050</v>
      </c>
      <c r="AR198" s="9">
        <f t="shared" si="102"/>
        <v>2</v>
      </c>
      <c r="AS198" s="9" t="str">
        <f t="shared" si="103"/>
        <v>NYC Natural Gas</v>
      </c>
      <c r="AT198" s="9"/>
      <c r="AU198" s="9">
        <f t="shared" si="104"/>
        <v>2</v>
      </c>
      <c r="AV198" s="9">
        <f t="shared" si="105"/>
        <v>66</v>
      </c>
    </row>
    <row r="199" spans="1:48" hidden="1" x14ac:dyDescent="0.25">
      <c r="A199" s="9" t="s">
        <v>500</v>
      </c>
      <c r="B199" s="9" t="s">
        <v>501</v>
      </c>
      <c r="C199" s="9" t="s">
        <v>502</v>
      </c>
      <c r="D199" s="9" t="s">
        <v>503</v>
      </c>
      <c r="E199" t="s">
        <v>1035</v>
      </c>
      <c r="F199" t="str">
        <f t="shared" si="86"/>
        <v>Not NYC</v>
      </c>
      <c r="G199" s="9" t="s">
        <v>339</v>
      </c>
      <c r="H199" s="36">
        <v>44.721884080776803</v>
      </c>
      <c r="I199" s="36">
        <v>-73.723467463258899</v>
      </c>
      <c r="J199" s="40">
        <f t="shared" si="82"/>
        <v>3</v>
      </c>
      <c r="K199" s="40">
        <f t="shared" si="87"/>
        <v>1</v>
      </c>
      <c r="L199" s="40">
        <f t="shared" si="88"/>
        <v>1</v>
      </c>
      <c r="M199" s="41">
        <v>132085.06238278479</v>
      </c>
      <c r="N199" s="41">
        <v>72463.332834999994</v>
      </c>
      <c r="O199" s="41">
        <f t="shared" si="84"/>
        <v>9082.7904662044366</v>
      </c>
      <c r="P199" s="42">
        <f t="shared" si="89"/>
        <v>3</v>
      </c>
      <c r="Q199" s="43">
        <v>1844</v>
      </c>
      <c r="R199" s="43"/>
      <c r="S199" s="40">
        <f t="shared" si="90"/>
        <v>4</v>
      </c>
      <c r="T199" s="40" t="s">
        <v>1162</v>
      </c>
      <c r="U199" s="40">
        <f t="shared" si="91"/>
        <v>4</v>
      </c>
      <c r="V199" s="40" t="str">
        <f>IFERROR(VLOOKUP(A199,'Data Tables'!$L$3:$M$89,2,FALSE),"No")</f>
        <v>No</v>
      </c>
      <c r="W199" s="40">
        <f t="shared" si="92"/>
        <v>0</v>
      </c>
      <c r="X199" s="43"/>
      <c r="Y199" s="40">
        <f t="shared" si="93"/>
        <v>0</v>
      </c>
      <c r="Z199" s="43" t="s">
        <v>46</v>
      </c>
      <c r="AA199" s="40">
        <f t="shared" si="94"/>
        <v>4</v>
      </c>
      <c r="AB199" s="43" t="s">
        <v>41</v>
      </c>
      <c r="AC199" s="42">
        <f t="shared" si="95"/>
        <v>2</v>
      </c>
      <c r="AD199" s="41" t="s">
        <v>104</v>
      </c>
      <c r="AE199" s="42">
        <f t="shared" si="96"/>
        <v>3</v>
      </c>
      <c r="AF199" s="43">
        <v>2009</v>
      </c>
      <c r="AG199" s="40">
        <f t="shared" si="97"/>
        <v>1</v>
      </c>
      <c r="AH199" s="45" t="str">
        <f t="shared" si="85"/>
        <v>Steam</v>
      </c>
      <c r="AI199" s="40">
        <f t="shared" si="98"/>
        <v>2</v>
      </c>
      <c r="AJ199" s="46" t="s">
        <v>42</v>
      </c>
      <c r="AK199" s="40">
        <f t="shared" si="99"/>
        <v>0</v>
      </c>
      <c r="AL199" s="9" t="s">
        <v>1064</v>
      </c>
      <c r="AM199" s="9">
        <f t="shared" si="100"/>
        <v>1</v>
      </c>
      <c r="AN199" s="9" t="s">
        <v>1053</v>
      </c>
      <c r="AO199" s="47">
        <f>VLOOKUP(AN199,'Data Tables'!$E$4:$F$15,2,FALSE)</f>
        <v>9.6621608999999999</v>
      </c>
      <c r="AP199" s="9">
        <f t="shared" si="101"/>
        <v>3</v>
      </c>
      <c r="AQ199" s="9" t="s">
        <v>1061</v>
      </c>
      <c r="AR199" s="9">
        <f t="shared" si="102"/>
        <v>4</v>
      </c>
      <c r="AS199" s="9" t="str">
        <f t="shared" si="103"/>
        <v>Not NYC</v>
      </c>
      <c r="AT199" s="9"/>
      <c r="AU199" s="9">
        <f t="shared" si="104"/>
        <v>0</v>
      </c>
      <c r="AV199" s="9">
        <f t="shared" si="105"/>
        <v>66</v>
      </c>
    </row>
    <row r="200" spans="1:48" hidden="1" x14ac:dyDescent="0.25">
      <c r="A200" s="9" t="s">
        <v>854</v>
      </c>
      <c r="B200" s="9" t="s">
        <v>855</v>
      </c>
      <c r="C200" s="9" t="s">
        <v>856</v>
      </c>
      <c r="D200" s="9" t="s">
        <v>857</v>
      </c>
      <c r="E200" t="s">
        <v>1035</v>
      </c>
      <c r="F200" t="str">
        <f t="shared" si="86"/>
        <v>Not NYC</v>
      </c>
      <c r="G200" s="9" t="s">
        <v>339</v>
      </c>
      <c r="H200" s="36">
        <v>43.245381474775797</v>
      </c>
      <c r="I200" s="36">
        <v>-78.223593027802906</v>
      </c>
      <c r="J200" s="40">
        <f t="shared" si="82"/>
        <v>3</v>
      </c>
      <c r="K200" s="40">
        <f t="shared" si="87"/>
        <v>1</v>
      </c>
      <c r="L200" s="40">
        <f t="shared" si="88"/>
        <v>1</v>
      </c>
      <c r="M200" s="41">
        <v>37571.030348354419</v>
      </c>
      <c r="N200" s="41">
        <v>20611.884705</v>
      </c>
      <c r="O200" s="41">
        <f t="shared" si="84"/>
        <v>2583.5608516015486</v>
      </c>
      <c r="P200" s="42">
        <f t="shared" si="89"/>
        <v>1</v>
      </c>
      <c r="Q200" s="43">
        <v>1984</v>
      </c>
      <c r="R200" s="43"/>
      <c r="S200" s="40">
        <f t="shared" si="90"/>
        <v>1</v>
      </c>
      <c r="T200" s="40" t="s">
        <v>1162</v>
      </c>
      <c r="U200" s="40">
        <f t="shared" si="91"/>
        <v>4</v>
      </c>
      <c r="V200" s="40" t="str">
        <f>IFERROR(VLOOKUP(A200,'Data Tables'!$L$3:$M$89,2,FALSE),"No")</f>
        <v>No</v>
      </c>
      <c r="W200" s="40">
        <f t="shared" si="92"/>
        <v>0</v>
      </c>
      <c r="X200" s="43"/>
      <c r="Y200" s="40">
        <f t="shared" si="93"/>
        <v>0</v>
      </c>
      <c r="Z200" s="43" t="s">
        <v>46</v>
      </c>
      <c r="AA200" s="40">
        <f t="shared" si="94"/>
        <v>4</v>
      </c>
      <c r="AB200" s="43" t="s">
        <v>47</v>
      </c>
      <c r="AC200" s="42">
        <f t="shared" si="95"/>
        <v>3</v>
      </c>
      <c r="AD200" s="41" t="s">
        <v>74</v>
      </c>
      <c r="AE200" s="42">
        <f t="shared" si="96"/>
        <v>2</v>
      </c>
      <c r="AF200" s="45">
        <v>1990</v>
      </c>
      <c r="AG200" s="40">
        <f t="shared" si="97"/>
        <v>2</v>
      </c>
      <c r="AH200" s="45" t="str">
        <f t="shared" si="85"/>
        <v>Forced Air</v>
      </c>
      <c r="AI200" s="40">
        <f t="shared" si="98"/>
        <v>4</v>
      </c>
      <c r="AJ200" s="46" t="s">
        <v>42</v>
      </c>
      <c r="AK200" s="40">
        <f t="shared" si="99"/>
        <v>0</v>
      </c>
      <c r="AL200" s="9" t="s">
        <v>1060</v>
      </c>
      <c r="AM200" s="9">
        <f t="shared" si="100"/>
        <v>2</v>
      </c>
      <c r="AN200" s="9" t="s">
        <v>1047</v>
      </c>
      <c r="AO200" s="47">
        <f>VLOOKUP(AN200,'Data Tables'!$E$4:$F$15,2,FALSE)</f>
        <v>8.6002589999999994</v>
      </c>
      <c r="AP200" s="9">
        <f t="shared" si="101"/>
        <v>4</v>
      </c>
      <c r="AQ200" s="9" t="s">
        <v>1061</v>
      </c>
      <c r="AR200" s="9">
        <f t="shared" si="102"/>
        <v>4</v>
      </c>
      <c r="AS200" s="9" t="str">
        <f t="shared" si="103"/>
        <v>Not NYC</v>
      </c>
      <c r="AT200" s="9"/>
      <c r="AU200" s="9">
        <f t="shared" si="104"/>
        <v>0</v>
      </c>
      <c r="AV200" s="9">
        <f t="shared" si="105"/>
        <v>66</v>
      </c>
    </row>
    <row r="201" spans="1:48" x14ac:dyDescent="0.25">
      <c r="A201" s="9" t="s">
        <v>251</v>
      </c>
      <c r="B201" s="9" t="s">
        <v>252</v>
      </c>
      <c r="C201" s="9" t="s">
        <v>38</v>
      </c>
      <c r="D201" s="9" t="s">
        <v>38</v>
      </c>
      <c r="E201" t="s">
        <v>1034</v>
      </c>
      <c r="F201" t="str">
        <f t="shared" si="86"/>
        <v>NYC</v>
      </c>
      <c r="G201" s="9" t="s">
        <v>53</v>
      </c>
      <c r="H201" s="36">
        <v>40.666492300000002</v>
      </c>
      <c r="I201" s="36">
        <v>-73.957932700000001</v>
      </c>
      <c r="J201" s="40">
        <f t="shared" si="82"/>
        <v>2</v>
      </c>
      <c r="K201" s="40">
        <f t="shared" si="87"/>
        <v>0</v>
      </c>
      <c r="L201" s="40">
        <f t="shared" si="88"/>
        <v>1</v>
      </c>
      <c r="M201" s="41">
        <v>87794.01544941176</v>
      </c>
      <c r="N201" s="41">
        <v>9918.6569797368411</v>
      </c>
      <c r="O201" s="41">
        <f t="shared" si="84"/>
        <v>6037.1296506095505</v>
      </c>
      <c r="P201" s="42">
        <f t="shared" si="89"/>
        <v>2</v>
      </c>
      <c r="Q201" s="43">
        <v>2010</v>
      </c>
      <c r="R201" s="43">
        <v>2014</v>
      </c>
      <c r="S201" s="40">
        <f t="shared" si="90"/>
        <v>0</v>
      </c>
      <c r="T201" s="40" t="s">
        <v>1162</v>
      </c>
      <c r="U201" s="40">
        <f t="shared" si="91"/>
        <v>4</v>
      </c>
      <c r="V201" s="40" t="str">
        <f>IFERROR(VLOOKUP(A201,'Data Tables'!$L$3:$M$89,2,FALSE),"No")</f>
        <v>Yes</v>
      </c>
      <c r="W201" s="40">
        <f t="shared" si="92"/>
        <v>4</v>
      </c>
      <c r="X201" s="43" t="s">
        <v>1127</v>
      </c>
      <c r="Y201" s="40">
        <f t="shared" si="93"/>
        <v>4</v>
      </c>
      <c r="Z201" s="41" t="s">
        <v>67</v>
      </c>
      <c r="AA201" s="40">
        <f t="shared" si="94"/>
        <v>2</v>
      </c>
      <c r="AB201" s="44" t="str">
        <f>IF(AND(E201="Manhattan",G201="Multifamily Housing"),IF(Q201&lt;1980,"Dual Fuel","Natural Gas"),IF(AND(E201="Manhattan",G201&lt;&gt;"Multifamily Housing"),IF(Q201&lt;1945,"Oil",IF(Q201&lt;1980,"Dual Fuel","Natural Gas")),IF(E201="Downstate/LI/HV",IF(Q201&lt;1980,"Dual Fuel","Natural Gas"),IF(Q201&lt;1945,"Dual Fuel","Natural Gas"))))</f>
        <v>Natural Gas</v>
      </c>
      <c r="AC201" s="42">
        <f t="shared" si="95"/>
        <v>2</v>
      </c>
      <c r="AD201" s="44" t="str">
        <f>IF(AND(E201="Upstate",Q201&gt;=1945),"Furnace",IF(Q201&gt;=1980,"HW Boiler",IF(AND(E201="Downstate/LI/HV",Q201&gt;=1945),"Furnace","Steam Boiler")))</f>
        <v>HW Boiler</v>
      </c>
      <c r="AE201" s="42">
        <f t="shared" si="96"/>
        <v>4</v>
      </c>
      <c r="AF201" s="45">
        <v>1990</v>
      </c>
      <c r="AG201" s="40">
        <f t="shared" si="97"/>
        <v>2</v>
      </c>
      <c r="AH201" s="45" t="str">
        <f t="shared" si="85"/>
        <v>Hydronic</v>
      </c>
      <c r="AI201" s="40">
        <f t="shared" si="98"/>
        <v>4</v>
      </c>
      <c r="AJ201" s="46" t="s">
        <v>42</v>
      </c>
      <c r="AK201" s="40">
        <f t="shared" si="99"/>
        <v>0</v>
      </c>
      <c r="AL201" s="9" t="s">
        <v>1048</v>
      </c>
      <c r="AM201" s="9">
        <f t="shared" si="100"/>
        <v>4</v>
      </c>
      <c r="AN201" s="9" t="s">
        <v>1055</v>
      </c>
      <c r="AO201" s="47">
        <f>VLOOKUP(AN201,'Data Tables'!$E$4:$F$15,2,FALSE)</f>
        <v>20.157194</v>
      </c>
      <c r="AP201" s="9">
        <f t="shared" si="101"/>
        <v>0</v>
      </c>
      <c r="AQ201" s="9" t="s">
        <v>1050</v>
      </c>
      <c r="AR201" s="9">
        <f t="shared" si="102"/>
        <v>2</v>
      </c>
      <c r="AS201" s="9" t="str">
        <f t="shared" si="103"/>
        <v>NYC Natural Gas</v>
      </c>
      <c r="AT201" s="9"/>
      <c r="AU201" s="9">
        <f t="shared" si="104"/>
        <v>2</v>
      </c>
      <c r="AV201" s="9">
        <f t="shared" si="105"/>
        <v>66</v>
      </c>
    </row>
    <row r="202" spans="1:48" hidden="1" x14ac:dyDescent="0.25">
      <c r="A202" s="9" t="s">
        <v>364</v>
      </c>
      <c r="B202" s="9" t="s">
        <v>365</v>
      </c>
      <c r="C202" s="9" t="s">
        <v>142</v>
      </c>
      <c r="D202" s="9" t="s">
        <v>59</v>
      </c>
      <c r="E202" t="s">
        <v>1034</v>
      </c>
      <c r="F202" t="str">
        <f t="shared" si="86"/>
        <v>NYC</v>
      </c>
      <c r="G202" s="9" t="s">
        <v>76</v>
      </c>
      <c r="H202" s="36">
        <v>40.755442000000002</v>
      </c>
      <c r="I202" s="36">
        <v>-73.815618999999998</v>
      </c>
      <c r="J202" s="40">
        <f t="shared" si="82"/>
        <v>4</v>
      </c>
      <c r="K202" s="40">
        <f t="shared" si="87"/>
        <v>4</v>
      </c>
      <c r="L202" s="40">
        <f t="shared" si="88"/>
        <v>4</v>
      </c>
      <c r="M202" s="41">
        <v>65926.865417358858</v>
      </c>
      <c r="N202" s="41">
        <v>28747.179687801825</v>
      </c>
      <c r="O202" s="41">
        <v>4533.4415101701479</v>
      </c>
      <c r="P202" s="42">
        <f t="shared" si="89"/>
        <v>2</v>
      </c>
      <c r="Q202" s="43">
        <v>1958</v>
      </c>
      <c r="R202" s="43">
        <v>2020</v>
      </c>
      <c r="S202" s="40">
        <f t="shared" si="90"/>
        <v>0</v>
      </c>
      <c r="T202" s="40"/>
      <c r="U202" s="40">
        <f t="shared" si="91"/>
        <v>0</v>
      </c>
      <c r="V202" s="40" t="str">
        <f>IFERROR(VLOOKUP(A202,'Data Tables'!$L$3:$M$89,2,FALSE),"No")</f>
        <v>No</v>
      </c>
      <c r="W202" s="40">
        <f t="shared" si="92"/>
        <v>0</v>
      </c>
      <c r="X202" s="43" t="s">
        <v>1139</v>
      </c>
      <c r="Y202" s="40">
        <f t="shared" si="93"/>
        <v>4</v>
      </c>
      <c r="Z202" s="41" t="s">
        <v>77</v>
      </c>
      <c r="AA202" s="40">
        <f t="shared" si="94"/>
        <v>1</v>
      </c>
      <c r="AB202" s="41" t="s">
        <v>201</v>
      </c>
      <c r="AC202" s="42">
        <f t="shared" si="95"/>
        <v>4</v>
      </c>
      <c r="AD202" s="41" t="s">
        <v>74</v>
      </c>
      <c r="AE202" s="42">
        <f t="shared" si="96"/>
        <v>2</v>
      </c>
      <c r="AF202" s="45">
        <v>1990</v>
      </c>
      <c r="AG202" s="40">
        <f t="shared" si="97"/>
        <v>2</v>
      </c>
      <c r="AH202" s="45" t="str">
        <f t="shared" si="85"/>
        <v>Forced Air</v>
      </c>
      <c r="AI202" s="40">
        <f t="shared" si="98"/>
        <v>4</v>
      </c>
      <c r="AJ202" s="46" t="s">
        <v>42</v>
      </c>
      <c r="AK202" s="40">
        <f t="shared" si="99"/>
        <v>0</v>
      </c>
      <c r="AL202" s="9" t="s">
        <v>1048</v>
      </c>
      <c r="AM202" s="9">
        <f t="shared" si="100"/>
        <v>4</v>
      </c>
      <c r="AN202" s="9" t="s">
        <v>1055</v>
      </c>
      <c r="AO202" s="47">
        <f>VLOOKUP(AN202,'Data Tables'!$E$4:$F$15,2,FALSE)</f>
        <v>20.157194</v>
      </c>
      <c r="AP202" s="9">
        <f t="shared" si="101"/>
        <v>0</v>
      </c>
      <c r="AQ202" s="9" t="s">
        <v>1050</v>
      </c>
      <c r="AR202" s="9">
        <f t="shared" si="102"/>
        <v>2</v>
      </c>
      <c r="AS202" s="9" t="str">
        <f t="shared" si="103"/>
        <v>NYC Oil</v>
      </c>
      <c r="AT202" s="9" t="s">
        <v>1162</v>
      </c>
      <c r="AU202" s="9">
        <f t="shared" si="104"/>
        <v>0</v>
      </c>
      <c r="AV202" s="9">
        <f t="shared" si="105"/>
        <v>65</v>
      </c>
    </row>
    <row r="203" spans="1:48" hidden="1" x14ac:dyDescent="0.25">
      <c r="A203" s="9" t="s">
        <v>75</v>
      </c>
      <c r="B203" s="9" t="s">
        <v>75</v>
      </c>
      <c r="C203" s="9" t="s">
        <v>62</v>
      </c>
      <c r="D203" s="9" t="s">
        <v>63</v>
      </c>
      <c r="E203" t="s">
        <v>63</v>
      </c>
      <c r="F203" t="str">
        <f t="shared" si="86"/>
        <v>NYC</v>
      </c>
      <c r="G203" s="9" t="s">
        <v>76</v>
      </c>
      <c r="H203" s="36">
        <v>40.764318199999998</v>
      </c>
      <c r="I203" s="36">
        <v>-73.954311700000005</v>
      </c>
      <c r="J203" s="40">
        <f t="shared" si="82"/>
        <v>4</v>
      </c>
      <c r="K203" s="40">
        <f t="shared" si="87"/>
        <v>4</v>
      </c>
      <c r="L203" s="40">
        <f t="shared" si="88"/>
        <v>4</v>
      </c>
      <c r="M203" s="41">
        <v>664983.92689129408</v>
      </c>
      <c r="N203" s="41">
        <v>279692.98883665114</v>
      </c>
      <c r="O203" s="41">
        <f>(M203/0.85)*116.9*0.0005</f>
        <v>45727.424149171937</v>
      </c>
      <c r="P203" s="42">
        <f t="shared" si="89"/>
        <v>4</v>
      </c>
      <c r="Q203" s="43">
        <v>1932</v>
      </c>
      <c r="R203" s="43">
        <v>1998</v>
      </c>
      <c r="S203" s="40">
        <f t="shared" si="90"/>
        <v>2</v>
      </c>
      <c r="T203" s="40"/>
      <c r="U203" s="40">
        <f t="shared" si="91"/>
        <v>0</v>
      </c>
      <c r="V203" s="40" t="str">
        <f>IFERROR(VLOOKUP(A203,'Data Tables'!$L$3:$M$89,2,FALSE),"No")</f>
        <v>No</v>
      </c>
      <c r="W203" s="40">
        <f t="shared" si="92"/>
        <v>0</v>
      </c>
      <c r="X203" s="43"/>
      <c r="Y203" s="40">
        <f t="shared" si="93"/>
        <v>0</v>
      </c>
      <c r="Z203" s="41" t="s">
        <v>77</v>
      </c>
      <c r="AA203" s="40">
        <f t="shared" si="94"/>
        <v>1</v>
      </c>
      <c r="AB203" s="41" t="s">
        <v>41</v>
      </c>
      <c r="AC203" s="42">
        <f t="shared" si="95"/>
        <v>2</v>
      </c>
      <c r="AD203" s="41" t="s">
        <v>54</v>
      </c>
      <c r="AE203" s="42">
        <f t="shared" si="96"/>
        <v>2</v>
      </c>
      <c r="AF203" s="45">
        <v>1990</v>
      </c>
      <c r="AG203" s="40">
        <f t="shared" si="97"/>
        <v>2</v>
      </c>
      <c r="AH203" s="43" t="s">
        <v>49</v>
      </c>
      <c r="AI203" s="40">
        <f t="shared" si="98"/>
        <v>2</v>
      </c>
      <c r="AJ203" s="46" t="s">
        <v>49</v>
      </c>
      <c r="AK203" s="40">
        <f t="shared" si="99"/>
        <v>1</v>
      </c>
      <c r="AL203" s="9" t="s">
        <v>1048</v>
      </c>
      <c r="AM203" s="9">
        <f t="shared" si="100"/>
        <v>4</v>
      </c>
      <c r="AN203" s="9" t="s">
        <v>1055</v>
      </c>
      <c r="AO203" s="47">
        <f>VLOOKUP(AN203,'Data Tables'!$E$4:$F$15,2,FALSE)</f>
        <v>20.157194</v>
      </c>
      <c r="AP203" s="9">
        <f t="shared" si="101"/>
        <v>0</v>
      </c>
      <c r="AQ203" s="9" t="s">
        <v>1050</v>
      </c>
      <c r="AR203" s="9">
        <f t="shared" si="102"/>
        <v>2</v>
      </c>
      <c r="AS203" s="9" t="str">
        <f t="shared" si="103"/>
        <v>NYC Natural Gas</v>
      </c>
      <c r="AT203" s="9" t="s">
        <v>1162</v>
      </c>
      <c r="AU203" s="9">
        <f t="shared" si="104"/>
        <v>0</v>
      </c>
      <c r="AV203" s="9">
        <f t="shared" si="105"/>
        <v>65</v>
      </c>
    </row>
    <row r="204" spans="1:48" hidden="1" x14ac:dyDescent="0.25">
      <c r="A204" s="9" t="s">
        <v>118</v>
      </c>
      <c r="B204" s="9" t="s">
        <v>118</v>
      </c>
      <c r="C204" s="9" t="s">
        <v>62</v>
      </c>
      <c r="D204" s="9" t="s">
        <v>63</v>
      </c>
      <c r="E204" t="s">
        <v>63</v>
      </c>
      <c r="F204" t="str">
        <f t="shared" si="86"/>
        <v>NYC</v>
      </c>
      <c r="G204" s="9" t="s">
        <v>76</v>
      </c>
      <c r="H204" s="36">
        <v>40.733191400000003</v>
      </c>
      <c r="I204" s="36">
        <v>-73.982505599999996</v>
      </c>
      <c r="J204" s="40">
        <f t="shared" si="82"/>
        <v>4</v>
      </c>
      <c r="K204" s="40">
        <f t="shared" si="87"/>
        <v>4</v>
      </c>
      <c r="L204" s="40">
        <f t="shared" si="88"/>
        <v>4</v>
      </c>
      <c r="M204" s="41">
        <v>246725.48524235294</v>
      </c>
      <c r="N204" s="41">
        <v>103773.01705953488</v>
      </c>
      <c r="O204" s="41">
        <f>(M204/0.85)*116.9*0.0005</f>
        <v>16966.005426371208</v>
      </c>
      <c r="P204" s="42">
        <f t="shared" si="89"/>
        <v>4</v>
      </c>
      <c r="Q204" s="43">
        <v>1929</v>
      </c>
      <c r="R204" s="43"/>
      <c r="S204" s="40">
        <f t="shared" si="90"/>
        <v>4</v>
      </c>
      <c r="T204" s="40"/>
      <c r="U204" s="40">
        <f t="shared" si="91"/>
        <v>0</v>
      </c>
      <c r="V204" s="40" t="str">
        <f>IFERROR(VLOOKUP(A204,'Data Tables'!$L$3:$M$89,2,FALSE),"No")</f>
        <v>No</v>
      </c>
      <c r="W204" s="40">
        <f t="shared" si="92"/>
        <v>0</v>
      </c>
      <c r="X204" s="43"/>
      <c r="Y204" s="40">
        <f t="shared" si="93"/>
        <v>0</v>
      </c>
      <c r="Z204" s="41" t="s">
        <v>40</v>
      </c>
      <c r="AA204" s="40">
        <f t="shared" si="94"/>
        <v>0</v>
      </c>
      <c r="AB204" s="41" t="s">
        <v>41</v>
      </c>
      <c r="AC204" s="42">
        <f t="shared" si="95"/>
        <v>2</v>
      </c>
      <c r="AD204" s="41" t="s">
        <v>48</v>
      </c>
      <c r="AE204" s="42">
        <f t="shared" si="96"/>
        <v>3</v>
      </c>
      <c r="AF204" s="43">
        <v>2013</v>
      </c>
      <c r="AG204" s="40">
        <f t="shared" si="97"/>
        <v>1</v>
      </c>
      <c r="AH204" s="43" t="s">
        <v>49</v>
      </c>
      <c r="AI204" s="40">
        <f t="shared" si="98"/>
        <v>2</v>
      </c>
      <c r="AJ204" s="46" t="s">
        <v>49</v>
      </c>
      <c r="AK204" s="40">
        <f t="shared" si="99"/>
        <v>1</v>
      </c>
      <c r="AL204" s="9" t="s">
        <v>1048</v>
      </c>
      <c r="AM204" s="9">
        <f t="shared" si="100"/>
        <v>4</v>
      </c>
      <c r="AN204" s="9" t="s">
        <v>1055</v>
      </c>
      <c r="AO204" s="47">
        <f>VLOOKUP(AN204,'Data Tables'!$E$4:$F$15,2,FALSE)</f>
        <v>20.157194</v>
      </c>
      <c r="AP204" s="9">
        <f t="shared" si="101"/>
        <v>0</v>
      </c>
      <c r="AQ204" s="9" t="s">
        <v>1050</v>
      </c>
      <c r="AR204" s="9">
        <f t="shared" si="102"/>
        <v>2</v>
      </c>
      <c r="AS204" s="9" t="str">
        <f t="shared" si="103"/>
        <v>NYC Natural Gas</v>
      </c>
      <c r="AT204" s="9" t="s">
        <v>1162</v>
      </c>
      <c r="AU204" s="9">
        <f t="shared" si="104"/>
        <v>0</v>
      </c>
      <c r="AV204" s="9">
        <f t="shared" si="105"/>
        <v>65</v>
      </c>
    </row>
    <row r="205" spans="1:48" hidden="1" x14ac:dyDescent="0.25">
      <c r="A205" s="9" t="s">
        <v>370</v>
      </c>
      <c r="B205" s="9" t="s">
        <v>371</v>
      </c>
      <c r="C205" s="9" t="s">
        <v>372</v>
      </c>
      <c r="D205" s="9" t="s">
        <v>59</v>
      </c>
      <c r="E205" t="s">
        <v>1034</v>
      </c>
      <c r="F205" t="str">
        <f t="shared" si="86"/>
        <v>NYC</v>
      </c>
      <c r="G205" s="9" t="s">
        <v>76</v>
      </c>
      <c r="H205" s="36">
        <v>40.753447000000001</v>
      </c>
      <c r="I205" s="36">
        <v>-73.706884000000002</v>
      </c>
      <c r="J205" s="40">
        <f t="shared" si="82"/>
        <v>4</v>
      </c>
      <c r="K205" s="40">
        <f t="shared" si="87"/>
        <v>4</v>
      </c>
      <c r="L205" s="40">
        <f t="shared" si="88"/>
        <v>4</v>
      </c>
      <c r="M205" s="41">
        <v>184488.11618034609</v>
      </c>
      <c r="N205" s="41">
        <v>80445.39949724394</v>
      </c>
      <c r="O205" s="41">
        <v>12686.271047930857</v>
      </c>
      <c r="P205" s="42">
        <f t="shared" si="89"/>
        <v>3</v>
      </c>
      <c r="Q205" s="43">
        <v>1959</v>
      </c>
      <c r="R205" s="43"/>
      <c r="S205" s="40">
        <f t="shared" si="90"/>
        <v>3</v>
      </c>
      <c r="T205" s="40"/>
      <c r="U205" s="40">
        <f t="shared" si="91"/>
        <v>0</v>
      </c>
      <c r="V205" s="40" t="str">
        <f>IFERROR(VLOOKUP(A205,'Data Tables'!$L$3:$M$89,2,FALSE),"No")</f>
        <v>No</v>
      </c>
      <c r="W205" s="40">
        <f t="shared" si="92"/>
        <v>0</v>
      </c>
      <c r="X205" s="43"/>
      <c r="Y205" s="40">
        <f t="shared" si="93"/>
        <v>0</v>
      </c>
      <c r="Z205" s="41" t="s">
        <v>77</v>
      </c>
      <c r="AA205" s="40">
        <f t="shared" si="94"/>
        <v>1</v>
      </c>
      <c r="AB205" s="41" t="s">
        <v>41</v>
      </c>
      <c r="AC205" s="42">
        <f t="shared" si="95"/>
        <v>2</v>
      </c>
      <c r="AD205" s="41" t="s">
        <v>104</v>
      </c>
      <c r="AE205" s="42">
        <f t="shared" si="96"/>
        <v>3</v>
      </c>
      <c r="AF205" s="43">
        <v>2009</v>
      </c>
      <c r="AG205" s="40">
        <f t="shared" si="97"/>
        <v>1</v>
      </c>
      <c r="AH205" s="45" t="str">
        <f>IF(AND(E205="Upstate",Q205&gt;=1945),"Forced Air",IF(Q205&gt;=1980,"Hydronic",IF(AND(E205="Downstate/LI/HV",Q205&gt;=1945),"Forced Air","Steam")))</f>
        <v>Forced Air</v>
      </c>
      <c r="AI205" s="40">
        <f t="shared" si="98"/>
        <v>4</v>
      </c>
      <c r="AJ205" s="46" t="s">
        <v>42</v>
      </c>
      <c r="AK205" s="40">
        <f t="shared" si="99"/>
        <v>0</v>
      </c>
      <c r="AL205" s="9" t="s">
        <v>1048</v>
      </c>
      <c r="AM205" s="9">
        <f t="shared" si="100"/>
        <v>4</v>
      </c>
      <c r="AN205" s="9" t="s">
        <v>1055</v>
      </c>
      <c r="AO205" s="47">
        <f>VLOOKUP(AN205,'Data Tables'!$E$4:$F$15,2,FALSE)</f>
        <v>20.157194</v>
      </c>
      <c r="AP205" s="9">
        <f t="shared" si="101"/>
        <v>0</v>
      </c>
      <c r="AQ205" s="9" t="s">
        <v>1050</v>
      </c>
      <c r="AR205" s="9">
        <f t="shared" si="102"/>
        <v>2</v>
      </c>
      <c r="AS205" s="9" t="str">
        <f t="shared" si="103"/>
        <v>NYC Natural Gas</v>
      </c>
      <c r="AT205" s="9" t="s">
        <v>1162</v>
      </c>
      <c r="AU205" s="9">
        <f t="shared" si="104"/>
        <v>0</v>
      </c>
      <c r="AV205" s="9">
        <f t="shared" si="105"/>
        <v>65</v>
      </c>
    </row>
    <row r="206" spans="1:48" hidden="1" x14ac:dyDescent="0.25">
      <c r="A206" s="9" t="s">
        <v>175</v>
      </c>
      <c r="B206" s="9" t="s">
        <v>175</v>
      </c>
      <c r="C206" s="9" t="s">
        <v>176</v>
      </c>
      <c r="D206" s="9" t="s">
        <v>59</v>
      </c>
      <c r="E206" t="s">
        <v>1034</v>
      </c>
      <c r="F206" t="str">
        <f t="shared" si="86"/>
        <v>NYC</v>
      </c>
      <c r="G206" s="9" t="s">
        <v>76</v>
      </c>
      <c r="H206" s="36">
        <v>40.745169400000002</v>
      </c>
      <c r="I206" s="36">
        <v>-73.885731399999997</v>
      </c>
      <c r="J206" s="40">
        <f t="shared" si="82"/>
        <v>4</v>
      </c>
      <c r="K206" s="40">
        <f t="shared" si="87"/>
        <v>4</v>
      </c>
      <c r="L206" s="40">
        <f t="shared" si="88"/>
        <v>4</v>
      </c>
      <c r="M206" s="41">
        <v>161840.16948635297</v>
      </c>
      <c r="N206" s="41">
        <v>68070.157618813973</v>
      </c>
      <c r="O206" s="41">
        <f>(M206/0.85)*116.9*0.0005</f>
        <v>11128.891654679215</v>
      </c>
      <c r="P206" s="42">
        <f t="shared" si="89"/>
        <v>3</v>
      </c>
      <c r="Q206" s="43">
        <v>1957</v>
      </c>
      <c r="R206" s="43">
        <v>1998</v>
      </c>
      <c r="S206" s="40">
        <f t="shared" si="90"/>
        <v>2</v>
      </c>
      <c r="T206" s="40" t="s">
        <v>1162</v>
      </c>
      <c r="U206" s="40">
        <f t="shared" si="91"/>
        <v>4</v>
      </c>
      <c r="V206" s="40" t="str">
        <f>IFERROR(VLOOKUP(A206,'Data Tables'!$L$3:$M$89,2,FALSE),"No")</f>
        <v>No</v>
      </c>
      <c r="W206" s="40">
        <f t="shared" si="92"/>
        <v>0</v>
      </c>
      <c r="X206" s="43"/>
      <c r="Y206" s="40">
        <f t="shared" si="93"/>
        <v>0</v>
      </c>
      <c r="Z206" s="41" t="s">
        <v>40</v>
      </c>
      <c r="AA206" s="40">
        <f t="shared" si="94"/>
        <v>0</v>
      </c>
      <c r="AB206" s="41" t="s">
        <v>47</v>
      </c>
      <c r="AC206" s="42">
        <f t="shared" si="95"/>
        <v>3</v>
      </c>
      <c r="AD206" s="41" t="s">
        <v>74</v>
      </c>
      <c r="AE206" s="42">
        <f t="shared" si="96"/>
        <v>2</v>
      </c>
      <c r="AF206" s="43">
        <v>2017</v>
      </c>
      <c r="AG206" s="40">
        <f t="shared" si="97"/>
        <v>1</v>
      </c>
      <c r="AH206" s="45" t="str">
        <f>IF(AND(E206="Upstate",Q206&gt;=1945),"Forced Air",IF(Q206&gt;=1980,"Hydronic",IF(AND(E206="Downstate/LI/HV",Q206&gt;=1945),"Forced Air","Steam")))</f>
        <v>Forced Air</v>
      </c>
      <c r="AI206" s="40">
        <f t="shared" si="98"/>
        <v>4</v>
      </c>
      <c r="AJ206" s="46" t="s">
        <v>42</v>
      </c>
      <c r="AK206" s="40">
        <f t="shared" si="99"/>
        <v>0</v>
      </c>
      <c r="AL206" s="9" t="s">
        <v>1048</v>
      </c>
      <c r="AM206" s="9">
        <f t="shared" si="100"/>
        <v>4</v>
      </c>
      <c r="AN206" s="9" t="s">
        <v>1055</v>
      </c>
      <c r="AO206" s="47">
        <f>VLOOKUP(AN206,'Data Tables'!$E$4:$F$15,2,FALSE)</f>
        <v>20.157194</v>
      </c>
      <c r="AP206" s="9">
        <f t="shared" si="101"/>
        <v>0</v>
      </c>
      <c r="AQ206" s="9" t="s">
        <v>1050</v>
      </c>
      <c r="AR206" s="9">
        <f t="shared" si="102"/>
        <v>2</v>
      </c>
      <c r="AS206" s="9" t="str">
        <f t="shared" si="103"/>
        <v>NYC Dual Fuel</v>
      </c>
      <c r="AT206" s="9" t="s">
        <v>1162</v>
      </c>
      <c r="AU206" s="9">
        <f t="shared" si="104"/>
        <v>0</v>
      </c>
      <c r="AV206" s="9">
        <f t="shared" si="105"/>
        <v>65</v>
      </c>
    </row>
    <row r="207" spans="1:48" hidden="1" x14ac:dyDescent="0.25">
      <c r="A207" s="9" t="s">
        <v>95</v>
      </c>
      <c r="B207" s="9" t="s">
        <v>96</v>
      </c>
      <c r="C207" s="9" t="s">
        <v>38</v>
      </c>
      <c r="D207" s="9" t="s">
        <v>38</v>
      </c>
      <c r="E207" t="s">
        <v>1034</v>
      </c>
      <c r="F207" t="str">
        <f t="shared" si="86"/>
        <v>NYC</v>
      </c>
      <c r="G207" s="9" t="s">
        <v>39</v>
      </c>
      <c r="H207" s="36">
        <v>40.693766599999996</v>
      </c>
      <c r="I207" s="36">
        <v>-73.973331400000006</v>
      </c>
      <c r="J207" s="40">
        <f t="shared" si="82"/>
        <v>3</v>
      </c>
      <c r="K207" s="40">
        <f t="shared" si="87"/>
        <v>2</v>
      </c>
      <c r="L207" s="40">
        <f t="shared" si="88"/>
        <v>3</v>
      </c>
      <c r="M207" s="41">
        <v>431341.78541176475</v>
      </c>
      <c r="N207" s="41">
        <v>7645.4349776916961</v>
      </c>
      <c r="O207" s="41">
        <f>(M207/0.85)*116.9*0.0005</f>
        <v>29661.091008609004</v>
      </c>
      <c r="P207" s="42">
        <f t="shared" si="89"/>
        <v>4</v>
      </c>
      <c r="Q207" s="43">
        <v>1944</v>
      </c>
      <c r="R207" s="43">
        <v>2019</v>
      </c>
      <c r="S207" s="40">
        <f t="shared" si="90"/>
        <v>0</v>
      </c>
      <c r="T207" s="40" t="s">
        <v>1162</v>
      </c>
      <c r="U207" s="40">
        <f t="shared" si="91"/>
        <v>4</v>
      </c>
      <c r="V207" s="40" t="str">
        <f>IFERROR(VLOOKUP(A207,'Data Tables'!$L$3:$M$89,2,FALSE),"No")</f>
        <v>No</v>
      </c>
      <c r="W207" s="40">
        <f t="shared" si="92"/>
        <v>0</v>
      </c>
      <c r="X207" s="43"/>
      <c r="Y207" s="40">
        <f t="shared" si="93"/>
        <v>0</v>
      </c>
      <c r="Z207" s="41" t="s">
        <v>46</v>
      </c>
      <c r="AA207" s="40">
        <f t="shared" si="94"/>
        <v>4</v>
      </c>
      <c r="AB207" s="41" t="s">
        <v>41</v>
      </c>
      <c r="AC207" s="42">
        <f t="shared" si="95"/>
        <v>2</v>
      </c>
      <c r="AD207" s="41" t="s">
        <v>54</v>
      </c>
      <c r="AE207" s="42">
        <f t="shared" si="96"/>
        <v>2</v>
      </c>
      <c r="AF207" s="43">
        <v>2019</v>
      </c>
      <c r="AG207" s="40">
        <f t="shared" si="97"/>
        <v>1</v>
      </c>
      <c r="AH207" s="43" t="s">
        <v>49</v>
      </c>
      <c r="AI207" s="40">
        <f t="shared" si="98"/>
        <v>2</v>
      </c>
      <c r="AJ207" s="46" t="s">
        <v>49</v>
      </c>
      <c r="AK207" s="40">
        <f t="shared" si="99"/>
        <v>1</v>
      </c>
      <c r="AL207" s="9" t="s">
        <v>1048</v>
      </c>
      <c r="AM207" s="9">
        <f t="shared" si="100"/>
        <v>4</v>
      </c>
      <c r="AN207" s="9" t="s">
        <v>1055</v>
      </c>
      <c r="AO207" s="47">
        <f>VLOOKUP(AN207,'Data Tables'!$E$4:$F$15,2,FALSE)</f>
        <v>20.157194</v>
      </c>
      <c r="AP207" s="9">
        <f t="shared" si="101"/>
        <v>0</v>
      </c>
      <c r="AQ207" s="9" t="s">
        <v>1050</v>
      </c>
      <c r="AR207" s="9">
        <f t="shared" si="102"/>
        <v>2</v>
      </c>
      <c r="AS207" s="9" t="str">
        <f t="shared" si="103"/>
        <v>NYC Natural Gas</v>
      </c>
      <c r="AT207" s="9" t="s">
        <v>1162</v>
      </c>
      <c r="AU207" s="9">
        <f t="shared" si="104"/>
        <v>0</v>
      </c>
      <c r="AV207" s="9">
        <f t="shared" si="105"/>
        <v>65</v>
      </c>
    </row>
    <row r="208" spans="1:48" hidden="1" x14ac:dyDescent="0.25">
      <c r="A208" s="9" t="s">
        <v>724</v>
      </c>
      <c r="B208" s="9" t="s">
        <v>725</v>
      </c>
      <c r="C208" s="9" t="s">
        <v>726</v>
      </c>
      <c r="D208" s="9" t="s">
        <v>727</v>
      </c>
      <c r="E208" t="s">
        <v>1035</v>
      </c>
      <c r="F208" t="str">
        <f t="shared" si="86"/>
        <v>Not NYC</v>
      </c>
      <c r="G208" s="9" t="s">
        <v>76</v>
      </c>
      <c r="H208" s="36">
        <v>42.953941999999998</v>
      </c>
      <c r="I208" s="36">
        <v>-74.216471999999996</v>
      </c>
      <c r="J208" s="40">
        <f t="shared" si="82"/>
        <v>4</v>
      </c>
      <c r="K208" s="40">
        <f t="shared" si="87"/>
        <v>4</v>
      </c>
      <c r="L208" s="40">
        <f t="shared" si="88"/>
        <v>4</v>
      </c>
      <c r="M208" s="41">
        <v>50704.612884759379</v>
      </c>
      <c r="N208" s="41">
        <v>22109.569571842752</v>
      </c>
      <c r="O208" s="41">
        <f>(M208/0.85)*116.9*0.0005</f>
        <v>3486.6877918990422</v>
      </c>
      <c r="P208" s="42">
        <f t="shared" si="89"/>
        <v>2</v>
      </c>
      <c r="Q208" s="43">
        <v>1903</v>
      </c>
      <c r="R208" s="43"/>
      <c r="S208" s="40">
        <f t="shared" si="90"/>
        <v>4</v>
      </c>
      <c r="T208" s="40"/>
      <c r="U208" s="40">
        <f t="shared" si="91"/>
        <v>0</v>
      </c>
      <c r="V208" s="40" t="str">
        <f>IFERROR(VLOOKUP(A208,'Data Tables'!$L$3:$M$89,2,FALSE),"No")</f>
        <v>No</v>
      </c>
      <c r="W208" s="40">
        <f t="shared" si="92"/>
        <v>0</v>
      </c>
      <c r="X208" s="43"/>
      <c r="Y208" s="40">
        <f t="shared" si="93"/>
        <v>0</v>
      </c>
      <c r="Z208" s="43" t="s">
        <v>156</v>
      </c>
      <c r="AA208" s="40">
        <f t="shared" si="94"/>
        <v>0</v>
      </c>
      <c r="AB208" s="44" t="str">
        <f>IF(AND(E208="Manhattan",G208="Multifamily Housing"),IF(Q208&lt;1980,"Dual Fuel","Natural Gas"),IF(AND(E208="Manhattan",G208&lt;&gt;"Multifamily Housing"),IF(Q208&lt;1945,"Oil",IF(Q208&lt;1980,"Dual Fuel","Natural Gas")),IF(E208="Downstate/LI/HV",IF(Q208&lt;1980,"Dual Fuel","Natural Gas"),IF(Q208&lt;1945,"Dual Fuel","Natural Gas"))))</f>
        <v>Dual Fuel</v>
      </c>
      <c r="AC208" s="42">
        <f t="shared" si="95"/>
        <v>3</v>
      </c>
      <c r="AD208" s="44" t="str">
        <f>IF(AND(E208="Upstate",Q208&gt;=1945),"Furnace",IF(Q208&gt;=1980,"HW Boiler",IF(AND(E208="Downstate/LI/HV",Q208&gt;=1945),"Furnace","Steam Boiler")))</f>
        <v>Steam Boiler</v>
      </c>
      <c r="AE208" s="42">
        <f t="shared" si="96"/>
        <v>2</v>
      </c>
      <c r="AF208" s="45">
        <v>1990</v>
      </c>
      <c r="AG208" s="40">
        <f t="shared" si="97"/>
        <v>2</v>
      </c>
      <c r="AH208" s="45" t="str">
        <f>IF(AND(E208="Upstate",Q208&gt;=1945),"Forced Air",IF(Q208&gt;=1980,"Hydronic",IF(AND(E208="Downstate/LI/HV",Q208&gt;=1945),"Forced Air","Steam")))</f>
        <v>Steam</v>
      </c>
      <c r="AI208" s="40">
        <f t="shared" si="98"/>
        <v>2</v>
      </c>
      <c r="AJ208" s="46" t="s">
        <v>42</v>
      </c>
      <c r="AK208" s="40">
        <f t="shared" si="99"/>
        <v>0</v>
      </c>
      <c r="AL208" s="9" t="s">
        <v>1064</v>
      </c>
      <c r="AM208" s="9">
        <f t="shared" si="100"/>
        <v>1</v>
      </c>
      <c r="AN208" s="9" t="s">
        <v>1047</v>
      </c>
      <c r="AO208" s="47">
        <f>VLOOKUP(AN208,'Data Tables'!$E$4:$F$15,2,FALSE)</f>
        <v>8.6002589999999994</v>
      </c>
      <c r="AP208" s="9">
        <f t="shared" si="101"/>
        <v>4</v>
      </c>
      <c r="AQ208" s="9" t="s">
        <v>1061</v>
      </c>
      <c r="AR208" s="9">
        <f t="shared" si="102"/>
        <v>4</v>
      </c>
      <c r="AS208" s="9" t="str">
        <f t="shared" si="103"/>
        <v>Not NYC</v>
      </c>
      <c r="AT208" s="9"/>
      <c r="AU208" s="9">
        <f t="shared" si="104"/>
        <v>0</v>
      </c>
      <c r="AV208" s="9">
        <f t="shared" si="105"/>
        <v>65</v>
      </c>
    </row>
    <row r="209" spans="1:48" hidden="1" x14ac:dyDescent="0.25">
      <c r="A209" s="9" t="s">
        <v>1022</v>
      </c>
      <c r="B209" s="9" t="s">
        <v>1023</v>
      </c>
      <c r="C209" s="9" t="s">
        <v>1024</v>
      </c>
      <c r="D209" s="9" t="s">
        <v>820</v>
      </c>
      <c r="E209" t="s">
        <v>1035</v>
      </c>
      <c r="F209" t="str">
        <f t="shared" si="86"/>
        <v>Not NYC</v>
      </c>
      <c r="G209" s="9" t="s">
        <v>76</v>
      </c>
      <c r="H209" s="36">
        <v>42.213386</v>
      </c>
      <c r="I209" s="36">
        <v>-78.287498999999997</v>
      </c>
      <c r="J209" s="40">
        <f t="shared" si="82"/>
        <v>4</v>
      </c>
      <c r="K209" s="40">
        <f t="shared" si="87"/>
        <v>4</v>
      </c>
      <c r="L209" s="40">
        <f t="shared" si="88"/>
        <v>4</v>
      </c>
      <c r="M209" s="41">
        <v>25914.784998709059</v>
      </c>
      <c r="N209" s="41">
        <v>11300.0515982743</v>
      </c>
      <c r="O209" s="41">
        <f>(M209/0.85)*116.9*0.0005</f>
        <v>1782.0225684406407</v>
      </c>
      <c r="P209" s="42">
        <f t="shared" si="89"/>
        <v>1</v>
      </c>
      <c r="Q209" s="43">
        <v>1923</v>
      </c>
      <c r="R209" s="43"/>
      <c r="S209" s="40">
        <f t="shared" si="90"/>
        <v>4</v>
      </c>
      <c r="T209" s="40"/>
      <c r="U209" s="40">
        <f t="shared" si="91"/>
        <v>0</v>
      </c>
      <c r="V209" s="40" t="str">
        <f>IFERROR(VLOOKUP(A209,'Data Tables'!$L$3:$M$89,2,FALSE),"No")</f>
        <v>No</v>
      </c>
      <c r="W209" s="40">
        <f t="shared" si="92"/>
        <v>0</v>
      </c>
      <c r="X209" s="43"/>
      <c r="Y209" s="40">
        <f t="shared" si="93"/>
        <v>0</v>
      </c>
      <c r="Z209" s="43" t="s">
        <v>77</v>
      </c>
      <c r="AA209" s="40">
        <f t="shared" si="94"/>
        <v>1</v>
      </c>
      <c r="AB209" s="44" t="str">
        <f>IF(AND(E209="Manhattan",G209="Multifamily Housing"),IF(Q209&lt;1980,"Dual Fuel","Natural Gas"),IF(AND(E209="Manhattan",G209&lt;&gt;"Multifamily Housing"),IF(Q209&lt;1945,"Oil",IF(Q209&lt;1980,"Dual Fuel","Natural Gas")),IF(E209="Downstate/LI/HV",IF(Q209&lt;1980,"Dual Fuel","Natural Gas"),IF(Q209&lt;1945,"Dual Fuel","Natural Gas"))))</f>
        <v>Dual Fuel</v>
      </c>
      <c r="AC209" s="42">
        <f t="shared" si="95"/>
        <v>3</v>
      </c>
      <c r="AD209" s="44" t="str">
        <f>IF(AND(E209="Upstate",Q209&gt;=1945),"Furnace",IF(Q209&gt;=1980,"HW Boiler",IF(AND(E209="Downstate/LI/HV",Q209&gt;=1945),"Furnace","Steam Boiler")))</f>
        <v>Steam Boiler</v>
      </c>
      <c r="AE209" s="42">
        <f t="shared" si="96"/>
        <v>2</v>
      </c>
      <c r="AF209" s="45">
        <v>1990</v>
      </c>
      <c r="AG209" s="40">
        <f t="shared" si="97"/>
        <v>2</v>
      </c>
      <c r="AH209" s="45" t="str">
        <f>IF(AND(E209="Upstate",Q209&gt;=1945),"Forced Air",IF(Q209&gt;=1980,"Hydronic",IF(AND(E209="Downstate/LI/HV",Q209&gt;=1945),"Forced Air","Steam")))</f>
        <v>Steam</v>
      </c>
      <c r="AI209" s="40">
        <f t="shared" si="98"/>
        <v>2</v>
      </c>
      <c r="AJ209" s="46" t="s">
        <v>42</v>
      </c>
      <c r="AK209" s="40">
        <f t="shared" si="99"/>
        <v>0</v>
      </c>
      <c r="AL209" s="9" t="s">
        <v>1064</v>
      </c>
      <c r="AM209" s="9">
        <f t="shared" si="100"/>
        <v>1</v>
      </c>
      <c r="AN209" s="9" t="s">
        <v>1047</v>
      </c>
      <c r="AO209" s="47">
        <f>VLOOKUP(AN209,'Data Tables'!$E$4:$F$15,2,FALSE)</f>
        <v>8.6002589999999994</v>
      </c>
      <c r="AP209" s="9">
        <f t="shared" si="101"/>
        <v>4</v>
      </c>
      <c r="AQ209" s="9" t="s">
        <v>1061</v>
      </c>
      <c r="AR209" s="9">
        <f t="shared" si="102"/>
        <v>4</v>
      </c>
      <c r="AS209" s="9" t="str">
        <f t="shared" si="103"/>
        <v>Not NYC</v>
      </c>
      <c r="AT209" s="9"/>
      <c r="AU209" s="9">
        <f t="shared" si="104"/>
        <v>0</v>
      </c>
      <c r="AV209" s="9">
        <f t="shared" si="105"/>
        <v>65</v>
      </c>
    </row>
    <row r="210" spans="1:48" x14ac:dyDescent="0.25">
      <c r="A210" s="9" t="s">
        <v>932</v>
      </c>
      <c r="B210" s="9" t="s">
        <v>933</v>
      </c>
      <c r="C210" s="9" t="s">
        <v>934</v>
      </c>
      <c r="D210" s="9" t="s">
        <v>935</v>
      </c>
      <c r="E210" t="s">
        <v>1035</v>
      </c>
      <c r="F210" t="str">
        <f t="shared" si="86"/>
        <v>Not NYC</v>
      </c>
      <c r="G210" s="9" t="s">
        <v>53</v>
      </c>
      <c r="H210" s="36">
        <v>42.615253000000003</v>
      </c>
      <c r="I210" s="36">
        <v>-77.090562000000006</v>
      </c>
      <c r="J210" s="40">
        <f t="shared" si="82"/>
        <v>2</v>
      </c>
      <c r="K210" s="40">
        <f t="shared" si="87"/>
        <v>0</v>
      </c>
      <c r="L210" s="40">
        <f t="shared" si="88"/>
        <v>1</v>
      </c>
      <c r="M210" s="41">
        <v>32454.104318181817</v>
      </c>
      <c r="N210" s="41">
        <v>3653.4591118421049</v>
      </c>
      <c r="O210" s="41">
        <f>(M210/0.85)*116.9*0.0005</f>
        <v>2231.6969381149734</v>
      </c>
      <c r="P210" s="42">
        <f t="shared" si="89"/>
        <v>1</v>
      </c>
      <c r="Q210" s="43">
        <v>1924</v>
      </c>
      <c r="R210" s="43"/>
      <c r="S210" s="40">
        <f t="shared" si="90"/>
        <v>4</v>
      </c>
      <c r="T210" s="40"/>
      <c r="U210" s="40">
        <f t="shared" si="91"/>
        <v>0</v>
      </c>
      <c r="V210" s="40" t="str">
        <f>IFERROR(VLOOKUP(A210,'Data Tables'!$L$3:$M$89,2,FALSE),"No")</f>
        <v>Yes</v>
      </c>
      <c r="W210" s="40">
        <f t="shared" si="92"/>
        <v>4</v>
      </c>
      <c r="X210" s="43" t="s">
        <v>1110</v>
      </c>
      <c r="Y210" s="40">
        <f t="shared" si="93"/>
        <v>4</v>
      </c>
      <c r="Z210" s="43" t="s">
        <v>46</v>
      </c>
      <c r="AA210" s="40">
        <f t="shared" si="94"/>
        <v>4</v>
      </c>
      <c r="AB210" s="44" t="str">
        <f>IF(AND(E210="Manhattan",G210="Multifamily Housing"),IF(Q210&lt;1980,"Dual Fuel","Natural Gas"),IF(AND(E210="Manhattan",G210&lt;&gt;"Multifamily Housing"),IF(Q210&lt;1945,"Oil",IF(Q210&lt;1980,"Dual Fuel","Natural Gas")),IF(E210="Downstate/LI/HV",IF(Q210&lt;1980,"Dual Fuel","Natural Gas"),IF(Q210&lt;1945,"Dual Fuel","Natural Gas"))))</f>
        <v>Dual Fuel</v>
      </c>
      <c r="AC210" s="42">
        <f t="shared" si="95"/>
        <v>3</v>
      </c>
      <c r="AD210" s="44" t="str">
        <f>IF(AND(E210="Upstate",Q210&gt;=1945),"Furnace",IF(Q210&gt;=1980,"HW Boiler",IF(AND(E210="Downstate/LI/HV",Q210&gt;=1945),"Furnace","Steam Boiler")))</f>
        <v>Steam Boiler</v>
      </c>
      <c r="AE210" s="42">
        <f t="shared" si="96"/>
        <v>2</v>
      </c>
      <c r="AF210" s="45">
        <v>1990</v>
      </c>
      <c r="AG210" s="40">
        <f t="shared" si="97"/>
        <v>2</v>
      </c>
      <c r="AH210" s="45" t="str">
        <f>IF(AND(E210="Upstate",Q210&gt;=1945),"Forced Air",IF(Q210&gt;=1980,"Hydronic",IF(AND(E210="Downstate/LI/HV",Q210&gt;=1945),"Forced Air","Steam")))</f>
        <v>Steam</v>
      </c>
      <c r="AI210" s="40">
        <f t="shared" si="98"/>
        <v>2</v>
      </c>
      <c r="AJ210" s="46" t="s">
        <v>42</v>
      </c>
      <c r="AK210" s="40">
        <f t="shared" si="99"/>
        <v>0</v>
      </c>
      <c r="AL210" s="9" t="s">
        <v>1060</v>
      </c>
      <c r="AM210" s="9">
        <f t="shared" si="100"/>
        <v>2</v>
      </c>
      <c r="AN210" s="9" t="s">
        <v>1053</v>
      </c>
      <c r="AO210" s="47">
        <f>VLOOKUP(AN210,'Data Tables'!$E$4:$F$15,2,FALSE)</f>
        <v>9.6621608999999999</v>
      </c>
      <c r="AP210" s="9">
        <f t="shared" si="101"/>
        <v>3</v>
      </c>
      <c r="AQ210" s="9" t="s">
        <v>1061</v>
      </c>
      <c r="AR210" s="9">
        <f t="shared" si="102"/>
        <v>4</v>
      </c>
      <c r="AS210" s="9" t="str">
        <f t="shared" si="103"/>
        <v>Not NYC</v>
      </c>
      <c r="AT210" s="9"/>
      <c r="AU210" s="9">
        <f t="shared" si="104"/>
        <v>0</v>
      </c>
      <c r="AV210" s="9">
        <f t="shared" si="105"/>
        <v>65</v>
      </c>
    </row>
    <row r="211" spans="1:48" x14ac:dyDescent="0.25">
      <c r="A211" s="9" t="s">
        <v>396</v>
      </c>
      <c r="B211" s="9" t="s">
        <v>397</v>
      </c>
      <c r="C211" s="9" t="s">
        <v>62</v>
      </c>
      <c r="D211" s="9" t="s">
        <v>63</v>
      </c>
      <c r="E211" t="s">
        <v>63</v>
      </c>
      <c r="F211" t="str">
        <f t="shared" si="86"/>
        <v>NYC</v>
      </c>
      <c r="G211" s="9" t="s">
        <v>53</v>
      </c>
      <c r="H211" s="36">
        <v>40.735508000000003</v>
      </c>
      <c r="I211" s="36">
        <v>-73.997113999999996</v>
      </c>
      <c r="J211" s="40">
        <f t="shared" si="82"/>
        <v>2</v>
      </c>
      <c r="K211" s="40">
        <f t="shared" si="87"/>
        <v>0</v>
      </c>
      <c r="L211" s="40">
        <f t="shared" si="88"/>
        <v>1</v>
      </c>
      <c r="M211" s="41">
        <v>172639.88211038959</v>
      </c>
      <c r="N211" s="41">
        <v>19434.606611842104</v>
      </c>
      <c r="O211" s="41">
        <v>11871.530716885027</v>
      </c>
      <c r="P211" s="42">
        <f t="shared" si="89"/>
        <v>3</v>
      </c>
      <c r="Q211" s="43">
        <v>1931</v>
      </c>
      <c r="R211" s="43"/>
      <c r="S211" s="40">
        <f t="shared" si="90"/>
        <v>4</v>
      </c>
      <c r="T211" s="40"/>
      <c r="U211" s="40">
        <f t="shared" si="91"/>
        <v>0</v>
      </c>
      <c r="V211" s="40" t="str">
        <f>IFERROR(VLOOKUP(A211,'Data Tables'!$L$3:$M$89,2,FALSE),"No")</f>
        <v>Yes</v>
      </c>
      <c r="W211" s="40">
        <f t="shared" si="92"/>
        <v>4</v>
      </c>
      <c r="X211" s="43"/>
      <c r="Y211" s="40">
        <f t="shared" si="93"/>
        <v>0</v>
      </c>
      <c r="Z211" s="41" t="s">
        <v>40</v>
      </c>
      <c r="AA211" s="40">
        <f t="shared" si="94"/>
        <v>0</v>
      </c>
      <c r="AB211" s="41" t="s">
        <v>201</v>
      </c>
      <c r="AC211" s="42">
        <f t="shared" si="95"/>
        <v>4</v>
      </c>
      <c r="AD211" s="41" t="s">
        <v>74</v>
      </c>
      <c r="AE211" s="42">
        <f t="shared" si="96"/>
        <v>2</v>
      </c>
      <c r="AF211" s="43">
        <v>2010</v>
      </c>
      <c r="AG211" s="40">
        <f t="shared" si="97"/>
        <v>1</v>
      </c>
      <c r="AH211" s="43" t="s">
        <v>49</v>
      </c>
      <c r="AI211" s="40">
        <f t="shared" si="98"/>
        <v>2</v>
      </c>
      <c r="AJ211" s="46" t="s">
        <v>42</v>
      </c>
      <c r="AK211" s="40">
        <f t="shared" si="99"/>
        <v>0</v>
      </c>
      <c r="AL211" s="9" t="s">
        <v>1048</v>
      </c>
      <c r="AM211" s="9">
        <f t="shared" si="100"/>
        <v>4</v>
      </c>
      <c r="AN211" s="9" t="s">
        <v>1055</v>
      </c>
      <c r="AO211" s="47">
        <f>VLOOKUP(AN211,'Data Tables'!$E$4:$F$15,2,FALSE)</f>
        <v>20.157194</v>
      </c>
      <c r="AP211" s="9">
        <f t="shared" si="101"/>
        <v>0</v>
      </c>
      <c r="AQ211" s="9" t="s">
        <v>1050</v>
      </c>
      <c r="AR211" s="9">
        <f t="shared" si="102"/>
        <v>2</v>
      </c>
      <c r="AS211" s="9" t="str">
        <f t="shared" si="103"/>
        <v>NYC Oil</v>
      </c>
      <c r="AT211" s="9"/>
      <c r="AU211" s="9">
        <f t="shared" si="104"/>
        <v>4</v>
      </c>
      <c r="AV211" s="9">
        <f t="shared" si="105"/>
        <v>65</v>
      </c>
    </row>
    <row r="212" spans="1:48" hidden="1" x14ac:dyDescent="0.25">
      <c r="A212" s="9" t="s">
        <v>764</v>
      </c>
      <c r="B212" s="9"/>
      <c r="C212" s="9" t="s">
        <v>449</v>
      </c>
      <c r="D212" s="9" t="s">
        <v>450</v>
      </c>
      <c r="E212" t="s">
        <v>1034</v>
      </c>
      <c r="F212" t="str">
        <f t="shared" si="86"/>
        <v>Not NYC</v>
      </c>
      <c r="G212" s="9" t="s">
        <v>316</v>
      </c>
      <c r="H212" s="36">
        <v>41.388530000000003</v>
      </c>
      <c r="I212" s="36">
        <v>-72.085989999999995</v>
      </c>
      <c r="J212" s="40">
        <f t="shared" si="82"/>
        <v>3</v>
      </c>
      <c r="K212" s="40">
        <f t="shared" si="87"/>
        <v>2</v>
      </c>
      <c r="L212" s="40">
        <f t="shared" si="88"/>
        <v>3</v>
      </c>
      <c r="M212" s="41">
        <v>44759.245197981691</v>
      </c>
      <c r="N212" s="41">
        <v>6517.5743007587371</v>
      </c>
      <c r="O212" s="41">
        <f t="shared" ref="O212:O244" si="106">(M212/0.85)*116.9*0.0005</f>
        <v>3077.8563315553292</v>
      </c>
      <c r="P212" s="42">
        <f t="shared" si="89"/>
        <v>1</v>
      </c>
      <c r="Q212" s="43">
        <v>1900</v>
      </c>
      <c r="R212" s="43"/>
      <c r="S212" s="40">
        <f t="shared" si="90"/>
        <v>4</v>
      </c>
      <c r="T212" s="40" t="s">
        <v>1162</v>
      </c>
      <c r="U212" s="40">
        <f t="shared" si="91"/>
        <v>4</v>
      </c>
      <c r="V212" s="40" t="str">
        <f>IFERROR(VLOOKUP(A212,'Data Tables'!$L$3:$M$89,2,FALSE),"No")</f>
        <v>No</v>
      </c>
      <c r="W212" s="40">
        <f t="shared" si="92"/>
        <v>0</v>
      </c>
      <c r="X212" s="43"/>
      <c r="Y212" s="40">
        <f t="shared" si="93"/>
        <v>0</v>
      </c>
      <c r="Z212" s="43" t="s">
        <v>46</v>
      </c>
      <c r="AA212" s="40">
        <f t="shared" si="94"/>
        <v>4</v>
      </c>
      <c r="AB212" s="44" t="str">
        <f t="shared" ref="AB212:AB217" si="107">IF(AND(E212="Manhattan",G212="Multifamily Housing"),IF(Q212&lt;1980,"Dual Fuel","Natural Gas"),IF(AND(E212="Manhattan",G212&lt;&gt;"Multifamily Housing"),IF(Q212&lt;1945,"Oil",IF(Q212&lt;1980,"Dual Fuel","Natural Gas")),IF(E212="Downstate/LI/HV",IF(Q212&lt;1980,"Dual Fuel","Natural Gas"),IF(Q212&lt;1945,"Dual Fuel","Natural Gas"))))</f>
        <v>Dual Fuel</v>
      </c>
      <c r="AC212" s="42">
        <f t="shared" si="95"/>
        <v>3</v>
      </c>
      <c r="AD212" s="44" t="str">
        <f>IF(AND(E212="Upstate",Q212&gt;=1945),"Furnace",IF(Q212&gt;=1980,"HW Boiler",IF(AND(E212="Downstate/LI/HV",Q212&gt;=1945),"Furnace","Steam Boiler")))</f>
        <v>Steam Boiler</v>
      </c>
      <c r="AE212" s="42">
        <f t="shared" si="96"/>
        <v>2</v>
      </c>
      <c r="AF212" s="45">
        <v>1990</v>
      </c>
      <c r="AG212" s="40">
        <f t="shared" si="97"/>
        <v>2</v>
      </c>
      <c r="AH212" s="45" t="str">
        <f t="shared" ref="AH212:AH217" si="108">IF(AND(E212="Upstate",Q212&gt;=1945),"Forced Air",IF(Q212&gt;=1980,"Hydronic",IF(AND(E212="Downstate/LI/HV",Q212&gt;=1945),"Forced Air","Steam")))</f>
        <v>Steam</v>
      </c>
      <c r="AI212" s="40">
        <f t="shared" si="98"/>
        <v>2</v>
      </c>
      <c r="AJ212" s="46" t="s">
        <v>42</v>
      </c>
      <c r="AK212" s="40">
        <f t="shared" si="99"/>
        <v>0</v>
      </c>
      <c r="AL212" s="9" t="s">
        <v>1048</v>
      </c>
      <c r="AM212" s="9">
        <f t="shared" si="100"/>
        <v>4</v>
      </c>
      <c r="AN212" s="9" t="s">
        <v>1052</v>
      </c>
      <c r="AO212" s="47">
        <f>VLOOKUP(AN212,'Data Tables'!$E$4:$F$15,2,FALSE)</f>
        <v>18.814844999999998</v>
      </c>
      <c r="AP212" s="9">
        <f t="shared" si="101"/>
        <v>1</v>
      </c>
      <c r="AQ212" s="9" t="s">
        <v>1058</v>
      </c>
      <c r="AR212" s="9">
        <f t="shared" si="102"/>
        <v>1</v>
      </c>
      <c r="AS212" s="9" t="str">
        <f t="shared" si="103"/>
        <v>Not NYC</v>
      </c>
      <c r="AT212" s="9"/>
      <c r="AU212" s="9">
        <f t="shared" si="104"/>
        <v>0</v>
      </c>
      <c r="AV212" s="9">
        <f t="shared" si="105"/>
        <v>65</v>
      </c>
    </row>
    <row r="213" spans="1:48" hidden="1" x14ac:dyDescent="0.25">
      <c r="A213" s="9" t="s">
        <v>803</v>
      </c>
      <c r="B213" s="9" t="s">
        <v>804</v>
      </c>
      <c r="C213" s="9" t="s">
        <v>805</v>
      </c>
      <c r="D213" s="9" t="s">
        <v>418</v>
      </c>
      <c r="E213" t="s">
        <v>1035</v>
      </c>
      <c r="F213" t="str">
        <f t="shared" si="86"/>
        <v>Not NYC</v>
      </c>
      <c r="G213" s="9" t="s">
        <v>339</v>
      </c>
      <c r="H213" s="36">
        <v>42.490620849351799</v>
      </c>
      <c r="I213" s="36">
        <v>-78.932890829894205</v>
      </c>
      <c r="J213" s="40">
        <f t="shared" si="82"/>
        <v>3</v>
      </c>
      <c r="K213" s="40">
        <f t="shared" si="87"/>
        <v>1</v>
      </c>
      <c r="L213" s="40">
        <f t="shared" si="88"/>
        <v>1</v>
      </c>
      <c r="M213" s="41">
        <v>40068.198528607587</v>
      </c>
      <c r="N213" s="41">
        <v>21981.858915000004</v>
      </c>
      <c r="O213" s="41">
        <f t="shared" si="106"/>
        <v>2755.277887055428</v>
      </c>
      <c r="P213" s="42">
        <f t="shared" si="89"/>
        <v>1</v>
      </c>
      <c r="Q213" s="43">
        <v>1982</v>
      </c>
      <c r="R213" s="43"/>
      <c r="S213" s="40">
        <f t="shared" si="90"/>
        <v>1</v>
      </c>
      <c r="T213" s="40" t="s">
        <v>1162</v>
      </c>
      <c r="U213" s="40">
        <f t="shared" si="91"/>
        <v>4</v>
      </c>
      <c r="V213" s="40" t="str">
        <f>IFERROR(VLOOKUP(A213,'Data Tables'!$L$3:$M$89,2,FALSE),"No")</f>
        <v>No</v>
      </c>
      <c r="W213" s="40">
        <f t="shared" si="92"/>
        <v>0</v>
      </c>
      <c r="X213" s="43"/>
      <c r="Y213" s="40">
        <f t="shared" si="93"/>
        <v>0</v>
      </c>
      <c r="Z213" s="43" t="s">
        <v>46</v>
      </c>
      <c r="AA213" s="40">
        <f t="shared" si="94"/>
        <v>4</v>
      </c>
      <c r="AB213" s="44" t="str">
        <f t="shared" si="107"/>
        <v>Natural Gas</v>
      </c>
      <c r="AC213" s="42">
        <f t="shared" si="95"/>
        <v>2</v>
      </c>
      <c r="AD213" s="44" t="str">
        <f>IF(AND(E213="Upstate",Q213&gt;=1945),"Furnace",IF(Q213&gt;=1980,"HW Boiler",IF(AND(E213="Downstate/LI/HV",Q213&gt;=1945),"Furnace","Steam Boiler")))</f>
        <v>Furnace</v>
      </c>
      <c r="AE213" s="42">
        <f t="shared" si="96"/>
        <v>3</v>
      </c>
      <c r="AF213" s="45">
        <v>1990</v>
      </c>
      <c r="AG213" s="40">
        <f t="shared" si="97"/>
        <v>2</v>
      </c>
      <c r="AH213" s="45" t="str">
        <f t="shared" si="108"/>
        <v>Forced Air</v>
      </c>
      <c r="AI213" s="40">
        <f t="shared" si="98"/>
        <v>4</v>
      </c>
      <c r="AJ213" s="46" t="s">
        <v>42</v>
      </c>
      <c r="AK213" s="40">
        <f t="shared" si="99"/>
        <v>0</v>
      </c>
      <c r="AL213" s="9" t="s">
        <v>1060</v>
      </c>
      <c r="AM213" s="9">
        <f t="shared" si="100"/>
        <v>2</v>
      </c>
      <c r="AN213" s="9" t="s">
        <v>1047</v>
      </c>
      <c r="AO213" s="47">
        <f>VLOOKUP(AN213,'Data Tables'!$E$4:$F$15,2,FALSE)</f>
        <v>8.6002589999999994</v>
      </c>
      <c r="AP213" s="9">
        <f t="shared" si="101"/>
        <v>4</v>
      </c>
      <c r="AQ213" s="9" t="s">
        <v>1061</v>
      </c>
      <c r="AR213" s="9">
        <f t="shared" si="102"/>
        <v>4</v>
      </c>
      <c r="AS213" s="9" t="str">
        <f t="shared" si="103"/>
        <v>Not NYC</v>
      </c>
      <c r="AT213" s="9"/>
      <c r="AU213" s="9">
        <f t="shared" si="104"/>
        <v>0</v>
      </c>
      <c r="AV213" s="9">
        <f t="shared" si="105"/>
        <v>65</v>
      </c>
    </row>
    <row r="214" spans="1:48" hidden="1" x14ac:dyDescent="0.25">
      <c r="A214" s="9" t="s">
        <v>240</v>
      </c>
      <c r="B214" s="9" t="s">
        <v>241</v>
      </c>
      <c r="C214" s="9" t="s">
        <v>45</v>
      </c>
      <c r="D214" s="9" t="s">
        <v>45</v>
      </c>
      <c r="E214" t="s">
        <v>1034</v>
      </c>
      <c r="F214" t="str">
        <f t="shared" si="86"/>
        <v>NYC</v>
      </c>
      <c r="G214" s="9" t="s">
        <v>76</v>
      </c>
      <c r="H214" s="36">
        <v>40.867495099999999</v>
      </c>
      <c r="I214" s="36">
        <v>-73.905149600000001</v>
      </c>
      <c r="J214" s="40">
        <f t="shared" si="82"/>
        <v>4</v>
      </c>
      <c r="K214" s="40">
        <f t="shared" si="87"/>
        <v>4</v>
      </c>
      <c r="L214" s="40">
        <f t="shared" si="88"/>
        <v>4</v>
      </c>
      <c r="M214" s="41">
        <v>95459.265123529403</v>
      </c>
      <c r="N214" s="41">
        <v>40150.274457558131</v>
      </c>
      <c r="O214" s="41">
        <f t="shared" si="106"/>
        <v>6564.2282899650518</v>
      </c>
      <c r="P214" s="42">
        <f t="shared" si="89"/>
        <v>2</v>
      </c>
      <c r="Q214" s="43">
        <v>1905</v>
      </c>
      <c r="R214" s="43"/>
      <c r="S214" s="40">
        <f t="shared" si="90"/>
        <v>4</v>
      </c>
      <c r="T214" s="40"/>
      <c r="U214" s="40">
        <f t="shared" si="91"/>
        <v>0</v>
      </c>
      <c r="V214" s="40" t="str">
        <f>IFERROR(VLOOKUP(A214,'Data Tables'!$L$3:$M$89,2,FALSE),"No")</f>
        <v>No</v>
      </c>
      <c r="W214" s="40">
        <f t="shared" si="92"/>
        <v>0</v>
      </c>
      <c r="X214" s="43"/>
      <c r="Y214" s="40">
        <f t="shared" si="93"/>
        <v>0</v>
      </c>
      <c r="Z214" s="41" t="s">
        <v>67</v>
      </c>
      <c r="AA214" s="40">
        <f t="shared" si="94"/>
        <v>2</v>
      </c>
      <c r="AB214" s="44" t="str">
        <f t="shared" si="107"/>
        <v>Dual Fuel</v>
      </c>
      <c r="AC214" s="42">
        <f t="shared" si="95"/>
        <v>3</v>
      </c>
      <c r="AD214" s="44" t="str">
        <f>IF(AND(E214="Upstate",Q214&gt;=1945),"Furnace",IF(Q214&gt;=1980,"HW Boiler",IF(AND(E214="Downstate/LI/HV",Q214&gt;=1945),"Furnace","Steam Boiler")))</f>
        <v>Steam Boiler</v>
      </c>
      <c r="AE214" s="42">
        <f t="shared" si="96"/>
        <v>2</v>
      </c>
      <c r="AF214" s="45">
        <v>1990</v>
      </c>
      <c r="AG214" s="40">
        <f t="shared" si="97"/>
        <v>2</v>
      </c>
      <c r="AH214" s="45" t="str">
        <f t="shared" si="108"/>
        <v>Steam</v>
      </c>
      <c r="AI214" s="40">
        <f t="shared" si="98"/>
        <v>2</v>
      </c>
      <c r="AJ214" s="46" t="s">
        <v>42</v>
      </c>
      <c r="AK214" s="40">
        <f t="shared" si="99"/>
        <v>0</v>
      </c>
      <c r="AL214" s="9" t="s">
        <v>1048</v>
      </c>
      <c r="AM214" s="9">
        <f t="shared" si="100"/>
        <v>4</v>
      </c>
      <c r="AN214" s="9" t="s">
        <v>1055</v>
      </c>
      <c r="AO214" s="47">
        <f>VLOOKUP(AN214,'Data Tables'!$E$4:$F$15,2,FALSE)</f>
        <v>20.157194</v>
      </c>
      <c r="AP214" s="9">
        <f t="shared" si="101"/>
        <v>0</v>
      </c>
      <c r="AQ214" s="9" t="s">
        <v>1050</v>
      </c>
      <c r="AR214" s="9">
        <f t="shared" si="102"/>
        <v>2</v>
      </c>
      <c r="AS214" s="9" t="str">
        <f t="shared" si="103"/>
        <v>NYC Dual Fuel</v>
      </c>
      <c r="AT214" s="9" t="s">
        <v>1162</v>
      </c>
      <c r="AU214" s="9">
        <f t="shared" si="104"/>
        <v>0</v>
      </c>
      <c r="AV214" s="9">
        <f t="shared" si="105"/>
        <v>64</v>
      </c>
    </row>
    <row r="215" spans="1:48" hidden="1" x14ac:dyDescent="0.25">
      <c r="A215" s="9" t="s">
        <v>220</v>
      </c>
      <c r="B215" s="38" t="s">
        <v>221</v>
      </c>
      <c r="C215" s="9" t="s">
        <v>38</v>
      </c>
      <c r="D215" s="9" t="s">
        <v>38</v>
      </c>
      <c r="E215" t="s">
        <v>1034</v>
      </c>
      <c r="F215" t="str">
        <f t="shared" si="86"/>
        <v>NYC</v>
      </c>
      <c r="G215" s="9" t="s">
        <v>76</v>
      </c>
      <c r="H215" s="36">
        <v>40.690850699999999</v>
      </c>
      <c r="I215" s="36">
        <v>-73.977994699999996</v>
      </c>
      <c r="J215" s="40">
        <f t="shared" si="82"/>
        <v>4</v>
      </c>
      <c r="K215" s="40">
        <f t="shared" si="87"/>
        <v>4</v>
      </c>
      <c r="L215" s="40">
        <f t="shared" si="88"/>
        <v>4</v>
      </c>
      <c r="M215" s="41">
        <v>109851.585096</v>
      </c>
      <c r="N215" s="41">
        <v>46203.700452697667</v>
      </c>
      <c r="O215" s="41">
        <f t="shared" si="106"/>
        <v>7553.9119398367066</v>
      </c>
      <c r="P215" s="42">
        <f t="shared" si="89"/>
        <v>3</v>
      </c>
      <c r="Q215" s="43">
        <v>1982</v>
      </c>
      <c r="R215" s="43"/>
      <c r="S215" s="40">
        <f t="shared" si="90"/>
        <v>1</v>
      </c>
      <c r="T215" s="40"/>
      <c r="U215" s="40">
        <f t="shared" si="91"/>
        <v>0</v>
      </c>
      <c r="V215" s="40" t="str">
        <f>IFERROR(VLOOKUP(A215,'Data Tables'!$L$3:$M$89,2,FALSE),"No")</f>
        <v>No</v>
      </c>
      <c r="W215" s="40">
        <f t="shared" si="92"/>
        <v>0</v>
      </c>
      <c r="X215" s="43"/>
      <c r="Y215" s="40">
        <f t="shared" si="93"/>
        <v>0</v>
      </c>
      <c r="Z215" s="41" t="s">
        <v>77</v>
      </c>
      <c r="AA215" s="40">
        <f t="shared" si="94"/>
        <v>1</v>
      </c>
      <c r="AB215" s="44" t="str">
        <f t="shared" si="107"/>
        <v>Natural Gas</v>
      </c>
      <c r="AC215" s="42">
        <f t="shared" si="95"/>
        <v>2</v>
      </c>
      <c r="AD215" s="44" t="str">
        <f>IF(AND(E215="Upstate",Q215&gt;=1945),"Furnace",IF(Q215&gt;=1980,"HW Boiler",IF(AND(E215="Downstate/LI/HV",Q215&gt;=1945),"Furnace","Steam Boiler")))</f>
        <v>HW Boiler</v>
      </c>
      <c r="AE215" s="42">
        <f t="shared" si="96"/>
        <v>4</v>
      </c>
      <c r="AF215" s="45">
        <v>1990</v>
      </c>
      <c r="AG215" s="40">
        <f t="shared" si="97"/>
        <v>2</v>
      </c>
      <c r="AH215" s="45" t="str">
        <f t="shared" si="108"/>
        <v>Hydronic</v>
      </c>
      <c r="AI215" s="40">
        <f t="shared" si="98"/>
        <v>4</v>
      </c>
      <c r="AJ215" s="46" t="s">
        <v>42</v>
      </c>
      <c r="AK215" s="40">
        <f t="shared" si="99"/>
        <v>0</v>
      </c>
      <c r="AL215" s="9" t="s">
        <v>1048</v>
      </c>
      <c r="AM215" s="9">
        <f t="shared" si="100"/>
        <v>4</v>
      </c>
      <c r="AN215" s="9" t="s">
        <v>1055</v>
      </c>
      <c r="AO215" s="47">
        <f>VLOOKUP(AN215,'Data Tables'!$E$4:$F$15,2,FALSE)</f>
        <v>20.157194</v>
      </c>
      <c r="AP215" s="9">
        <f t="shared" si="101"/>
        <v>0</v>
      </c>
      <c r="AQ215" s="9" t="s">
        <v>1050</v>
      </c>
      <c r="AR215" s="9">
        <f t="shared" si="102"/>
        <v>2</v>
      </c>
      <c r="AS215" s="9" t="str">
        <f t="shared" si="103"/>
        <v>NYC Natural Gas</v>
      </c>
      <c r="AT215" s="9" t="s">
        <v>1162</v>
      </c>
      <c r="AU215" s="9">
        <f t="shared" si="104"/>
        <v>0</v>
      </c>
      <c r="AV215" s="9">
        <f t="shared" si="105"/>
        <v>64</v>
      </c>
    </row>
    <row r="216" spans="1:48" hidden="1" x14ac:dyDescent="0.25">
      <c r="A216" s="9" t="s">
        <v>813</v>
      </c>
      <c r="B216" s="9" t="s">
        <v>814</v>
      </c>
      <c r="C216" s="9" t="s">
        <v>815</v>
      </c>
      <c r="D216" s="9" t="s">
        <v>816</v>
      </c>
      <c r="E216" t="s">
        <v>1035</v>
      </c>
      <c r="F216" t="str">
        <f t="shared" si="86"/>
        <v>Not NYC</v>
      </c>
      <c r="G216" s="9" t="s">
        <v>76</v>
      </c>
      <c r="H216" s="36">
        <v>42.369033000000002</v>
      </c>
      <c r="I216" s="36">
        <v>-77.285396000000006</v>
      </c>
      <c r="J216" s="40">
        <f t="shared" si="82"/>
        <v>4</v>
      </c>
      <c r="K216" s="40">
        <f t="shared" si="87"/>
        <v>4</v>
      </c>
      <c r="L216" s="40">
        <f t="shared" si="88"/>
        <v>4</v>
      </c>
      <c r="M216" s="41">
        <v>39138.03711157645</v>
      </c>
      <c r="N216" s="41">
        <v>17066.004554466479</v>
      </c>
      <c r="O216" s="41">
        <f t="shared" si="106"/>
        <v>2691.3156107901691</v>
      </c>
      <c r="P216" s="42">
        <f t="shared" si="89"/>
        <v>1</v>
      </c>
      <c r="Q216" s="43">
        <v>1937</v>
      </c>
      <c r="R216" s="43">
        <v>2013</v>
      </c>
      <c r="S216" s="40">
        <f t="shared" si="90"/>
        <v>0</v>
      </c>
      <c r="T216" s="40"/>
      <c r="U216" s="40">
        <f t="shared" si="91"/>
        <v>0</v>
      </c>
      <c r="V216" s="40" t="str">
        <f>IFERROR(VLOOKUP(A216,'Data Tables'!$L$3:$M$89,2,FALSE),"No")</f>
        <v>No</v>
      </c>
      <c r="W216" s="40">
        <f t="shared" si="92"/>
        <v>0</v>
      </c>
      <c r="X216" s="43"/>
      <c r="Y216" s="40">
        <f t="shared" si="93"/>
        <v>0</v>
      </c>
      <c r="Z216" s="43" t="s">
        <v>46</v>
      </c>
      <c r="AA216" s="40">
        <f t="shared" si="94"/>
        <v>4</v>
      </c>
      <c r="AB216" s="44" t="str">
        <f t="shared" si="107"/>
        <v>Dual Fuel</v>
      </c>
      <c r="AC216" s="42">
        <f t="shared" si="95"/>
        <v>3</v>
      </c>
      <c r="AD216" s="44" t="str">
        <f>IF(AND(E216="Upstate",Q216&gt;=1945),"Furnace",IF(Q216&gt;=1980,"HW Boiler",IF(AND(E216="Downstate/LI/HV",Q216&gt;=1945),"Furnace","Steam Boiler")))</f>
        <v>Steam Boiler</v>
      </c>
      <c r="AE216" s="42">
        <f t="shared" si="96"/>
        <v>2</v>
      </c>
      <c r="AF216" s="45">
        <v>1990</v>
      </c>
      <c r="AG216" s="40">
        <f t="shared" si="97"/>
        <v>2</v>
      </c>
      <c r="AH216" s="45" t="str">
        <f t="shared" si="108"/>
        <v>Steam</v>
      </c>
      <c r="AI216" s="40">
        <f t="shared" si="98"/>
        <v>2</v>
      </c>
      <c r="AJ216" s="46" t="s">
        <v>42</v>
      </c>
      <c r="AK216" s="40">
        <f t="shared" si="99"/>
        <v>0</v>
      </c>
      <c r="AL216" s="9" t="s">
        <v>1064</v>
      </c>
      <c r="AM216" s="9">
        <f t="shared" si="100"/>
        <v>1</v>
      </c>
      <c r="AN216" s="9" t="s">
        <v>1053</v>
      </c>
      <c r="AO216" s="47">
        <f>VLOOKUP(AN216,'Data Tables'!$E$4:$F$15,2,FALSE)</f>
        <v>9.6621608999999999</v>
      </c>
      <c r="AP216" s="9">
        <f t="shared" si="101"/>
        <v>3</v>
      </c>
      <c r="AQ216" s="9" t="s">
        <v>1061</v>
      </c>
      <c r="AR216" s="9">
        <f t="shared" si="102"/>
        <v>4</v>
      </c>
      <c r="AS216" s="9" t="str">
        <f t="shared" si="103"/>
        <v>Not NYC</v>
      </c>
      <c r="AT216" s="9"/>
      <c r="AU216" s="9">
        <f t="shared" si="104"/>
        <v>0</v>
      </c>
      <c r="AV216" s="9">
        <f t="shared" si="105"/>
        <v>64</v>
      </c>
    </row>
    <row r="217" spans="1:48" hidden="1" x14ac:dyDescent="0.25">
      <c r="A217" s="9" t="s">
        <v>908</v>
      </c>
      <c r="B217" s="9" t="s">
        <v>909</v>
      </c>
      <c r="C217" s="9" t="s">
        <v>636</v>
      </c>
      <c r="D217" s="9" t="s">
        <v>424</v>
      </c>
      <c r="E217" t="s">
        <v>1034</v>
      </c>
      <c r="F217" t="str">
        <f t="shared" si="86"/>
        <v>Not NYC</v>
      </c>
      <c r="G217" s="9" t="s">
        <v>76</v>
      </c>
      <c r="H217" s="36">
        <v>40.777656999999998</v>
      </c>
      <c r="I217" s="36">
        <v>-72.977818999999997</v>
      </c>
      <c r="J217" s="40">
        <f t="shared" ref="J217:J240" si="109">IF(OR(G217="Hospitals",G217="Nursing Homes",G217="Hotels",G217="Airports"),4,IF(OR(G217="Multifamily Housing",G217="Correctional Facilities",G217="Military"),3,IF(G217="Colleges &amp; Universities",2,IF(G217="Office",0,666))))</f>
        <v>4</v>
      </c>
      <c r="K217" s="40">
        <f t="shared" si="87"/>
        <v>4</v>
      </c>
      <c r="L217" s="40">
        <f t="shared" si="88"/>
        <v>4</v>
      </c>
      <c r="M217" s="41">
        <v>34491.275850293212</v>
      </c>
      <c r="N217" s="41">
        <v>15039.800516116224</v>
      </c>
      <c r="O217" s="41">
        <f t="shared" si="106"/>
        <v>2371.7824393525157</v>
      </c>
      <c r="P217" s="42">
        <f t="shared" si="89"/>
        <v>1</v>
      </c>
      <c r="Q217" s="43">
        <v>1956</v>
      </c>
      <c r="R217" s="43"/>
      <c r="S217" s="40">
        <f t="shared" si="90"/>
        <v>3</v>
      </c>
      <c r="T217" s="40"/>
      <c r="U217" s="40">
        <f t="shared" si="91"/>
        <v>0</v>
      </c>
      <c r="V217" s="40" t="str">
        <f>IFERROR(VLOOKUP(A217,'Data Tables'!$L$3:$M$89,2,FALSE),"No")</f>
        <v>No</v>
      </c>
      <c r="W217" s="40">
        <f t="shared" si="92"/>
        <v>0</v>
      </c>
      <c r="X217" s="43" t="s">
        <v>1108</v>
      </c>
      <c r="Y217" s="40">
        <f t="shared" si="93"/>
        <v>4</v>
      </c>
      <c r="Z217" s="43" t="s">
        <v>156</v>
      </c>
      <c r="AA217" s="40">
        <f t="shared" si="94"/>
        <v>0</v>
      </c>
      <c r="AB217" s="44" t="str">
        <f t="shared" si="107"/>
        <v>Dual Fuel</v>
      </c>
      <c r="AC217" s="42">
        <f t="shared" si="95"/>
        <v>3</v>
      </c>
      <c r="AD217" s="41" t="s">
        <v>74</v>
      </c>
      <c r="AE217" s="42">
        <f t="shared" si="96"/>
        <v>2</v>
      </c>
      <c r="AF217" s="45">
        <v>1990</v>
      </c>
      <c r="AG217" s="40">
        <f t="shared" si="97"/>
        <v>2</v>
      </c>
      <c r="AH217" s="45" t="str">
        <f t="shared" si="108"/>
        <v>Forced Air</v>
      </c>
      <c r="AI217" s="40">
        <f t="shared" si="98"/>
        <v>4</v>
      </c>
      <c r="AJ217" s="46" t="s">
        <v>42</v>
      </c>
      <c r="AK217" s="40">
        <f t="shared" si="99"/>
        <v>0</v>
      </c>
      <c r="AL217" s="9" t="s">
        <v>1048</v>
      </c>
      <c r="AM217" s="9">
        <f t="shared" si="100"/>
        <v>4</v>
      </c>
      <c r="AN217" s="9" t="s">
        <v>1052</v>
      </c>
      <c r="AO217" s="47">
        <f>VLOOKUP(AN217,'Data Tables'!$E$4:$F$15,2,FALSE)</f>
        <v>18.814844999999998</v>
      </c>
      <c r="AP217" s="9">
        <f t="shared" si="101"/>
        <v>1</v>
      </c>
      <c r="AQ217" s="9" t="s">
        <v>1058</v>
      </c>
      <c r="AR217" s="9">
        <f t="shared" si="102"/>
        <v>1</v>
      </c>
      <c r="AS217" s="9" t="str">
        <f t="shared" si="103"/>
        <v>Not NYC</v>
      </c>
      <c r="AT217" s="9"/>
      <c r="AU217" s="9">
        <f t="shared" si="104"/>
        <v>0</v>
      </c>
      <c r="AV217" s="9">
        <f t="shared" si="105"/>
        <v>64</v>
      </c>
    </row>
    <row r="218" spans="1:48" x14ac:dyDescent="0.25">
      <c r="A218" s="9" t="s">
        <v>698</v>
      </c>
      <c r="B218" s="9" t="s">
        <v>699</v>
      </c>
      <c r="C218" s="9" t="s">
        <v>700</v>
      </c>
      <c r="D218" s="9" t="s">
        <v>437</v>
      </c>
      <c r="E218" t="s">
        <v>1034</v>
      </c>
      <c r="F218" t="str">
        <f t="shared" si="86"/>
        <v>Not NYC</v>
      </c>
      <c r="G218" s="9" t="s">
        <v>53</v>
      </c>
      <c r="H218" s="36">
        <v>42.717601999999999</v>
      </c>
      <c r="I218" s="36">
        <v>-73.752600000000001</v>
      </c>
      <c r="J218" s="40">
        <f t="shared" si="109"/>
        <v>2</v>
      </c>
      <c r="K218" s="40">
        <f t="shared" si="87"/>
        <v>0</v>
      </c>
      <c r="L218" s="40">
        <f t="shared" si="88"/>
        <v>1</v>
      </c>
      <c r="M218" s="41">
        <v>53608.264480519472</v>
      </c>
      <c r="N218" s="41">
        <v>6034.8484868421046</v>
      </c>
      <c r="O218" s="41">
        <f t="shared" si="106"/>
        <v>3686.35653986631</v>
      </c>
      <c r="P218" s="42">
        <f t="shared" si="89"/>
        <v>2</v>
      </c>
      <c r="Q218" s="43">
        <v>1938</v>
      </c>
      <c r="R218" s="43"/>
      <c r="S218" s="40">
        <f t="shared" si="90"/>
        <v>4</v>
      </c>
      <c r="T218" s="40"/>
      <c r="U218" s="40">
        <f t="shared" si="91"/>
        <v>0</v>
      </c>
      <c r="V218" s="40" t="str">
        <f>IFERROR(VLOOKUP(A218,'Data Tables'!$L$3:$M$89,2,FALSE),"No")</f>
        <v>Yes</v>
      </c>
      <c r="W218" s="40">
        <f t="shared" si="92"/>
        <v>4</v>
      </c>
      <c r="X218" s="43"/>
      <c r="Y218" s="40">
        <f t="shared" si="93"/>
        <v>0</v>
      </c>
      <c r="Z218" s="43" t="s">
        <v>46</v>
      </c>
      <c r="AA218" s="40">
        <f t="shared" si="94"/>
        <v>4</v>
      </c>
      <c r="AB218" s="43" t="s">
        <v>41</v>
      </c>
      <c r="AC218" s="42">
        <f t="shared" si="95"/>
        <v>2</v>
      </c>
      <c r="AD218" s="41" t="s">
        <v>74</v>
      </c>
      <c r="AE218" s="42">
        <f t="shared" si="96"/>
        <v>2</v>
      </c>
      <c r="AF218" s="45">
        <v>1990</v>
      </c>
      <c r="AG218" s="40">
        <f t="shared" si="97"/>
        <v>2</v>
      </c>
      <c r="AH218" s="43" t="s">
        <v>49</v>
      </c>
      <c r="AI218" s="40">
        <f t="shared" si="98"/>
        <v>2</v>
      </c>
      <c r="AJ218" s="46" t="s">
        <v>42</v>
      </c>
      <c r="AK218" s="40">
        <f t="shared" si="99"/>
        <v>0</v>
      </c>
      <c r="AL218" s="9" t="s">
        <v>1060</v>
      </c>
      <c r="AM218" s="9">
        <f t="shared" si="100"/>
        <v>2</v>
      </c>
      <c r="AN218" s="9" t="s">
        <v>1047</v>
      </c>
      <c r="AO218" s="47">
        <f>VLOOKUP(AN218,'Data Tables'!$E$4:$F$15,2,FALSE)</f>
        <v>8.6002589999999994</v>
      </c>
      <c r="AP218" s="9">
        <f t="shared" si="101"/>
        <v>4</v>
      </c>
      <c r="AQ218" s="9" t="s">
        <v>1061</v>
      </c>
      <c r="AR218" s="9">
        <f t="shared" si="102"/>
        <v>4</v>
      </c>
      <c r="AS218" s="9" t="str">
        <f t="shared" si="103"/>
        <v>Not NYC</v>
      </c>
      <c r="AT218" s="9"/>
      <c r="AU218" s="9">
        <f t="shared" si="104"/>
        <v>0</v>
      </c>
      <c r="AV218" s="9">
        <f t="shared" si="105"/>
        <v>64</v>
      </c>
    </row>
    <row r="219" spans="1:48" x14ac:dyDescent="0.25">
      <c r="A219" s="9" t="s">
        <v>852</v>
      </c>
      <c r="B219" s="9" t="s">
        <v>853</v>
      </c>
      <c r="C219" s="9" t="s">
        <v>524</v>
      </c>
      <c r="D219" s="9" t="s">
        <v>524</v>
      </c>
      <c r="E219" t="s">
        <v>1035</v>
      </c>
      <c r="F219" t="str">
        <f t="shared" si="86"/>
        <v>Not NYC</v>
      </c>
      <c r="G219" s="9" t="s">
        <v>53</v>
      </c>
      <c r="H219" s="36">
        <v>42.818097000000002</v>
      </c>
      <c r="I219" s="36">
        <v>-73.928787999999997</v>
      </c>
      <c r="J219" s="40">
        <f t="shared" si="109"/>
        <v>2</v>
      </c>
      <c r="K219" s="40">
        <f t="shared" si="87"/>
        <v>0</v>
      </c>
      <c r="L219" s="40">
        <f t="shared" si="88"/>
        <v>1</v>
      </c>
      <c r="M219" s="41">
        <v>37672.019707792206</v>
      </c>
      <c r="N219" s="41">
        <v>4240.8560197368415</v>
      </c>
      <c r="O219" s="41">
        <f t="shared" si="106"/>
        <v>2590.5053552005347</v>
      </c>
      <c r="P219" s="42">
        <f t="shared" si="89"/>
        <v>1</v>
      </c>
      <c r="Q219" s="43">
        <v>1875</v>
      </c>
      <c r="R219" s="43"/>
      <c r="S219" s="40">
        <f t="shared" si="90"/>
        <v>4</v>
      </c>
      <c r="T219" s="40"/>
      <c r="U219" s="40">
        <f t="shared" si="91"/>
        <v>0</v>
      </c>
      <c r="V219" s="40" t="str">
        <f>IFERROR(VLOOKUP(A219,'Data Tables'!$L$3:$M$89,2,FALSE),"No")</f>
        <v>Yes</v>
      </c>
      <c r="W219" s="40">
        <f t="shared" si="92"/>
        <v>4</v>
      </c>
      <c r="X219" s="43"/>
      <c r="Y219" s="40">
        <f t="shared" si="93"/>
        <v>0</v>
      </c>
      <c r="Z219" s="43" t="s">
        <v>46</v>
      </c>
      <c r="AA219" s="40">
        <f t="shared" si="94"/>
        <v>4</v>
      </c>
      <c r="AB219" s="43" t="s">
        <v>41</v>
      </c>
      <c r="AC219" s="42">
        <f t="shared" si="95"/>
        <v>2</v>
      </c>
      <c r="AD219" s="41" t="s">
        <v>48</v>
      </c>
      <c r="AE219" s="42">
        <f t="shared" si="96"/>
        <v>3</v>
      </c>
      <c r="AF219" s="43">
        <v>2016</v>
      </c>
      <c r="AG219" s="40">
        <f t="shared" si="97"/>
        <v>1</v>
      </c>
      <c r="AH219" s="43" t="s">
        <v>49</v>
      </c>
      <c r="AI219" s="40">
        <f t="shared" si="98"/>
        <v>2</v>
      </c>
      <c r="AJ219" s="46" t="s">
        <v>49</v>
      </c>
      <c r="AK219" s="40">
        <f t="shared" si="99"/>
        <v>1</v>
      </c>
      <c r="AL219" s="9" t="s">
        <v>1060</v>
      </c>
      <c r="AM219" s="9">
        <f t="shared" si="100"/>
        <v>2</v>
      </c>
      <c r="AN219" s="9" t="s">
        <v>1047</v>
      </c>
      <c r="AO219" s="47">
        <f>VLOOKUP(AN219,'Data Tables'!$E$4:$F$15,2,FALSE)</f>
        <v>8.6002589999999994</v>
      </c>
      <c r="AP219" s="9">
        <f t="shared" si="101"/>
        <v>4</v>
      </c>
      <c r="AQ219" s="9" t="s">
        <v>1061</v>
      </c>
      <c r="AR219" s="9">
        <f t="shared" si="102"/>
        <v>4</v>
      </c>
      <c r="AS219" s="9" t="str">
        <f t="shared" si="103"/>
        <v>Not NYC</v>
      </c>
      <c r="AT219" s="9"/>
      <c r="AU219" s="9">
        <f t="shared" si="104"/>
        <v>0</v>
      </c>
      <c r="AV219" s="9">
        <f t="shared" si="105"/>
        <v>64</v>
      </c>
    </row>
    <row r="220" spans="1:48" x14ac:dyDescent="0.25">
      <c r="A220" s="9" t="s">
        <v>930</v>
      </c>
      <c r="B220" s="9" t="s">
        <v>931</v>
      </c>
      <c r="C220" s="9" t="s">
        <v>480</v>
      </c>
      <c r="D220" s="9" t="s">
        <v>481</v>
      </c>
      <c r="E220" t="s">
        <v>1034</v>
      </c>
      <c r="F220" t="str">
        <f t="shared" si="86"/>
        <v>Not NYC</v>
      </c>
      <c r="G220" s="9" t="s">
        <v>53</v>
      </c>
      <c r="H220" s="36">
        <v>41.047418999999998</v>
      </c>
      <c r="I220" s="36">
        <v>-73.950554999999994</v>
      </c>
      <c r="J220" s="40">
        <f t="shared" si="109"/>
        <v>2</v>
      </c>
      <c r="K220" s="40">
        <f t="shared" si="87"/>
        <v>0</v>
      </c>
      <c r="L220" s="40">
        <f t="shared" si="88"/>
        <v>1</v>
      </c>
      <c r="M220" s="41">
        <v>32470.721883116872</v>
      </c>
      <c r="N220" s="41">
        <v>3655.3298026315783</v>
      </c>
      <c r="O220" s="41">
        <f t="shared" si="106"/>
        <v>2232.8396400802135</v>
      </c>
      <c r="P220" s="42">
        <f t="shared" si="89"/>
        <v>1</v>
      </c>
      <c r="Q220" s="43">
        <v>1952</v>
      </c>
      <c r="R220" s="43"/>
      <c r="S220" s="40">
        <f t="shared" si="90"/>
        <v>3</v>
      </c>
      <c r="T220" s="40"/>
      <c r="U220" s="40">
        <f t="shared" si="91"/>
        <v>0</v>
      </c>
      <c r="V220" s="40" t="str">
        <f>IFERROR(VLOOKUP(A220,'Data Tables'!$L$3:$M$89,2,FALSE),"No")</f>
        <v>Yes</v>
      </c>
      <c r="W220" s="40">
        <f t="shared" si="92"/>
        <v>4</v>
      </c>
      <c r="X220" s="43"/>
      <c r="Y220" s="40">
        <f t="shared" si="93"/>
        <v>0</v>
      </c>
      <c r="Z220" s="43" t="s">
        <v>46</v>
      </c>
      <c r="AA220" s="40">
        <f t="shared" si="94"/>
        <v>4</v>
      </c>
      <c r="AB220" s="44" t="str">
        <f t="shared" ref="AB220:AB225" si="110">IF(AND(E220="Manhattan",G220="Multifamily Housing"),IF(Q220&lt;1980,"Dual Fuel","Natural Gas"),IF(AND(E220="Manhattan",G220&lt;&gt;"Multifamily Housing"),IF(Q220&lt;1945,"Oil",IF(Q220&lt;1980,"Dual Fuel","Natural Gas")),IF(E220="Downstate/LI/HV",IF(Q220&lt;1980,"Dual Fuel","Natural Gas"),IF(Q220&lt;1945,"Dual Fuel","Natural Gas"))))</f>
        <v>Dual Fuel</v>
      </c>
      <c r="AC220" s="42">
        <f t="shared" si="95"/>
        <v>3</v>
      </c>
      <c r="AD220" s="44" t="str">
        <f t="shared" ref="AD220:AD225" si="111">IF(AND(E220="Upstate",Q220&gt;=1945),"Furnace",IF(Q220&gt;=1980,"HW Boiler",IF(AND(E220="Downstate/LI/HV",Q220&gt;=1945),"Furnace","Steam Boiler")))</f>
        <v>Furnace</v>
      </c>
      <c r="AE220" s="42">
        <f t="shared" si="96"/>
        <v>3</v>
      </c>
      <c r="AF220" s="45">
        <v>1990</v>
      </c>
      <c r="AG220" s="40">
        <f t="shared" si="97"/>
        <v>2</v>
      </c>
      <c r="AH220" s="45" t="str">
        <f t="shared" ref="AH220:AH229" si="112">IF(AND(E220="Upstate",Q220&gt;=1945),"Forced Air",IF(Q220&gt;=1980,"Hydronic",IF(AND(E220="Downstate/LI/HV",Q220&gt;=1945),"Forced Air","Steam")))</f>
        <v>Forced Air</v>
      </c>
      <c r="AI220" s="40">
        <f t="shared" si="98"/>
        <v>4</v>
      </c>
      <c r="AJ220" s="46" t="s">
        <v>42</v>
      </c>
      <c r="AK220" s="40">
        <f t="shared" si="99"/>
        <v>0</v>
      </c>
      <c r="AL220" s="9" t="s">
        <v>1060</v>
      </c>
      <c r="AM220" s="9">
        <f t="shared" si="100"/>
        <v>2</v>
      </c>
      <c r="AN220" s="9" t="s">
        <v>1051</v>
      </c>
      <c r="AO220" s="47">
        <f>VLOOKUP(AN220,'Data Tables'!$E$4:$F$15,2,FALSE)</f>
        <v>13.688314</v>
      </c>
      <c r="AP220" s="9">
        <f t="shared" si="101"/>
        <v>2</v>
      </c>
      <c r="AQ220" s="9" t="s">
        <v>1061</v>
      </c>
      <c r="AR220" s="9">
        <f t="shared" si="102"/>
        <v>4</v>
      </c>
      <c r="AS220" s="9" t="str">
        <f t="shared" si="103"/>
        <v>Not NYC</v>
      </c>
      <c r="AT220" s="9"/>
      <c r="AU220" s="9">
        <f t="shared" si="104"/>
        <v>0</v>
      </c>
      <c r="AV220" s="9">
        <f t="shared" si="105"/>
        <v>64</v>
      </c>
    </row>
    <row r="221" spans="1:48" hidden="1" x14ac:dyDescent="0.25">
      <c r="A221" s="9" t="s">
        <v>208</v>
      </c>
      <c r="B221" s="9" t="s">
        <v>209</v>
      </c>
      <c r="C221" s="9" t="s">
        <v>62</v>
      </c>
      <c r="D221" s="9" t="s">
        <v>63</v>
      </c>
      <c r="E221" t="s">
        <v>63</v>
      </c>
      <c r="F221" t="str">
        <f t="shared" si="86"/>
        <v>NYC</v>
      </c>
      <c r="G221" s="9" t="s">
        <v>39</v>
      </c>
      <c r="H221" s="36">
        <v>40.717590100000002</v>
      </c>
      <c r="I221" s="36">
        <v>-74.011001800000003</v>
      </c>
      <c r="J221" s="40">
        <f t="shared" si="109"/>
        <v>3</v>
      </c>
      <c r="K221" s="40">
        <f t="shared" si="87"/>
        <v>2</v>
      </c>
      <c r="L221" s="40">
        <f t="shared" si="88"/>
        <v>3</v>
      </c>
      <c r="M221" s="41">
        <v>121181.31600000001</v>
      </c>
      <c r="N221" s="41">
        <v>3269.3922402960284</v>
      </c>
      <c r="O221" s="41">
        <f t="shared" si="106"/>
        <v>8332.9975531764721</v>
      </c>
      <c r="P221" s="42">
        <f t="shared" si="89"/>
        <v>3</v>
      </c>
      <c r="Q221" s="43">
        <v>1975</v>
      </c>
      <c r="R221" s="43"/>
      <c r="S221" s="40">
        <f t="shared" si="90"/>
        <v>3</v>
      </c>
      <c r="T221" s="40"/>
      <c r="U221" s="40">
        <f t="shared" si="91"/>
        <v>0</v>
      </c>
      <c r="V221" s="40" t="str">
        <f>IFERROR(VLOOKUP(A221,'Data Tables'!$L$3:$M$89,2,FALSE),"No")</f>
        <v>No</v>
      </c>
      <c r="W221" s="40">
        <f t="shared" si="92"/>
        <v>0</v>
      </c>
      <c r="X221" s="43"/>
      <c r="Y221" s="40">
        <f t="shared" si="93"/>
        <v>0</v>
      </c>
      <c r="Z221" s="41" t="s">
        <v>40</v>
      </c>
      <c r="AA221" s="40">
        <f t="shared" si="94"/>
        <v>0</v>
      </c>
      <c r="AB221" s="44" t="str">
        <f t="shared" si="110"/>
        <v>Dual Fuel</v>
      </c>
      <c r="AC221" s="42">
        <f t="shared" si="95"/>
        <v>3</v>
      </c>
      <c r="AD221" s="44" t="str">
        <f t="shared" si="111"/>
        <v>Steam Boiler</v>
      </c>
      <c r="AE221" s="42">
        <f t="shared" si="96"/>
        <v>2</v>
      </c>
      <c r="AF221" s="45">
        <v>1990</v>
      </c>
      <c r="AG221" s="40">
        <f t="shared" si="97"/>
        <v>2</v>
      </c>
      <c r="AH221" s="45" t="str">
        <f t="shared" si="112"/>
        <v>Steam</v>
      </c>
      <c r="AI221" s="40">
        <f t="shared" si="98"/>
        <v>2</v>
      </c>
      <c r="AJ221" s="46" t="s">
        <v>42</v>
      </c>
      <c r="AK221" s="40">
        <f t="shared" si="99"/>
        <v>0</v>
      </c>
      <c r="AL221" s="9" t="s">
        <v>1048</v>
      </c>
      <c r="AM221" s="9">
        <f t="shared" si="100"/>
        <v>4</v>
      </c>
      <c r="AN221" s="9" t="s">
        <v>1055</v>
      </c>
      <c r="AO221" s="47">
        <f>VLOOKUP(AN221,'Data Tables'!$E$4:$F$15,2,FALSE)</f>
        <v>20.157194</v>
      </c>
      <c r="AP221" s="9">
        <f t="shared" si="101"/>
        <v>0</v>
      </c>
      <c r="AQ221" s="9" t="s">
        <v>1050</v>
      </c>
      <c r="AR221" s="9">
        <f t="shared" si="102"/>
        <v>2</v>
      </c>
      <c r="AS221" s="9" t="str">
        <f t="shared" si="103"/>
        <v>NYC Dual Fuel</v>
      </c>
      <c r="AT221" s="9"/>
      <c r="AU221" s="9">
        <f t="shared" si="104"/>
        <v>3</v>
      </c>
      <c r="AV221" s="9">
        <f t="shared" si="105"/>
        <v>64</v>
      </c>
    </row>
    <row r="222" spans="1:48" hidden="1" x14ac:dyDescent="0.25">
      <c r="A222" s="9" t="s">
        <v>212</v>
      </c>
      <c r="B222" s="9" t="s">
        <v>213</v>
      </c>
      <c r="C222" s="9" t="s">
        <v>63</v>
      </c>
      <c r="D222" s="9" t="s">
        <v>63</v>
      </c>
      <c r="E222" t="s">
        <v>63</v>
      </c>
      <c r="F222" t="str">
        <f t="shared" si="86"/>
        <v>NYC</v>
      </c>
      <c r="G222" s="9" t="s">
        <v>39</v>
      </c>
      <c r="H222" s="36">
        <v>40.7241085</v>
      </c>
      <c r="I222" s="36">
        <v>-73.987256700000003</v>
      </c>
      <c r="J222" s="40">
        <f t="shared" si="109"/>
        <v>3</v>
      </c>
      <c r="K222" s="40">
        <f t="shared" si="87"/>
        <v>2</v>
      </c>
      <c r="L222" s="40">
        <f t="shared" si="88"/>
        <v>3</v>
      </c>
      <c r="M222" s="41">
        <v>119170.46670588235</v>
      </c>
      <c r="N222" s="41">
        <v>2557.8987202296025</v>
      </c>
      <c r="O222" s="41">
        <f t="shared" si="106"/>
        <v>8194.7220928927345</v>
      </c>
      <c r="P222" s="42">
        <f t="shared" si="89"/>
        <v>3</v>
      </c>
      <c r="Q222" s="43">
        <v>1964</v>
      </c>
      <c r="R222" s="43"/>
      <c r="S222" s="40">
        <f t="shared" si="90"/>
        <v>3</v>
      </c>
      <c r="T222" s="40"/>
      <c r="U222" s="40">
        <f t="shared" si="91"/>
        <v>0</v>
      </c>
      <c r="V222" s="40" t="str">
        <f>IFERROR(VLOOKUP(A222,'Data Tables'!$L$3:$M$89,2,FALSE),"No")</f>
        <v>No</v>
      </c>
      <c r="W222" s="40">
        <f t="shared" si="92"/>
        <v>0</v>
      </c>
      <c r="X222" s="43"/>
      <c r="Y222" s="40">
        <f t="shared" si="93"/>
        <v>0</v>
      </c>
      <c r="Z222" s="41" t="s">
        <v>156</v>
      </c>
      <c r="AA222" s="40">
        <f t="shared" si="94"/>
        <v>0</v>
      </c>
      <c r="AB222" s="44" t="str">
        <f t="shared" si="110"/>
        <v>Dual Fuel</v>
      </c>
      <c r="AC222" s="42">
        <f t="shared" si="95"/>
        <v>3</v>
      </c>
      <c r="AD222" s="44" t="str">
        <f t="shared" si="111"/>
        <v>Steam Boiler</v>
      </c>
      <c r="AE222" s="42">
        <f t="shared" si="96"/>
        <v>2</v>
      </c>
      <c r="AF222" s="45">
        <v>1990</v>
      </c>
      <c r="AG222" s="40">
        <f t="shared" si="97"/>
        <v>2</v>
      </c>
      <c r="AH222" s="45" t="str">
        <f t="shared" si="112"/>
        <v>Steam</v>
      </c>
      <c r="AI222" s="40">
        <f t="shared" si="98"/>
        <v>2</v>
      </c>
      <c r="AJ222" s="46" t="s">
        <v>42</v>
      </c>
      <c r="AK222" s="40">
        <f t="shared" si="99"/>
        <v>0</v>
      </c>
      <c r="AL222" s="9" t="s">
        <v>1048</v>
      </c>
      <c r="AM222" s="9">
        <f t="shared" si="100"/>
        <v>4</v>
      </c>
      <c r="AN222" s="9" t="s">
        <v>1055</v>
      </c>
      <c r="AO222" s="47">
        <f>VLOOKUP(AN222,'Data Tables'!$E$4:$F$15,2,FALSE)</f>
        <v>20.157194</v>
      </c>
      <c r="AP222" s="9">
        <f t="shared" si="101"/>
        <v>0</v>
      </c>
      <c r="AQ222" s="9" t="s">
        <v>1050</v>
      </c>
      <c r="AR222" s="9">
        <f t="shared" si="102"/>
        <v>2</v>
      </c>
      <c r="AS222" s="9" t="str">
        <f t="shared" si="103"/>
        <v>NYC Dual Fuel</v>
      </c>
      <c r="AT222" s="9"/>
      <c r="AU222" s="9">
        <f t="shared" si="104"/>
        <v>3</v>
      </c>
      <c r="AV222" s="9">
        <f t="shared" si="105"/>
        <v>64</v>
      </c>
    </row>
    <row r="223" spans="1:48" hidden="1" x14ac:dyDescent="0.25">
      <c r="A223" s="9" t="s">
        <v>738</v>
      </c>
      <c r="B223" s="9" t="s">
        <v>780</v>
      </c>
      <c r="C223" s="9" t="s">
        <v>437</v>
      </c>
      <c r="D223" s="9" t="s">
        <v>437</v>
      </c>
      <c r="E223" t="s">
        <v>1034</v>
      </c>
      <c r="F223" t="str">
        <f t="shared" si="86"/>
        <v>Not NYC</v>
      </c>
      <c r="G223" s="9" t="s">
        <v>64</v>
      </c>
      <c r="H223" s="36">
        <v>42.673386999999998</v>
      </c>
      <c r="I223" s="36">
        <v>-73.812748999999997</v>
      </c>
      <c r="J223" s="40">
        <f t="shared" si="109"/>
        <v>0</v>
      </c>
      <c r="K223" s="40">
        <f t="shared" si="87"/>
        <v>1</v>
      </c>
      <c r="L223" s="40">
        <f t="shared" si="88"/>
        <v>2</v>
      </c>
      <c r="M223" s="41">
        <v>42919.016805655796</v>
      </c>
      <c r="N223" s="41">
        <v>18752.308881240373</v>
      </c>
      <c r="O223" s="41">
        <f t="shared" si="106"/>
        <v>2951.313567400684</v>
      </c>
      <c r="P223" s="42">
        <f t="shared" si="89"/>
        <v>1</v>
      </c>
      <c r="Q223" s="43">
        <v>1964</v>
      </c>
      <c r="R223" s="43"/>
      <c r="S223" s="40">
        <f t="shared" si="90"/>
        <v>3</v>
      </c>
      <c r="T223" s="40" t="s">
        <v>1162</v>
      </c>
      <c r="U223" s="40">
        <f t="shared" si="91"/>
        <v>4</v>
      </c>
      <c r="V223" s="40" t="str">
        <f>IFERROR(VLOOKUP(A223,'Data Tables'!$L$3:$M$89,2,FALSE),"No")</f>
        <v>No</v>
      </c>
      <c r="W223" s="40">
        <f t="shared" si="92"/>
        <v>0</v>
      </c>
      <c r="X223" s="43"/>
      <c r="Y223" s="40">
        <f t="shared" si="93"/>
        <v>0</v>
      </c>
      <c r="Z223" s="43" t="s">
        <v>67</v>
      </c>
      <c r="AA223" s="40">
        <f t="shared" si="94"/>
        <v>2</v>
      </c>
      <c r="AB223" s="44" t="str">
        <f t="shared" si="110"/>
        <v>Dual Fuel</v>
      </c>
      <c r="AC223" s="42">
        <f t="shared" si="95"/>
        <v>3</v>
      </c>
      <c r="AD223" s="44" t="str">
        <f t="shared" si="111"/>
        <v>Furnace</v>
      </c>
      <c r="AE223" s="42">
        <f t="shared" si="96"/>
        <v>3</v>
      </c>
      <c r="AF223" s="45">
        <v>1990</v>
      </c>
      <c r="AG223" s="40">
        <f t="shared" si="97"/>
        <v>2</v>
      </c>
      <c r="AH223" s="45" t="str">
        <f t="shared" si="112"/>
        <v>Forced Air</v>
      </c>
      <c r="AI223" s="40">
        <f t="shared" si="98"/>
        <v>4</v>
      </c>
      <c r="AJ223" s="46" t="s">
        <v>42</v>
      </c>
      <c r="AK223" s="40">
        <f t="shared" si="99"/>
        <v>0</v>
      </c>
      <c r="AL223" s="9" t="s">
        <v>1060</v>
      </c>
      <c r="AM223" s="9">
        <f t="shared" si="100"/>
        <v>2</v>
      </c>
      <c r="AN223" s="9" t="s">
        <v>1047</v>
      </c>
      <c r="AO223" s="47">
        <f>VLOOKUP(AN223,'Data Tables'!$E$4:$F$15,2,FALSE)</f>
        <v>8.6002589999999994</v>
      </c>
      <c r="AP223" s="9">
        <f t="shared" si="101"/>
        <v>4</v>
      </c>
      <c r="AQ223" s="9" t="s">
        <v>1061</v>
      </c>
      <c r="AR223" s="9">
        <f t="shared" si="102"/>
        <v>4</v>
      </c>
      <c r="AS223" s="9" t="str">
        <f t="shared" si="103"/>
        <v>Not NYC</v>
      </c>
      <c r="AT223" s="9"/>
      <c r="AU223" s="9">
        <f t="shared" si="104"/>
        <v>0</v>
      </c>
      <c r="AV223" s="9">
        <f t="shared" si="105"/>
        <v>64</v>
      </c>
    </row>
    <row r="224" spans="1:48" hidden="1" x14ac:dyDescent="0.25">
      <c r="A224" s="9" t="s">
        <v>738</v>
      </c>
      <c r="B224" s="9" t="s">
        <v>739</v>
      </c>
      <c r="C224" s="9" t="s">
        <v>437</v>
      </c>
      <c r="D224" s="9" t="s">
        <v>437</v>
      </c>
      <c r="E224" t="s">
        <v>1034</v>
      </c>
      <c r="F224" t="str">
        <f t="shared" si="86"/>
        <v>Not NYC</v>
      </c>
      <c r="G224" s="9" t="s">
        <v>64</v>
      </c>
      <c r="H224" s="36">
        <v>42.673386999999998</v>
      </c>
      <c r="I224" s="36">
        <v>-73.812748999999997</v>
      </c>
      <c r="J224" s="40">
        <f t="shared" si="109"/>
        <v>0</v>
      </c>
      <c r="K224" s="40">
        <f t="shared" si="87"/>
        <v>1</v>
      </c>
      <c r="L224" s="40">
        <f t="shared" si="88"/>
        <v>2</v>
      </c>
      <c r="M224" s="41">
        <v>37554.139704948815</v>
      </c>
      <c r="N224" s="41">
        <v>16408.27027108533</v>
      </c>
      <c r="O224" s="41">
        <f t="shared" si="106"/>
        <v>2582.3993714755979</v>
      </c>
      <c r="P224" s="42">
        <f t="shared" si="89"/>
        <v>1</v>
      </c>
      <c r="Q224" s="43">
        <v>1961</v>
      </c>
      <c r="R224" s="43"/>
      <c r="S224" s="40">
        <f t="shared" si="90"/>
        <v>3</v>
      </c>
      <c r="T224" s="40" t="s">
        <v>1162</v>
      </c>
      <c r="U224" s="40">
        <f t="shared" si="91"/>
        <v>4</v>
      </c>
      <c r="V224" s="40" t="str">
        <f>IFERROR(VLOOKUP(A224,'Data Tables'!$L$3:$M$89,2,FALSE),"No")</f>
        <v>No</v>
      </c>
      <c r="W224" s="40">
        <f t="shared" si="92"/>
        <v>0</v>
      </c>
      <c r="X224" s="43"/>
      <c r="Y224" s="40">
        <f t="shared" si="93"/>
        <v>0</v>
      </c>
      <c r="Z224" s="43" t="s">
        <v>67</v>
      </c>
      <c r="AA224" s="40">
        <f t="shared" si="94"/>
        <v>2</v>
      </c>
      <c r="AB224" s="44" t="str">
        <f t="shared" si="110"/>
        <v>Dual Fuel</v>
      </c>
      <c r="AC224" s="42">
        <f t="shared" si="95"/>
        <v>3</v>
      </c>
      <c r="AD224" s="44" t="str">
        <f t="shared" si="111"/>
        <v>Furnace</v>
      </c>
      <c r="AE224" s="42">
        <f t="shared" si="96"/>
        <v>3</v>
      </c>
      <c r="AF224" s="45">
        <v>1990</v>
      </c>
      <c r="AG224" s="40">
        <f t="shared" si="97"/>
        <v>2</v>
      </c>
      <c r="AH224" s="45" t="str">
        <f t="shared" si="112"/>
        <v>Forced Air</v>
      </c>
      <c r="AI224" s="40">
        <f t="shared" si="98"/>
        <v>4</v>
      </c>
      <c r="AJ224" s="46" t="s">
        <v>42</v>
      </c>
      <c r="AK224" s="40">
        <f t="shared" si="99"/>
        <v>0</v>
      </c>
      <c r="AL224" s="9" t="s">
        <v>1060</v>
      </c>
      <c r="AM224" s="9">
        <f t="shared" si="100"/>
        <v>2</v>
      </c>
      <c r="AN224" s="9" t="s">
        <v>1047</v>
      </c>
      <c r="AO224" s="47">
        <f>VLOOKUP(AN224,'Data Tables'!$E$4:$F$15,2,FALSE)</f>
        <v>8.6002589999999994</v>
      </c>
      <c r="AP224" s="9">
        <f t="shared" si="101"/>
        <v>4</v>
      </c>
      <c r="AQ224" s="9" t="s">
        <v>1061</v>
      </c>
      <c r="AR224" s="9">
        <f t="shared" si="102"/>
        <v>4</v>
      </c>
      <c r="AS224" s="9" t="str">
        <f t="shared" si="103"/>
        <v>Not NYC</v>
      </c>
      <c r="AT224" s="9"/>
      <c r="AU224" s="9">
        <f t="shared" si="104"/>
        <v>0</v>
      </c>
      <c r="AV224" s="9">
        <f t="shared" si="105"/>
        <v>64</v>
      </c>
    </row>
    <row r="225" spans="1:48" hidden="1" x14ac:dyDescent="0.25">
      <c r="A225" s="9" t="s">
        <v>869</v>
      </c>
      <c r="B225" s="9" t="s">
        <v>870</v>
      </c>
      <c r="C225" s="9" t="s">
        <v>871</v>
      </c>
      <c r="D225" s="9" t="s">
        <v>617</v>
      </c>
      <c r="E225" t="s">
        <v>1035</v>
      </c>
      <c r="F225" t="str">
        <f t="shared" si="86"/>
        <v>Not NYC</v>
      </c>
      <c r="G225" s="9" t="s">
        <v>339</v>
      </c>
      <c r="H225" s="36">
        <v>44.342998244959396</v>
      </c>
      <c r="I225" s="36">
        <v>-75.442878732198295</v>
      </c>
      <c r="J225" s="40">
        <f t="shared" si="109"/>
        <v>3</v>
      </c>
      <c r="K225" s="40">
        <f t="shared" si="87"/>
        <v>1</v>
      </c>
      <c r="L225" s="40">
        <f t="shared" si="88"/>
        <v>1</v>
      </c>
      <c r="M225" s="41">
        <v>36927.820362531638</v>
      </c>
      <c r="N225" s="41">
        <v>20259.012559999999</v>
      </c>
      <c r="O225" s="41">
        <f t="shared" si="106"/>
        <v>2539.3307061058522</v>
      </c>
      <c r="P225" s="42">
        <f t="shared" si="89"/>
        <v>1</v>
      </c>
      <c r="Q225" s="43">
        <v>1990</v>
      </c>
      <c r="R225" s="43"/>
      <c r="S225" s="40">
        <f t="shared" si="90"/>
        <v>1</v>
      </c>
      <c r="T225" s="40" t="s">
        <v>1162</v>
      </c>
      <c r="U225" s="40">
        <f t="shared" si="91"/>
        <v>4</v>
      </c>
      <c r="V225" s="40" t="str">
        <f>IFERROR(VLOOKUP(A225,'Data Tables'!$L$3:$M$89,2,FALSE),"No")</f>
        <v>No</v>
      </c>
      <c r="W225" s="40">
        <f t="shared" si="92"/>
        <v>0</v>
      </c>
      <c r="X225" s="43"/>
      <c r="Y225" s="40">
        <f t="shared" si="93"/>
        <v>0</v>
      </c>
      <c r="Z225" s="43" t="s">
        <v>46</v>
      </c>
      <c r="AA225" s="40">
        <f t="shared" si="94"/>
        <v>4</v>
      </c>
      <c r="AB225" s="44" t="str">
        <f t="shared" si="110"/>
        <v>Natural Gas</v>
      </c>
      <c r="AC225" s="42">
        <f t="shared" si="95"/>
        <v>2</v>
      </c>
      <c r="AD225" s="44" t="str">
        <f t="shared" si="111"/>
        <v>Furnace</v>
      </c>
      <c r="AE225" s="42">
        <f t="shared" si="96"/>
        <v>3</v>
      </c>
      <c r="AF225" s="45">
        <v>1990</v>
      </c>
      <c r="AG225" s="40">
        <f t="shared" si="97"/>
        <v>2</v>
      </c>
      <c r="AH225" s="45" t="str">
        <f t="shared" si="112"/>
        <v>Forced Air</v>
      </c>
      <c r="AI225" s="40">
        <f t="shared" si="98"/>
        <v>4</v>
      </c>
      <c r="AJ225" s="46" t="s">
        <v>42</v>
      </c>
      <c r="AK225" s="40">
        <f t="shared" si="99"/>
        <v>0</v>
      </c>
      <c r="AL225" s="9" t="s">
        <v>1064</v>
      </c>
      <c r="AM225" s="9">
        <f t="shared" si="100"/>
        <v>1</v>
      </c>
      <c r="AN225" s="9" t="s">
        <v>1047</v>
      </c>
      <c r="AO225" s="47">
        <f>VLOOKUP(AN225,'Data Tables'!$E$4:$F$15,2,FALSE)</f>
        <v>8.6002589999999994</v>
      </c>
      <c r="AP225" s="9">
        <f t="shared" si="101"/>
        <v>4</v>
      </c>
      <c r="AQ225" s="9" t="s">
        <v>1061</v>
      </c>
      <c r="AR225" s="9">
        <f t="shared" si="102"/>
        <v>4</v>
      </c>
      <c r="AS225" s="9" t="str">
        <f t="shared" si="103"/>
        <v>Not NYC</v>
      </c>
      <c r="AT225" s="9"/>
      <c r="AU225" s="9">
        <f t="shared" si="104"/>
        <v>0</v>
      </c>
      <c r="AV225" s="9">
        <f t="shared" si="105"/>
        <v>64</v>
      </c>
    </row>
    <row r="226" spans="1:48" hidden="1" x14ac:dyDescent="0.25">
      <c r="A226" s="9" t="s">
        <v>898</v>
      </c>
      <c r="B226" s="9" t="s">
        <v>899</v>
      </c>
      <c r="C226" s="9" t="s">
        <v>900</v>
      </c>
      <c r="D226" s="9" t="s">
        <v>660</v>
      </c>
      <c r="E226" t="s">
        <v>1035</v>
      </c>
      <c r="F226" t="str">
        <f t="shared" si="86"/>
        <v>Not NYC</v>
      </c>
      <c r="G226" s="9" t="s">
        <v>339</v>
      </c>
      <c r="H226" s="36">
        <v>42.724036336811402</v>
      </c>
      <c r="I226" s="36">
        <v>-76.398280397537604</v>
      </c>
      <c r="J226" s="40">
        <f t="shared" si="109"/>
        <v>3</v>
      </c>
      <c r="K226" s="40">
        <f t="shared" si="87"/>
        <v>1</v>
      </c>
      <c r="L226" s="40">
        <f t="shared" si="88"/>
        <v>1</v>
      </c>
      <c r="M226" s="41">
        <v>35036.026286582273</v>
      </c>
      <c r="N226" s="41">
        <v>19221.153309999998</v>
      </c>
      <c r="O226" s="41">
        <f t="shared" si="106"/>
        <v>2409.2420428832165</v>
      </c>
      <c r="P226" s="42">
        <f t="shared" si="89"/>
        <v>1</v>
      </c>
      <c r="Q226" s="43">
        <v>1926</v>
      </c>
      <c r="R226" s="43"/>
      <c r="S226" s="40">
        <f t="shared" si="90"/>
        <v>4</v>
      </c>
      <c r="T226" s="40" t="s">
        <v>1162</v>
      </c>
      <c r="U226" s="40">
        <f t="shared" si="91"/>
        <v>4</v>
      </c>
      <c r="V226" s="40" t="str">
        <f>IFERROR(VLOOKUP(A226,'Data Tables'!$L$3:$M$89,2,FALSE),"No")</f>
        <v>No</v>
      </c>
      <c r="W226" s="40">
        <f t="shared" si="92"/>
        <v>0</v>
      </c>
      <c r="X226" s="43"/>
      <c r="Y226" s="40">
        <f t="shared" si="93"/>
        <v>0</v>
      </c>
      <c r="Z226" s="43" t="s">
        <v>46</v>
      </c>
      <c r="AA226" s="40">
        <f t="shared" si="94"/>
        <v>4</v>
      </c>
      <c r="AB226" s="43" t="s">
        <v>47</v>
      </c>
      <c r="AC226" s="42">
        <f t="shared" si="95"/>
        <v>3</v>
      </c>
      <c r="AD226" s="41" t="s">
        <v>74</v>
      </c>
      <c r="AE226" s="42">
        <f t="shared" si="96"/>
        <v>2</v>
      </c>
      <c r="AF226" s="45">
        <v>1990</v>
      </c>
      <c r="AG226" s="40">
        <f t="shared" si="97"/>
        <v>2</v>
      </c>
      <c r="AH226" s="45" t="str">
        <f t="shared" si="112"/>
        <v>Steam</v>
      </c>
      <c r="AI226" s="40">
        <f t="shared" si="98"/>
        <v>2</v>
      </c>
      <c r="AJ226" s="46" t="s">
        <v>42</v>
      </c>
      <c r="AK226" s="40">
        <f t="shared" si="99"/>
        <v>0</v>
      </c>
      <c r="AL226" s="9" t="s">
        <v>1060</v>
      </c>
      <c r="AM226" s="9">
        <f t="shared" si="100"/>
        <v>2</v>
      </c>
      <c r="AN226" s="9" t="s">
        <v>1053</v>
      </c>
      <c r="AO226" s="47">
        <f>VLOOKUP(AN226,'Data Tables'!$E$4:$F$15,2,FALSE)</f>
        <v>9.6621608999999999</v>
      </c>
      <c r="AP226" s="9">
        <f t="shared" si="101"/>
        <v>3</v>
      </c>
      <c r="AQ226" s="9" t="s">
        <v>1061</v>
      </c>
      <c r="AR226" s="9">
        <f t="shared" si="102"/>
        <v>4</v>
      </c>
      <c r="AS226" s="9" t="str">
        <f t="shared" si="103"/>
        <v>Not NYC</v>
      </c>
      <c r="AT226" s="9"/>
      <c r="AU226" s="9">
        <f t="shared" si="104"/>
        <v>0</v>
      </c>
      <c r="AV226" s="9">
        <f t="shared" si="105"/>
        <v>64</v>
      </c>
    </row>
    <row r="227" spans="1:48" hidden="1" x14ac:dyDescent="0.25">
      <c r="A227" s="9" t="s">
        <v>936</v>
      </c>
      <c r="B227" s="9" t="s">
        <v>937</v>
      </c>
      <c r="C227" s="9" t="s">
        <v>938</v>
      </c>
      <c r="D227" s="9" t="s">
        <v>402</v>
      </c>
      <c r="E227" t="s">
        <v>1035</v>
      </c>
      <c r="F227" t="str">
        <f t="shared" si="86"/>
        <v>Not NYC</v>
      </c>
      <c r="G227" s="9" t="s">
        <v>339</v>
      </c>
      <c r="H227" s="36">
        <v>44.198980133141802</v>
      </c>
      <c r="I227" s="36">
        <v>-76.194156089887997</v>
      </c>
      <c r="J227" s="40">
        <f t="shared" si="109"/>
        <v>3</v>
      </c>
      <c r="K227" s="40">
        <f t="shared" si="87"/>
        <v>1</v>
      </c>
      <c r="L227" s="40">
        <f t="shared" si="88"/>
        <v>1</v>
      </c>
      <c r="M227" s="41">
        <v>32387.514580253159</v>
      </c>
      <c r="N227" s="41">
        <v>17768.15036</v>
      </c>
      <c r="O227" s="41">
        <f t="shared" si="106"/>
        <v>2227.1179143715258</v>
      </c>
      <c r="P227" s="42">
        <f t="shared" si="89"/>
        <v>1</v>
      </c>
      <c r="Q227" s="43">
        <v>1988</v>
      </c>
      <c r="R227" s="43"/>
      <c r="S227" s="40">
        <f t="shared" si="90"/>
        <v>1</v>
      </c>
      <c r="T227" s="40" t="s">
        <v>1162</v>
      </c>
      <c r="U227" s="40">
        <f t="shared" si="91"/>
        <v>4</v>
      </c>
      <c r="V227" s="40" t="str">
        <f>IFERROR(VLOOKUP(A227,'Data Tables'!$L$3:$M$89,2,FALSE),"No")</f>
        <v>No</v>
      </c>
      <c r="W227" s="40">
        <f t="shared" si="92"/>
        <v>0</v>
      </c>
      <c r="X227" s="43"/>
      <c r="Y227" s="40">
        <f t="shared" si="93"/>
        <v>0</v>
      </c>
      <c r="Z227" s="43" t="s">
        <v>46</v>
      </c>
      <c r="AA227" s="40">
        <f t="shared" si="94"/>
        <v>4</v>
      </c>
      <c r="AB227" s="44" t="str">
        <f>IF(AND(E227="Manhattan",G227="Multifamily Housing"),IF(Q227&lt;1980,"Dual Fuel","Natural Gas"),IF(AND(E227="Manhattan",G227&lt;&gt;"Multifamily Housing"),IF(Q227&lt;1945,"Oil",IF(Q227&lt;1980,"Dual Fuel","Natural Gas")),IF(E227="Downstate/LI/HV",IF(Q227&lt;1980,"Dual Fuel","Natural Gas"),IF(Q227&lt;1945,"Dual Fuel","Natural Gas"))))</f>
        <v>Natural Gas</v>
      </c>
      <c r="AC227" s="42">
        <f t="shared" si="95"/>
        <v>2</v>
      </c>
      <c r="AD227" s="44" t="str">
        <f>IF(AND(E227="Upstate",Q227&gt;=1945),"Furnace",IF(Q227&gt;=1980,"HW Boiler",IF(AND(E227="Downstate/LI/HV",Q227&gt;=1945),"Furnace","Steam Boiler")))</f>
        <v>Furnace</v>
      </c>
      <c r="AE227" s="42">
        <f t="shared" si="96"/>
        <v>3</v>
      </c>
      <c r="AF227" s="45">
        <v>1990</v>
      </c>
      <c r="AG227" s="40">
        <f t="shared" si="97"/>
        <v>2</v>
      </c>
      <c r="AH227" s="45" t="str">
        <f t="shared" si="112"/>
        <v>Forced Air</v>
      </c>
      <c r="AI227" s="40">
        <f t="shared" si="98"/>
        <v>4</v>
      </c>
      <c r="AJ227" s="46" t="s">
        <v>42</v>
      </c>
      <c r="AK227" s="40">
        <f t="shared" si="99"/>
        <v>0</v>
      </c>
      <c r="AL227" s="9" t="s">
        <v>1064</v>
      </c>
      <c r="AM227" s="9">
        <f t="shared" si="100"/>
        <v>1</v>
      </c>
      <c r="AN227" s="9" t="s">
        <v>1047</v>
      </c>
      <c r="AO227" s="47">
        <f>VLOOKUP(AN227,'Data Tables'!$E$4:$F$15,2,FALSE)</f>
        <v>8.6002589999999994</v>
      </c>
      <c r="AP227" s="9">
        <f t="shared" si="101"/>
        <v>4</v>
      </c>
      <c r="AQ227" s="9" t="s">
        <v>1061</v>
      </c>
      <c r="AR227" s="9">
        <f t="shared" si="102"/>
        <v>4</v>
      </c>
      <c r="AS227" s="9" t="str">
        <f t="shared" si="103"/>
        <v>Not NYC</v>
      </c>
      <c r="AT227" s="9"/>
      <c r="AU227" s="9">
        <f t="shared" si="104"/>
        <v>0</v>
      </c>
      <c r="AV227" s="9">
        <f t="shared" si="105"/>
        <v>64</v>
      </c>
    </row>
    <row r="228" spans="1:48" hidden="1" x14ac:dyDescent="0.25">
      <c r="A228" s="9" t="s">
        <v>943</v>
      </c>
      <c r="B228" s="9" t="s">
        <v>944</v>
      </c>
      <c r="C228" s="9" t="s">
        <v>786</v>
      </c>
      <c r="D228" s="9" t="s">
        <v>617</v>
      </c>
      <c r="E228" t="s">
        <v>1035</v>
      </c>
      <c r="F228" t="str">
        <f t="shared" si="86"/>
        <v>Not NYC</v>
      </c>
      <c r="G228" s="9" t="s">
        <v>339</v>
      </c>
      <c r="H228" s="36">
        <v>44.7183035336055</v>
      </c>
      <c r="I228" s="36">
        <v>-75.437893427646699</v>
      </c>
      <c r="J228" s="40">
        <f t="shared" si="109"/>
        <v>3</v>
      </c>
      <c r="K228" s="40">
        <f t="shared" si="87"/>
        <v>1</v>
      </c>
      <c r="L228" s="40">
        <f t="shared" si="88"/>
        <v>1</v>
      </c>
      <c r="M228" s="41">
        <v>32274.006935696201</v>
      </c>
      <c r="N228" s="41">
        <v>17705.878805</v>
      </c>
      <c r="O228" s="41">
        <f t="shared" si="106"/>
        <v>2219.3125945781685</v>
      </c>
      <c r="P228" s="42">
        <f t="shared" si="89"/>
        <v>1</v>
      </c>
      <c r="Q228" s="43">
        <v>1988</v>
      </c>
      <c r="R228" s="43"/>
      <c r="S228" s="40">
        <f t="shared" si="90"/>
        <v>1</v>
      </c>
      <c r="T228" s="40" t="s">
        <v>1162</v>
      </c>
      <c r="U228" s="40">
        <f t="shared" si="91"/>
        <v>4</v>
      </c>
      <c r="V228" s="40" t="str">
        <f>IFERROR(VLOOKUP(A228,'Data Tables'!$L$3:$M$89,2,FALSE),"No")</f>
        <v>No</v>
      </c>
      <c r="W228" s="40">
        <f t="shared" si="92"/>
        <v>0</v>
      </c>
      <c r="X228" s="43"/>
      <c r="Y228" s="40">
        <f t="shared" si="93"/>
        <v>0</v>
      </c>
      <c r="Z228" s="43" t="s">
        <v>46</v>
      </c>
      <c r="AA228" s="40">
        <f t="shared" si="94"/>
        <v>4</v>
      </c>
      <c r="AB228" s="44" t="str">
        <f>IF(AND(E228="Manhattan",G228="Multifamily Housing"),IF(Q228&lt;1980,"Dual Fuel","Natural Gas"),IF(AND(E228="Manhattan",G228&lt;&gt;"Multifamily Housing"),IF(Q228&lt;1945,"Oil",IF(Q228&lt;1980,"Dual Fuel","Natural Gas")),IF(E228="Downstate/LI/HV",IF(Q228&lt;1980,"Dual Fuel","Natural Gas"),IF(Q228&lt;1945,"Dual Fuel","Natural Gas"))))</f>
        <v>Natural Gas</v>
      </c>
      <c r="AC228" s="42">
        <f t="shared" si="95"/>
        <v>2</v>
      </c>
      <c r="AD228" s="44" t="str">
        <f>IF(AND(E228="Upstate",Q228&gt;=1945),"Furnace",IF(Q228&gt;=1980,"HW Boiler",IF(AND(E228="Downstate/LI/HV",Q228&gt;=1945),"Furnace","Steam Boiler")))</f>
        <v>Furnace</v>
      </c>
      <c r="AE228" s="42">
        <f t="shared" si="96"/>
        <v>3</v>
      </c>
      <c r="AF228" s="45">
        <v>1990</v>
      </c>
      <c r="AG228" s="40">
        <f t="shared" si="97"/>
        <v>2</v>
      </c>
      <c r="AH228" s="45" t="str">
        <f t="shared" si="112"/>
        <v>Forced Air</v>
      </c>
      <c r="AI228" s="40">
        <f t="shared" si="98"/>
        <v>4</v>
      </c>
      <c r="AJ228" s="46" t="s">
        <v>42</v>
      </c>
      <c r="AK228" s="40">
        <f t="shared" si="99"/>
        <v>0</v>
      </c>
      <c r="AL228" s="9" t="s">
        <v>1064</v>
      </c>
      <c r="AM228" s="9">
        <f t="shared" si="100"/>
        <v>1</v>
      </c>
      <c r="AN228" s="9" t="s">
        <v>1047</v>
      </c>
      <c r="AO228" s="47">
        <f>VLOOKUP(AN228,'Data Tables'!$E$4:$F$15,2,FALSE)</f>
        <v>8.6002589999999994</v>
      </c>
      <c r="AP228" s="9">
        <f t="shared" si="101"/>
        <v>4</v>
      </c>
      <c r="AQ228" s="9" t="s">
        <v>1061</v>
      </c>
      <c r="AR228" s="9">
        <f t="shared" si="102"/>
        <v>4</v>
      </c>
      <c r="AS228" s="9" t="str">
        <f t="shared" si="103"/>
        <v>Not NYC</v>
      </c>
      <c r="AT228" s="9"/>
      <c r="AU228" s="9">
        <f t="shared" si="104"/>
        <v>0</v>
      </c>
      <c r="AV228" s="9">
        <f t="shared" si="105"/>
        <v>64</v>
      </c>
    </row>
    <row r="229" spans="1:48" x14ac:dyDescent="0.25">
      <c r="A229" s="9" t="s">
        <v>574</v>
      </c>
      <c r="B229" s="9" t="s">
        <v>575</v>
      </c>
      <c r="C229" s="9" t="s">
        <v>519</v>
      </c>
      <c r="D229" s="9" t="s">
        <v>450</v>
      </c>
      <c r="E229" t="s">
        <v>1034</v>
      </c>
      <c r="F229" t="str">
        <f t="shared" si="86"/>
        <v>Not NYC</v>
      </c>
      <c r="G229" s="9" t="s">
        <v>53</v>
      </c>
      <c r="H229" s="36">
        <v>40.799021000000003</v>
      </c>
      <c r="I229" s="36">
        <v>-73.571906999999996</v>
      </c>
      <c r="J229" s="40">
        <f t="shared" si="109"/>
        <v>2</v>
      </c>
      <c r="K229" s="40">
        <f t="shared" si="87"/>
        <v>0</v>
      </c>
      <c r="L229" s="40">
        <f t="shared" si="88"/>
        <v>1</v>
      </c>
      <c r="M229" s="41">
        <v>81592.243831168817</v>
      </c>
      <c r="N229" s="41">
        <v>9185.0917763157904</v>
      </c>
      <c r="O229" s="41">
        <f t="shared" si="106"/>
        <v>5610.6666493315506</v>
      </c>
      <c r="P229" s="42">
        <f t="shared" si="89"/>
        <v>2</v>
      </c>
      <c r="Q229" s="43">
        <v>1971</v>
      </c>
      <c r="R229" s="43">
        <v>2017</v>
      </c>
      <c r="S229" s="40">
        <f t="shared" si="90"/>
        <v>0</v>
      </c>
      <c r="T229" s="40" t="s">
        <v>1162</v>
      </c>
      <c r="U229" s="40">
        <f t="shared" si="91"/>
        <v>4</v>
      </c>
      <c r="V229" s="40" t="str">
        <f>IFERROR(VLOOKUP(A229,'Data Tables'!$L$3:$M$89,2,FALSE),"No")</f>
        <v>Yes</v>
      </c>
      <c r="W229" s="40">
        <f t="shared" si="92"/>
        <v>4</v>
      </c>
      <c r="X229" s="43" t="s">
        <v>1095</v>
      </c>
      <c r="Y229" s="40">
        <f t="shared" si="93"/>
        <v>4</v>
      </c>
      <c r="Z229" s="43" t="s">
        <v>46</v>
      </c>
      <c r="AA229" s="40">
        <f t="shared" si="94"/>
        <v>4</v>
      </c>
      <c r="AB229" s="43" t="s">
        <v>41</v>
      </c>
      <c r="AC229" s="42">
        <f t="shared" si="95"/>
        <v>2</v>
      </c>
      <c r="AD229" s="41" t="s">
        <v>104</v>
      </c>
      <c r="AE229" s="42">
        <f t="shared" si="96"/>
        <v>3</v>
      </c>
      <c r="AF229" s="45">
        <v>1990</v>
      </c>
      <c r="AG229" s="40">
        <f t="shared" si="97"/>
        <v>2</v>
      </c>
      <c r="AH229" s="45" t="str">
        <f t="shared" si="112"/>
        <v>Forced Air</v>
      </c>
      <c r="AI229" s="40">
        <f t="shared" si="98"/>
        <v>4</v>
      </c>
      <c r="AJ229" s="46" t="s">
        <v>42</v>
      </c>
      <c r="AK229" s="40">
        <f t="shared" si="99"/>
        <v>0</v>
      </c>
      <c r="AL229" s="9" t="s">
        <v>1048</v>
      </c>
      <c r="AM229" s="9">
        <f t="shared" si="100"/>
        <v>4</v>
      </c>
      <c r="AN229" s="9" t="s">
        <v>1052</v>
      </c>
      <c r="AO229" s="47">
        <f>VLOOKUP(AN229,'Data Tables'!$E$4:$F$15,2,FALSE)</f>
        <v>18.814844999999998</v>
      </c>
      <c r="AP229" s="9">
        <f t="shared" si="101"/>
        <v>1</v>
      </c>
      <c r="AQ229" s="9" t="s">
        <v>1058</v>
      </c>
      <c r="AR229" s="9">
        <f t="shared" si="102"/>
        <v>1</v>
      </c>
      <c r="AS229" s="9" t="str">
        <f t="shared" si="103"/>
        <v>Not NYC</v>
      </c>
      <c r="AT229" s="9"/>
      <c r="AU229" s="9">
        <f t="shared" si="104"/>
        <v>0</v>
      </c>
      <c r="AV229" s="9">
        <f t="shared" si="105"/>
        <v>64</v>
      </c>
    </row>
    <row r="230" spans="1:48" hidden="1" x14ac:dyDescent="0.25">
      <c r="A230" s="9" t="s">
        <v>775</v>
      </c>
      <c r="B230" s="9" t="s">
        <v>776</v>
      </c>
      <c r="C230" s="9" t="s">
        <v>777</v>
      </c>
      <c r="D230" s="9" t="s">
        <v>563</v>
      </c>
      <c r="E230" t="s">
        <v>1035</v>
      </c>
      <c r="F230" t="str">
        <f t="shared" si="86"/>
        <v>Not NYC</v>
      </c>
      <c r="G230" s="9" t="s">
        <v>339</v>
      </c>
      <c r="H230" s="36">
        <v>43.161253329907197</v>
      </c>
      <c r="I230" s="36">
        <v>-75.306489577194</v>
      </c>
      <c r="J230" s="40">
        <f t="shared" si="109"/>
        <v>3</v>
      </c>
      <c r="K230" s="40">
        <f t="shared" si="87"/>
        <v>1</v>
      </c>
      <c r="L230" s="40">
        <f t="shared" si="88"/>
        <v>1</v>
      </c>
      <c r="M230" s="41">
        <v>43435.591983797458</v>
      </c>
      <c r="N230" s="41">
        <v>23829.248379999997</v>
      </c>
      <c r="O230" s="41">
        <f t="shared" si="106"/>
        <v>2986.8357075917197</v>
      </c>
      <c r="P230" s="42">
        <f t="shared" si="89"/>
        <v>1</v>
      </c>
      <c r="Q230" s="43">
        <v>1989</v>
      </c>
      <c r="R230" s="43"/>
      <c r="S230" s="40">
        <f t="shared" si="90"/>
        <v>1</v>
      </c>
      <c r="T230" s="40" t="s">
        <v>1162</v>
      </c>
      <c r="U230" s="40">
        <f t="shared" si="91"/>
        <v>4</v>
      </c>
      <c r="V230" s="40" t="str">
        <f>IFERROR(VLOOKUP(A230,'Data Tables'!$L$3:$M$89,2,FALSE),"No")</f>
        <v>No</v>
      </c>
      <c r="W230" s="40">
        <f t="shared" si="92"/>
        <v>0</v>
      </c>
      <c r="X230" s="43"/>
      <c r="Y230" s="40">
        <f t="shared" si="93"/>
        <v>0</v>
      </c>
      <c r="Z230" s="43" t="s">
        <v>46</v>
      </c>
      <c r="AA230" s="40">
        <f t="shared" si="94"/>
        <v>4</v>
      </c>
      <c r="AB230" s="44" t="str">
        <f>IF(AND(E230="Manhattan",G230="Multifamily Housing"),IF(Q230&lt;1980,"Dual Fuel","Natural Gas"),IF(AND(E230="Manhattan",G230&lt;&gt;"Multifamily Housing"),IF(Q230&lt;1945,"Oil",IF(Q230&lt;1980,"Dual Fuel","Natural Gas")),IF(E230="Downstate/LI/HV",IF(Q230&lt;1980,"Dual Fuel","Natural Gas"),IF(Q230&lt;1945,"Dual Fuel","Natural Gas"))))</f>
        <v>Natural Gas</v>
      </c>
      <c r="AC230" s="42">
        <f t="shared" si="95"/>
        <v>2</v>
      </c>
      <c r="AD230" s="44" t="str">
        <f>IF(AND(E230="Upstate",Q230&gt;=1945),"Furnace",IF(Q230&gt;=1980,"HW Boiler",IF(AND(E230="Downstate/LI/HV",Q230&gt;=1945),"Furnace","Steam Boiler")))</f>
        <v>Furnace</v>
      </c>
      <c r="AE230" s="42">
        <f t="shared" si="96"/>
        <v>3</v>
      </c>
      <c r="AF230" s="45">
        <v>1990</v>
      </c>
      <c r="AG230" s="40">
        <f t="shared" si="97"/>
        <v>2</v>
      </c>
      <c r="AH230" s="43" t="s">
        <v>89</v>
      </c>
      <c r="AI230" s="40">
        <f t="shared" si="98"/>
        <v>4</v>
      </c>
      <c r="AJ230" s="46" t="s">
        <v>42</v>
      </c>
      <c r="AK230" s="40">
        <f t="shared" si="99"/>
        <v>0</v>
      </c>
      <c r="AL230" s="9" t="s">
        <v>1064</v>
      </c>
      <c r="AM230" s="9">
        <f t="shared" si="100"/>
        <v>1</v>
      </c>
      <c r="AN230" s="9" t="s">
        <v>1047</v>
      </c>
      <c r="AO230" s="47">
        <f>VLOOKUP(AN230,'Data Tables'!$E$4:$F$15,2,FALSE)</f>
        <v>8.6002589999999994</v>
      </c>
      <c r="AP230" s="9">
        <f t="shared" si="101"/>
        <v>4</v>
      </c>
      <c r="AQ230" s="9" t="s">
        <v>1061</v>
      </c>
      <c r="AR230" s="9">
        <f t="shared" si="102"/>
        <v>4</v>
      </c>
      <c r="AS230" s="9" t="str">
        <f t="shared" si="103"/>
        <v>Not NYC</v>
      </c>
      <c r="AT230" s="9"/>
      <c r="AU230" s="9">
        <f t="shared" si="104"/>
        <v>0</v>
      </c>
      <c r="AV230" s="9">
        <f t="shared" si="105"/>
        <v>64</v>
      </c>
    </row>
    <row r="231" spans="1:48" hidden="1" x14ac:dyDescent="0.25">
      <c r="A231" s="9" t="s">
        <v>193</v>
      </c>
      <c r="B231" s="38" t="s">
        <v>194</v>
      </c>
      <c r="C231" s="9" t="s">
        <v>62</v>
      </c>
      <c r="D231" s="9" t="s">
        <v>63</v>
      </c>
      <c r="E231" t="s">
        <v>63</v>
      </c>
      <c r="F231" t="str">
        <f t="shared" si="86"/>
        <v>NYC</v>
      </c>
      <c r="G231" s="9" t="s">
        <v>76</v>
      </c>
      <c r="H231" s="36">
        <v>40.764189500000001</v>
      </c>
      <c r="I231" s="36">
        <v>-73.956239699999998</v>
      </c>
      <c r="J231" s="40">
        <f t="shared" si="109"/>
        <v>4</v>
      </c>
      <c r="K231" s="40">
        <f t="shared" si="87"/>
        <v>4</v>
      </c>
      <c r="L231" s="40">
        <f t="shared" si="88"/>
        <v>4</v>
      </c>
      <c r="M231" s="41">
        <v>138048.78340941176</v>
      </c>
      <c r="N231" s="41">
        <v>58063.473830930234</v>
      </c>
      <c r="O231" s="41">
        <f t="shared" si="106"/>
        <v>9492.8839885648449</v>
      </c>
      <c r="P231" s="42">
        <f t="shared" si="89"/>
        <v>3</v>
      </c>
      <c r="Q231" s="43">
        <v>1940</v>
      </c>
      <c r="R231" s="43"/>
      <c r="S231" s="40">
        <f t="shared" si="90"/>
        <v>4</v>
      </c>
      <c r="T231" s="40"/>
      <c r="U231" s="40">
        <f t="shared" si="91"/>
        <v>0</v>
      </c>
      <c r="V231" s="40" t="str">
        <f>IFERROR(VLOOKUP(A231,'Data Tables'!$L$3:$M$89,2,FALSE),"No")</f>
        <v>No</v>
      </c>
      <c r="W231" s="40">
        <f t="shared" si="92"/>
        <v>0</v>
      </c>
      <c r="X231" s="43" t="s">
        <v>1121</v>
      </c>
      <c r="Y231" s="40">
        <f t="shared" si="93"/>
        <v>4</v>
      </c>
      <c r="Z231" s="41" t="s">
        <v>40</v>
      </c>
      <c r="AA231" s="40">
        <f t="shared" si="94"/>
        <v>0</v>
      </c>
      <c r="AB231" s="41" t="s">
        <v>41</v>
      </c>
      <c r="AC231" s="42">
        <f t="shared" si="95"/>
        <v>2</v>
      </c>
      <c r="AD231" s="41" t="s">
        <v>74</v>
      </c>
      <c r="AE231" s="42">
        <f t="shared" si="96"/>
        <v>2</v>
      </c>
      <c r="AF231" s="45">
        <v>1990</v>
      </c>
      <c r="AG231" s="40">
        <f t="shared" si="97"/>
        <v>2</v>
      </c>
      <c r="AH231" s="45" t="str">
        <f t="shared" ref="AH231:AH239" si="113">IF(AND(E231="Upstate",Q231&gt;=1945),"Forced Air",IF(Q231&gt;=1980,"Hydronic",IF(AND(E231="Downstate/LI/HV",Q231&gt;=1945),"Forced Air","Steam")))</f>
        <v>Steam</v>
      </c>
      <c r="AI231" s="40">
        <f t="shared" si="98"/>
        <v>2</v>
      </c>
      <c r="AJ231" s="46" t="s">
        <v>42</v>
      </c>
      <c r="AK231" s="40">
        <f t="shared" si="99"/>
        <v>0</v>
      </c>
      <c r="AL231" s="9" t="s">
        <v>1048</v>
      </c>
      <c r="AM231" s="9">
        <f t="shared" si="100"/>
        <v>4</v>
      </c>
      <c r="AN231" s="9" t="s">
        <v>1055</v>
      </c>
      <c r="AO231" s="47">
        <f>VLOOKUP(AN231,'Data Tables'!$E$4:$F$15,2,FALSE)</f>
        <v>20.157194</v>
      </c>
      <c r="AP231" s="9">
        <f t="shared" si="101"/>
        <v>0</v>
      </c>
      <c r="AQ231" s="9" t="s">
        <v>1050</v>
      </c>
      <c r="AR231" s="9">
        <f t="shared" si="102"/>
        <v>2</v>
      </c>
      <c r="AS231" s="9" t="str">
        <f t="shared" si="103"/>
        <v>NYC Natural Gas</v>
      </c>
      <c r="AT231" s="9" t="s">
        <v>1162</v>
      </c>
      <c r="AU231" s="9">
        <f t="shared" si="104"/>
        <v>0</v>
      </c>
      <c r="AV231" s="9">
        <f t="shared" si="105"/>
        <v>63</v>
      </c>
    </row>
    <row r="232" spans="1:48" hidden="1" x14ac:dyDescent="0.25">
      <c r="A232" s="9" t="s">
        <v>210</v>
      </c>
      <c r="B232" s="9" t="s">
        <v>211</v>
      </c>
      <c r="C232" s="9" t="s">
        <v>38</v>
      </c>
      <c r="D232" s="9" t="s">
        <v>38</v>
      </c>
      <c r="E232" t="s">
        <v>1034</v>
      </c>
      <c r="F232" t="str">
        <f t="shared" si="86"/>
        <v>NYC</v>
      </c>
      <c r="G232" s="9" t="s">
        <v>39</v>
      </c>
      <c r="H232" s="36">
        <v>40.666898799999998</v>
      </c>
      <c r="I232" s="36">
        <v>-73.898641999999995</v>
      </c>
      <c r="J232" s="40">
        <f t="shared" si="109"/>
        <v>3</v>
      </c>
      <c r="K232" s="40">
        <f t="shared" si="87"/>
        <v>2</v>
      </c>
      <c r="L232" s="40">
        <f t="shared" si="88"/>
        <v>3</v>
      </c>
      <c r="M232" s="41">
        <v>119724.60023529411</v>
      </c>
      <c r="N232" s="41">
        <v>2523.9759305927796</v>
      </c>
      <c r="O232" s="41">
        <f t="shared" si="106"/>
        <v>8232.8269220622842</v>
      </c>
      <c r="P232" s="42">
        <f t="shared" si="89"/>
        <v>3</v>
      </c>
      <c r="Q232" s="43">
        <v>1948</v>
      </c>
      <c r="R232" s="43"/>
      <c r="S232" s="40">
        <f t="shared" si="90"/>
        <v>3</v>
      </c>
      <c r="T232" s="40" t="s">
        <v>1162</v>
      </c>
      <c r="U232" s="40">
        <f t="shared" si="91"/>
        <v>4</v>
      </c>
      <c r="V232" s="40" t="str">
        <f>IFERROR(VLOOKUP(A232,'Data Tables'!$L$3:$M$89,2,FALSE),"No")</f>
        <v>No</v>
      </c>
      <c r="W232" s="40">
        <f t="shared" si="92"/>
        <v>0</v>
      </c>
      <c r="X232" s="43"/>
      <c r="Y232" s="40">
        <f t="shared" si="93"/>
        <v>0</v>
      </c>
      <c r="Z232" s="41" t="s">
        <v>156</v>
      </c>
      <c r="AA232" s="40">
        <f t="shared" si="94"/>
        <v>0</v>
      </c>
      <c r="AB232" s="44" t="str">
        <f>IF(AND(E232="Manhattan",G232="Multifamily Housing"),IF(Q232&lt;1980,"Dual Fuel","Natural Gas"),IF(AND(E232="Manhattan",G232&lt;&gt;"Multifamily Housing"),IF(Q232&lt;1945,"Oil",IF(Q232&lt;1980,"Dual Fuel","Natural Gas")),IF(E232="Downstate/LI/HV",IF(Q232&lt;1980,"Dual Fuel","Natural Gas"),IF(Q232&lt;1945,"Dual Fuel","Natural Gas"))))</f>
        <v>Dual Fuel</v>
      </c>
      <c r="AC232" s="42">
        <f t="shared" si="95"/>
        <v>3</v>
      </c>
      <c r="AD232" s="44" t="str">
        <f>IF(AND(E232="Upstate",Q232&gt;=1945),"Furnace",IF(Q232&gt;=1980,"HW Boiler",IF(AND(E232="Downstate/LI/HV",Q232&gt;=1945),"Furnace","Steam Boiler")))</f>
        <v>Furnace</v>
      </c>
      <c r="AE232" s="42">
        <f t="shared" si="96"/>
        <v>3</v>
      </c>
      <c r="AF232" s="45">
        <v>1990</v>
      </c>
      <c r="AG232" s="40">
        <f t="shared" si="97"/>
        <v>2</v>
      </c>
      <c r="AH232" s="45" t="str">
        <f t="shared" si="113"/>
        <v>Forced Air</v>
      </c>
      <c r="AI232" s="40">
        <f t="shared" si="98"/>
        <v>4</v>
      </c>
      <c r="AJ232" s="46" t="s">
        <v>42</v>
      </c>
      <c r="AK232" s="40">
        <f t="shared" si="99"/>
        <v>0</v>
      </c>
      <c r="AL232" s="9" t="s">
        <v>1048</v>
      </c>
      <c r="AM232" s="9">
        <f t="shared" si="100"/>
        <v>4</v>
      </c>
      <c r="AN232" s="9" t="s">
        <v>1055</v>
      </c>
      <c r="AO232" s="47">
        <f>VLOOKUP(AN232,'Data Tables'!$E$4:$F$15,2,FALSE)</f>
        <v>20.157194</v>
      </c>
      <c r="AP232" s="9">
        <f t="shared" si="101"/>
        <v>0</v>
      </c>
      <c r="AQ232" s="9" t="s">
        <v>1050</v>
      </c>
      <c r="AR232" s="9">
        <f t="shared" si="102"/>
        <v>2</v>
      </c>
      <c r="AS232" s="9" t="str">
        <f t="shared" si="103"/>
        <v>NYC Dual Fuel</v>
      </c>
      <c r="AT232" s="9" t="s">
        <v>1162</v>
      </c>
      <c r="AU232" s="9">
        <f t="shared" si="104"/>
        <v>0</v>
      </c>
      <c r="AV232" s="9">
        <f t="shared" si="105"/>
        <v>63</v>
      </c>
    </row>
    <row r="233" spans="1:48" x14ac:dyDescent="0.25">
      <c r="A233" s="9" t="s">
        <v>477</v>
      </c>
      <c r="B233" s="9" t="s">
        <v>478</v>
      </c>
      <c r="C233" s="9" t="s">
        <v>479</v>
      </c>
      <c r="D233" s="9" t="s">
        <v>450</v>
      </c>
      <c r="E233" t="s">
        <v>1034</v>
      </c>
      <c r="F233" t="str">
        <f t="shared" si="86"/>
        <v>Not NYC</v>
      </c>
      <c r="G233" s="9" t="s">
        <v>53</v>
      </c>
      <c r="H233" s="36">
        <v>40.820714000000002</v>
      </c>
      <c r="I233" s="36">
        <v>-73.593677999999997</v>
      </c>
      <c r="J233" s="40">
        <f t="shared" si="109"/>
        <v>2</v>
      </c>
      <c r="K233" s="40">
        <f t="shared" si="87"/>
        <v>0</v>
      </c>
      <c r="L233" s="40">
        <f t="shared" si="88"/>
        <v>1</v>
      </c>
      <c r="M233" s="41">
        <v>141232.68438311687</v>
      </c>
      <c r="N233" s="41">
        <v>15899.001019736841</v>
      </c>
      <c r="O233" s="41">
        <f t="shared" si="106"/>
        <v>9711.8240025802133</v>
      </c>
      <c r="P233" s="42">
        <f t="shared" si="89"/>
        <v>3</v>
      </c>
      <c r="Q233" s="43">
        <v>1954</v>
      </c>
      <c r="R233" s="43"/>
      <c r="S233" s="40">
        <f t="shared" si="90"/>
        <v>3</v>
      </c>
      <c r="T233" s="40"/>
      <c r="U233" s="40">
        <f t="shared" si="91"/>
        <v>0</v>
      </c>
      <c r="V233" s="40" t="str">
        <f>IFERROR(VLOOKUP(A233,'Data Tables'!$L$3:$M$89,2,FALSE),"No")</f>
        <v>No</v>
      </c>
      <c r="W233" s="40">
        <f t="shared" si="92"/>
        <v>0</v>
      </c>
      <c r="X233" s="43"/>
      <c r="Y233" s="40">
        <f t="shared" si="93"/>
        <v>0</v>
      </c>
      <c r="Z233" s="43" t="s">
        <v>46</v>
      </c>
      <c r="AA233" s="40">
        <f t="shared" si="94"/>
        <v>4</v>
      </c>
      <c r="AB233" s="44" t="str">
        <f>IF(AND(E233="Manhattan",G233="Multifamily Housing"),IF(Q233&lt;1980,"Dual Fuel","Natural Gas"),IF(AND(E233="Manhattan",G233&lt;&gt;"Multifamily Housing"),IF(Q233&lt;1945,"Oil",IF(Q233&lt;1980,"Dual Fuel","Natural Gas")),IF(E233="Downstate/LI/HV",IF(Q233&lt;1980,"Dual Fuel","Natural Gas"),IF(Q233&lt;1945,"Dual Fuel","Natural Gas"))))</f>
        <v>Dual Fuel</v>
      </c>
      <c r="AC233" s="42">
        <f t="shared" si="95"/>
        <v>3</v>
      </c>
      <c r="AD233" s="44" t="str">
        <f>IF(AND(E233="Upstate",Q233&gt;=1945),"Furnace",IF(Q233&gt;=1980,"HW Boiler",IF(AND(E233="Downstate/LI/HV",Q233&gt;=1945),"Furnace","Steam Boiler")))</f>
        <v>Furnace</v>
      </c>
      <c r="AE233" s="42">
        <f t="shared" si="96"/>
        <v>3</v>
      </c>
      <c r="AF233" s="45">
        <v>1990</v>
      </c>
      <c r="AG233" s="40">
        <f t="shared" si="97"/>
        <v>2</v>
      </c>
      <c r="AH233" s="45" t="str">
        <f t="shared" si="113"/>
        <v>Forced Air</v>
      </c>
      <c r="AI233" s="40">
        <f t="shared" si="98"/>
        <v>4</v>
      </c>
      <c r="AJ233" s="46" t="s">
        <v>42</v>
      </c>
      <c r="AK233" s="40">
        <f t="shared" si="99"/>
        <v>0</v>
      </c>
      <c r="AL233" s="9" t="s">
        <v>1048</v>
      </c>
      <c r="AM233" s="9">
        <f t="shared" si="100"/>
        <v>4</v>
      </c>
      <c r="AN233" s="9" t="s">
        <v>1052</v>
      </c>
      <c r="AO233" s="47">
        <f>VLOOKUP(AN233,'Data Tables'!$E$4:$F$15,2,FALSE)</f>
        <v>18.814844999999998</v>
      </c>
      <c r="AP233" s="9">
        <f t="shared" si="101"/>
        <v>1</v>
      </c>
      <c r="AQ233" s="9" t="s">
        <v>1058</v>
      </c>
      <c r="AR233" s="9">
        <f t="shared" si="102"/>
        <v>1</v>
      </c>
      <c r="AS233" s="9" t="str">
        <f t="shared" si="103"/>
        <v>Not NYC</v>
      </c>
      <c r="AT233" s="9"/>
      <c r="AU233" s="9">
        <f t="shared" si="104"/>
        <v>0</v>
      </c>
      <c r="AV233" s="9">
        <f t="shared" si="105"/>
        <v>63</v>
      </c>
    </row>
    <row r="234" spans="1:48" hidden="1" x14ac:dyDescent="0.25">
      <c r="A234" s="9" t="s">
        <v>798</v>
      </c>
      <c r="B234" s="9" t="s">
        <v>799</v>
      </c>
      <c r="C234" s="9" t="s">
        <v>659</v>
      </c>
      <c r="D234" s="9" t="s">
        <v>660</v>
      </c>
      <c r="E234" t="s">
        <v>1035</v>
      </c>
      <c r="F234" t="str">
        <f t="shared" si="86"/>
        <v>Not NYC</v>
      </c>
      <c r="G234" s="9" t="s">
        <v>76</v>
      </c>
      <c r="H234" s="36">
        <v>42.940891000000001</v>
      </c>
      <c r="I234" s="36">
        <v>-76.564864</v>
      </c>
      <c r="J234" s="40">
        <f t="shared" si="109"/>
        <v>4</v>
      </c>
      <c r="K234" s="40">
        <f t="shared" si="87"/>
        <v>4</v>
      </c>
      <c r="L234" s="40">
        <f t="shared" si="88"/>
        <v>4</v>
      </c>
      <c r="M234" s="41">
        <v>41049.520842834128</v>
      </c>
      <c r="N234" s="41">
        <v>17899.500367514884</v>
      </c>
      <c r="O234" s="41">
        <f t="shared" si="106"/>
        <v>2822.7582273690059</v>
      </c>
      <c r="P234" s="42">
        <f t="shared" si="89"/>
        <v>1</v>
      </c>
      <c r="Q234" s="43">
        <v>1927</v>
      </c>
      <c r="R234" s="43">
        <v>2017</v>
      </c>
      <c r="S234" s="40">
        <f t="shared" si="90"/>
        <v>0</v>
      </c>
      <c r="T234" s="40"/>
      <c r="U234" s="40">
        <f t="shared" si="91"/>
        <v>0</v>
      </c>
      <c r="V234" s="40" t="str">
        <f>IFERROR(VLOOKUP(A234,'Data Tables'!$L$3:$M$89,2,FALSE),"No")</f>
        <v>No</v>
      </c>
      <c r="W234" s="40">
        <f t="shared" si="92"/>
        <v>0</v>
      </c>
      <c r="X234" s="43" t="s">
        <v>1104</v>
      </c>
      <c r="Y234" s="40">
        <f t="shared" si="93"/>
        <v>4</v>
      </c>
      <c r="Z234" s="43" t="s">
        <v>67</v>
      </c>
      <c r="AA234" s="40">
        <f t="shared" si="94"/>
        <v>2</v>
      </c>
      <c r="AB234" s="44" t="str">
        <f>IF(AND(E234="Manhattan",G234="Multifamily Housing"),IF(Q234&lt;1980,"Dual Fuel","Natural Gas"),IF(AND(E234="Manhattan",G234&lt;&gt;"Multifamily Housing"),IF(Q234&lt;1945,"Oil",IF(Q234&lt;1980,"Dual Fuel","Natural Gas")),IF(E234="Downstate/LI/HV",IF(Q234&lt;1980,"Dual Fuel","Natural Gas"),IF(Q234&lt;1945,"Dual Fuel","Natural Gas"))))</f>
        <v>Dual Fuel</v>
      </c>
      <c r="AC234" s="42">
        <f t="shared" si="95"/>
        <v>3</v>
      </c>
      <c r="AD234" s="41" t="s">
        <v>74</v>
      </c>
      <c r="AE234" s="42">
        <f t="shared" si="96"/>
        <v>2</v>
      </c>
      <c r="AF234" s="45">
        <v>1990</v>
      </c>
      <c r="AG234" s="40">
        <f t="shared" si="97"/>
        <v>2</v>
      </c>
      <c r="AH234" s="45" t="str">
        <f t="shared" si="113"/>
        <v>Steam</v>
      </c>
      <c r="AI234" s="40">
        <f t="shared" si="98"/>
        <v>2</v>
      </c>
      <c r="AJ234" s="46" t="s">
        <v>42</v>
      </c>
      <c r="AK234" s="40">
        <f t="shared" si="99"/>
        <v>0</v>
      </c>
      <c r="AL234" s="9" t="s">
        <v>1060</v>
      </c>
      <c r="AM234" s="9">
        <f t="shared" si="100"/>
        <v>2</v>
      </c>
      <c r="AN234" s="9" t="s">
        <v>1053</v>
      </c>
      <c r="AO234" s="47">
        <f>VLOOKUP(AN234,'Data Tables'!$E$4:$F$15,2,FALSE)</f>
        <v>9.6621608999999999</v>
      </c>
      <c r="AP234" s="9">
        <f t="shared" si="101"/>
        <v>3</v>
      </c>
      <c r="AQ234" s="9" t="s">
        <v>1061</v>
      </c>
      <c r="AR234" s="9">
        <f t="shared" si="102"/>
        <v>4</v>
      </c>
      <c r="AS234" s="9" t="str">
        <f t="shared" si="103"/>
        <v>Not NYC</v>
      </c>
      <c r="AT234" s="9"/>
      <c r="AU234" s="9">
        <f t="shared" si="104"/>
        <v>0</v>
      </c>
      <c r="AV234" s="9">
        <f t="shared" si="105"/>
        <v>63</v>
      </c>
    </row>
    <row r="235" spans="1:48" x14ac:dyDescent="0.25">
      <c r="A235" s="9" t="s">
        <v>676</v>
      </c>
      <c r="B235" s="9" t="s">
        <v>677</v>
      </c>
      <c r="C235" s="9" t="s">
        <v>413</v>
      </c>
      <c r="D235" s="9" t="s">
        <v>414</v>
      </c>
      <c r="E235" t="s">
        <v>1035</v>
      </c>
      <c r="F235" t="str">
        <f t="shared" si="86"/>
        <v>Not NYC</v>
      </c>
      <c r="G235" s="9" t="s">
        <v>53</v>
      </c>
      <c r="H235" s="36">
        <v>43.049191999999998</v>
      </c>
      <c r="I235" s="36">
        <v>-76.090434999999999</v>
      </c>
      <c r="J235" s="40">
        <f t="shared" si="109"/>
        <v>2</v>
      </c>
      <c r="K235" s="40">
        <f t="shared" si="87"/>
        <v>0</v>
      </c>
      <c r="L235" s="40">
        <f t="shared" si="88"/>
        <v>1</v>
      </c>
      <c r="M235" s="41">
        <v>57014.865292207782</v>
      </c>
      <c r="N235" s="41">
        <v>6418.3400986842107</v>
      </c>
      <c r="O235" s="41">
        <f t="shared" si="106"/>
        <v>3920.6104427406417</v>
      </c>
      <c r="P235" s="42">
        <f t="shared" si="89"/>
        <v>2</v>
      </c>
      <c r="Q235" s="43">
        <v>1946</v>
      </c>
      <c r="R235" s="43"/>
      <c r="S235" s="40">
        <f t="shared" si="90"/>
        <v>3</v>
      </c>
      <c r="T235" s="40"/>
      <c r="U235" s="40">
        <f t="shared" si="91"/>
        <v>0</v>
      </c>
      <c r="V235" s="40" t="str">
        <f>IFERROR(VLOOKUP(A235,'Data Tables'!$L$3:$M$89,2,FALSE),"No")</f>
        <v>Yes</v>
      </c>
      <c r="W235" s="40">
        <f t="shared" si="92"/>
        <v>4</v>
      </c>
      <c r="X235" s="43"/>
      <c r="Y235" s="40">
        <f t="shared" si="93"/>
        <v>0</v>
      </c>
      <c r="Z235" s="43" t="s">
        <v>46</v>
      </c>
      <c r="AA235" s="40">
        <f t="shared" si="94"/>
        <v>4</v>
      </c>
      <c r="AB235" s="43" t="s">
        <v>41</v>
      </c>
      <c r="AC235" s="42">
        <f t="shared" si="95"/>
        <v>2</v>
      </c>
      <c r="AD235" s="41" t="s">
        <v>88</v>
      </c>
      <c r="AE235" s="42">
        <f t="shared" si="96"/>
        <v>1</v>
      </c>
      <c r="AF235" s="43">
        <v>1995</v>
      </c>
      <c r="AG235" s="40">
        <f t="shared" si="97"/>
        <v>2</v>
      </c>
      <c r="AH235" s="45" t="str">
        <f t="shared" si="113"/>
        <v>Forced Air</v>
      </c>
      <c r="AI235" s="40">
        <f t="shared" si="98"/>
        <v>4</v>
      </c>
      <c r="AJ235" s="46" t="s">
        <v>42</v>
      </c>
      <c r="AK235" s="40">
        <f t="shared" si="99"/>
        <v>0</v>
      </c>
      <c r="AL235" s="9" t="s">
        <v>1060</v>
      </c>
      <c r="AM235" s="9">
        <f t="shared" si="100"/>
        <v>2</v>
      </c>
      <c r="AN235" s="9" t="s">
        <v>1047</v>
      </c>
      <c r="AO235" s="47">
        <f>VLOOKUP(AN235,'Data Tables'!$E$4:$F$15,2,FALSE)</f>
        <v>8.6002589999999994</v>
      </c>
      <c r="AP235" s="9">
        <f t="shared" si="101"/>
        <v>4</v>
      </c>
      <c r="AQ235" s="9" t="s">
        <v>1061</v>
      </c>
      <c r="AR235" s="9">
        <f t="shared" si="102"/>
        <v>0</v>
      </c>
      <c r="AS235" s="9" t="str">
        <f t="shared" si="103"/>
        <v>Not NYC</v>
      </c>
      <c r="AT235" s="9"/>
      <c r="AU235" s="9">
        <f t="shared" si="104"/>
        <v>0</v>
      </c>
      <c r="AV235" s="9">
        <f t="shared" si="105"/>
        <v>63</v>
      </c>
    </row>
    <row r="236" spans="1:48" x14ac:dyDescent="0.25">
      <c r="A236" s="9" t="s">
        <v>147</v>
      </c>
      <c r="B236" s="9" t="s">
        <v>148</v>
      </c>
      <c r="C236" s="9" t="s">
        <v>38</v>
      </c>
      <c r="D236" s="9" t="s">
        <v>38</v>
      </c>
      <c r="E236" t="s">
        <v>1034</v>
      </c>
      <c r="F236" t="str">
        <f t="shared" si="86"/>
        <v>NYC</v>
      </c>
      <c r="G236" s="9" t="s">
        <v>53</v>
      </c>
      <c r="H236" s="36">
        <v>40.694274</v>
      </c>
      <c r="I236" s="36">
        <v>-73.986492299999995</v>
      </c>
      <c r="J236" s="40">
        <f t="shared" si="109"/>
        <v>2</v>
      </c>
      <c r="K236" s="40">
        <f t="shared" si="87"/>
        <v>0</v>
      </c>
      <c r="L236" s="40">
        <f t="shared" si="88"/>
        <v>1</v>
      </c>
      <c r="M236" s="41">
        <v>193187.93514943999</v>
      </c>
      <c r="N236" s="41">
        <v>21825.688819018244</v>
      </c>
      <c r="O236" s="41">
        <f t="shared" si="106"/>
        <v>13284.511540570315</v>
      </c>
      <c r="P236" s="42">
        <f t="shared" si="89"/>
        <v>3</v>
      </c>
      <c r="Q236" s="43">
        <v>1957</v>
      </c>
      <c r="R236" s="43"/>
      <c r="S236" s="40">
        <f t="shared" si="90"/>
        <v>3</v>
      </c>
      <c r="T236" s="40"/>
      <c r="U236" s="40">
        <f t="shared" si="91"/>
        <v>0</v>
      </c>
      <c r="V236" s="40" t="str">
        <f>IFERROR(VLOOKUP(A236,'Data Tables'!$L$3:$M$89,2,FALSE),"No")</f>
        <v>No</v>
      </c>
      <c r="W236" s="40">
        <f t="shared" si="92"/>
        <v>0</v>
      </c>
      <c r="X236" s="43"/>
      <c r="Y236" s="40">
        <f t="shared" si="93"/>
        <v>0</v>
      </c>
      <c r="Z236" s="41" t="s">
        <v>77</v>
      </c>
      <c r="AA236" s="40">
        <f t="shared" si="94"/>
        <v>1</v>
      </c>
      <c r="AB236" s="44" t="str">
        <f>IF(AND(E236="Manhattan",G236="Multifamily Housing"),IF(Q236&lt;1980,"Dual Fuel","Natural Gas"),IF(AND(E236="Manhattan",G236&lt;&gt;"Multifamily Housing"),IF(Q236&lt;1945,"Oil",IF(Q236&lt;1980,"Dual Fuel","Natural Gas")),IF(E236="Downstate/LI/HV",IF(Q236&lt;1980,"Dual Fuel","Natural Gas"),IF(Q236&lt;1945,"Dual Fuel","Natural Gas"))))</f>
        <v>Dual Fuel</v>
      </c>
      <c r="AC236" s="42">
        <f t="shared" si="95"/>
        <v>3</v>
      </c>
      <c r="AD236" s="41" t="s">
        <v>104</v>
      </c>
      <c r="AE236" s="42">
        <f t="shared" si="96"/>
        <v>3</v>
      </c>
      <c r="AF236" s="43">
        <v>2017</v>
      </c>
      <c r="AG236" s="40">
        <f t="shared" si="97"/>
        <v>1</v>
      </c>
      <c r="AH236" s="45" t="str">
        <f t="shared" si="113"/>
        <v>Forced Air</v>
      </c>
      <c r="AI236" s="40">
        <f t="shared" si="98"/>
        <v>4</v>
      </c>
      <c r="AJ236" s="46" t="s">
        <v>42</v>
      </c>
      <c r="AK236" s="40">
        <f t="shared" si="99"/>
        <v>0</v>
      </c>
      <c r="AL236" s="9" t="s">
        <v>1048</v>
      </c>
      <c r="AM236" s="9">
        <f t="shared" si="100"/>
        <v>4</v>
      </c>
      <c r="AN236" s="9" t="s">
        <v>1055</v>
      </c>
      <c r="AO236" s="47">
        <f>VLOOKUP(AN236,'Data Tables'!$E$4:$F$15,2,FALSE)</f>
        <v>20.157194</v>
      </c>
      <c r="AP236" s="9">
        <f t="shared" si="101"/>
        <v>0</v>
      </c>
      <c r="AQ236" s="9" t="s">
        <v>1050</v>
      </c>
      <c r="AR236" s="9">
        <f t="shared" si="102"/>
        <v>2</v>
      </c>
      <c r="AS236" s="9" t="str">
        <f t="shared" si="103"/>
        <v>NYC Dual Fuel</v>
      </c>
      <c r="AT236" s="9"/>
      <c r="AU236" s="9">
        <f t="shared" si="104"/>
        <v>3</v>
      </c>
      <c r="AV236" s="9">
        <f t="shared" si="105"/>
        <v>63</v>
      </c>
    </row>
    <row r="237" spans="1:48" hidden="1" x14ac:dyDescent="0.25">
      <c r="A237" s="9" t="s">
        <v>1157</v>
      </c>
      <c r="B237" s="9" t="s">
        <v>281</v>
      </c>
      <c r="C237" s="9" t="s">
        <v>59</v>
      </c>
      <c r="D237" s="9" t="s">
        <v>59</v>
      </c>
      <c r="E237" t="s">
        <v>1034</v>
      </c>
      <c r="F237" t="str">
        <f t="shared" si="86"/>
        <v>NYC</v>
      </c>
      <c r="G237" s="9" t="s">
        <v>39</v>
      </c>
      <c r="H237" s="36">
        <v>40.763002</v>
      </c>
      <c r="I237" s="36">
        <v>-73.890786000000006</v>
      </c>
      <c r="J237" s="40">
        <f t="shared" si="109"/>
        <v>3</v>
      </c>
      <c r="K237" s="40">
        <f t="shared" si="87"/>
        <v>2</v>
      </c>
      <c r="L237" s="40">
        <f t="shared" si="88"/>
        <v>3</v>
      </c>
      <c r="M237" s="41">
        <v>69120.620823529403</v>
      </c>
      <c r="N237" s="41">
        <v>150.33810824765342</v>
      </c>
      <c r="O237" s="41">
        <f t="shared" si="106"/>
        <v>4753.0591613356401</v>
      </c>
      <c r="P237" s="42">
        <f t="shared" si="89"/>
        <v>2</v>
      </c>
      <c r="Q237" s="43">
        <v>1925</v>
      </c>
      <c r="R237" s="43"/>
      <c r="S237" s="40">
        <f t="shared" si="90"/>
        <v>4</v>
      </c>
      <c r="T237" s="40"/>
      <c r="U237" s="40">
        <f t="shared" si="91"/>
        <v>0</v>
      </c>
      <c r="V237" s="40" t="str">
        <f>IFERROR(VLOOKUP(A237,'Data Tables'!$L$3:$M$89,2,FALSE),"No")</f>
        <v>No</v>
      </c>
      <c r="W237" s="40">
        <f t="shared" si="92"/>
        <v>0</v>
      </c>
      <c r="X237" s="43"/>
      <c r="Y237" s="40">
        <f t="shared" si="93"/>
        <v>0</v>
      </c>
      <c r="Z237" s="41" t="s">
        <v>40</v>
      </c>
      <c r="AA237" s="40">
        <f t="shared" si="94"/>
        <v>0</v>
      </c>
      <c r="AB237" s="44" t="str">
        <f>IF(AND(E237="Manhattan",G237="Multifamily Housing"),IF(Q237&lt;1980,"Dual Fuel","Natural Gas"),IF(AND(E237="Manhattan",G237&lt;&gt;"Multifamily Housing"),IF(Q237&lt;1945,"Oil",IF(Q237&lt;1980,"Dual Fuel","Natural Gas")),IF(E237="Downstate/LI/HV",IF(Q237&lt;1980,"Dual Fuel","Natural Gas"),IF(Q237&lt;1945,"Dual Fuel","Natural Gas"))))</f>
        <v>Dual Fuel</v>
      </c>
      <c r="AC237" s="42">
        <f t="shared" si="95"/>
        <v>3</v>
      </c>
      <c r="AD237" s="41" t="s">
        <v>74</v>
      </c>
      <c r="AE237" s="42">
        <f t="shared" si="96"/>
        <v>2</v>
      </c>
      <c r="AF237" s="45">
        <v>1990</v>
      </c>
      <c r="AG237" s="40">
        <f t="shared" si="97"/>
        <v>2</v>
      </c>
      <c r="AH237" s="45" t="str">
        <f t="shared" si="113"/>
        <v>Steam</v>
      </c>
      <c r="AI237" s="40">
        <f t="shared" si="98"/>
        <v>2</v>
      </c>
      <c r="AJ237" s="46" t="s">
        <v>42</v>
      </c>
      <c r="AK237" s="40">
        <f t="shared" si="99"/>
        <v>0</v>
      </c>
      <c r="AL237" s="9" t="s">
        <v>1048</v>
      </c>
      <c r="AM237" s="9">
        <f t="shared" si="100"/>
        <v>4</v>
      </c>
      <c r="AN237" s="9" t="s">
        <v>1055</v>
      </c>
      <c r="AO237" s="47">
        <f>VLOOKUP(AN237,'Data Tables'!$E$4:$F$15,2,FALSE)</f>
        <v>20.157194</v>
      </c>
      <c r="AP237" s="9">
        <f t="shared" si="101"/>
        <v>0</v>
      </c>
      <c r="AQ237" s="9" t="s">
        <v>1050</v>
      </c>
      <c r="AR237" s="9">
        <f t="shared" si="102"/>
        <v>2</v>
      </c>
      <c r="AS237" s="9" t="str">
        <f t="shared" si="103"/>
        <v>NYC Dual Fuel</v>
      </c>
      <c r="AT237" s="9"/>
      <c r="AU237" s="9">
        <f t="shared" si="104"/>
        <v>3</v>
      </c>
      <c r="AV237" s="9">
        <f t="shared" si="105"/>
        <v>63</v>
      </c>
    </row>
    <row r="238" spans="1:48" hidden="1" x14ac:dyDescent="0.25">
      <c r="A238" s="9" t="s">
        <v>304</v>
      </c>
      <c r="B238" s="9" t="s">
        <v>305</v>
      </c>
      <c r="C238" s="9" t="s">
        <v>62</v>
      </c>
      <c r="D238" s="9" t="s">
        <v>63</v>
      </c>
      <c r="E238" t="s">
        <v>63</v>
      </c>
      <c r="F238" t="str">
        <f t="shared" si="86"/>
        <v>NYC</v>
      </c>
      <c r="G238" s="9" t="s">
        <v>39</v>
      </c>
      <c r="H238" s="36">
        <v>40.747184400000002</v>
      </c>
      <c r="I238" s="36">
        <v>-74.002348900000001</v>
      </c>
      <c r="J238" s="40">
        <f t="shared" si="109"/>
        <v>3</v>
      </c>
      <c r="K238" s="40">
        <f t="shared" si="87"/>
        <v>2</v>
      </c>
      <c r="L238" s="40">
        <f t="shared" si="88"/>
        <v>3</v>
      </c>
      <c r="M238" s="41">
        <v>64127.386470588201</v>
      </c>
      <c r="N238" s="41">
        <v>1696.6736808953065</v>
      </c>
      <c r="O238" s="41">
        <f t="shared" si="106"/>
        <v>4409.700869653977</v>
      </c>
      <c r="P238" s="42">
        <f t="shared" si="89"/>
        <v>2</v>
      </c>
      <c r="Q238" s="43">
        <v>1934</v>
      </c>
      <c r="R238" s="43"/>
      <c r="S238" s="40">
        <f t="shared" si="90"/>
        <v>4</v>
      </c>
      <c r="T238" s="40"/>
      <c r="U238" s="40">
        <f t="shared" si="91"/>
        <v>0</v>
      </c>
      <c r="V238" s="40" t="str">
        <f>IFERROR(VLOOKUP(A238,'Data Tables'!$L$3:$M$89,2,FALSE),"No")</f>
        <v>No</v>
      </c>
      <c r="W238" s="40">
        <f t="shared" si="92"/>
        <v>0</v>
      </c>
      <c r="X238" s="43"/>
      <c r="Y238" s="40">
        <f t="shared" si="93"/>
        <v>0</v>
      </c>
      <c r="Z238" s="41" t="s">
        <v>40</v>
      </c>
      <c r="AA238" s="40">
        <f t="shared" si="94"/>
        <v>0</v>
      </c>
      <c r="AB238" s="44" t="str">
        <f>IF(AND(E238="Manhattan",G238="Multifamily Housing"),IF(Q238&lt;1980,"Dual Fuel","Natural Gas"),IF(AND(E238="Manhattan",G238&lt;&gt;"Multifamily Housing"),IF(Q238&lt;1945,"Oil",IF(Q238&lt;1980,"Dual Fuel","Natural Gas")),IF(E238="Downstate/LI/HV",IF(Q238&lt;1980,"Dual Fuel","Natural Gas"),IF(Q238&lt;1945,"Dual Fuel","Natural Gas"))))</f>
        <v>Dual Fuel</v>
      </c>
      <c r="AC238" s="42">
        <f t="shared" si="95"/>
        <v>3</v>
      </c>
      <c r="AD238" s="44" t="str">
        <f>IF(AND(E238="Upstate",Q238&gt;=1945),"Furnace",IF(Q238&gt;=1980,"HW Boiler",IF(AND(E238="Downstate/LI/HV",Q238&gt;=1945),"Furnace","Steam Boiler")))</f>
        <v>Steam Boiler</v>
      </c>
      <c r="AE238" s="42">
        <f t="shared" si="96"/>
        <v>2</v>
      </c>
      <c r="AF238" s="45">
        <v>1990</v>
      </c>
      <c r="AG238" s="40">
        <f t="shared" si="97"/>
        <v>2</v>
      </c>
      <c r="AH238" s="45" t="str">
        <f t="shared" si="113"/>
        <v>Steam</v>
      </c>
      <c r="AI238" s="40">
        <f t="shared" si="98"/>
        <v>2</v>
      </c>
      <c r="AJ238" s="46" t="s">
        <v>42</v>
      </c>
      <c r="AK238" s="40">
        <f t="shared" si="99"/>
        <v>0</v>
      </c>
      <c r="AL238" s="9" t="s">
        <v>1048</v>
      </c>
      <c r="AM238" s="9">
        <f t="shared" si="100"/>
        <v>4</v>
      </c>
      <c r="AN238" s="9" t="s">
        <v>1055</v>
      </c>
      <c r="AO238" s="47">
        <f>VLOOKUP(AN238,'Data Tables'!$E$4:$F$15,2,FALSE)</f>
        <v>20.157194</v>
      </c>
      <c r="AP238" s="9">
        <f t="shared" si="101"/>
        <v>0</v>
      </c>
      <c r="AQ238" s="9" t="s">
        <v>1050</v>
      </c>
      <c r="AR238" s="9">
        <f t="shared" si="102"/>
        <v>2</v>
      </c>
      <c r="AS238" s="9" t="str">
        <f t="shared" si="103"/>
        <v>NYC Dual Fuel</v>
      </c>
      <c r="AT238" s="9"/>
      <c r="AU238" s="9">
        <f t="shared" si="104"/>
        <v>3</v>
      </c>
      <c r="AV238" s="9">
        <f t="shared" si="105"/>
        <v>63</v>
      </c>
    </row>
    <row r="239" spans="1:48" hidden="1" x14ac:dyDescent="0.25">
      <c r="A239" s="9" t="s">
        <v>324</v>
      </c>
      <c r="B239" s="9" t="s">
        <v>325</v>
      </c>
      <c r="C239" s="9" t="s">
        <v>38</v>
      </c>
      <c r="D239" s="9" t="s">
        <v>38</v>
      </c>
      <c r="E239" t="s">
        <v>1034</v>
      </c>
      <c r="F239" t="str">
        <f t="shared" si="86"/>
        <v>NYC</v>
      </c>
      <c r="G239" s="9" t="s">
        <v>39</v>
      </c>
      <c r="H239" s="36">
        <v>40.624586700000002</v>
      </c>
      <c r="I239" s="36">
        <v>-73.964774500000004</v>
      </c>
      <c r="J239" s="40">
        <f t="shared" si="109"/>
        <v>3</v>
      </c>
      <c r="K239" s="40">
        <f t="shared" si="87"/>
        <v>2</v>
      </c>
      <c r="L239" s="40">
        <f t="shared" si="88"/>
        <v>3</v>
      </c>
      <c r="M239" s="41">
        <v>54545.4</v>
      </c>
      <c r="N239" s="41">
        <v>1343.8017411985559</v>
      </c>
      <c r="O239" s="41">
        <f t="shared" si="106"/>
        <v>3750.7983882352942</v>
      </c>
      <c r="P239" s="42">
        <f t="shared" si="89"/>
        <v>2</v>
      </c>
      <c r="Q239" s="43">
        <v>1920</v>
      </c>
      <c r="R239" s="43"/>
      <c r="S239" s="40">
        <f t="shared" si="90"/>
        <v>4</v>
      </c>
      <c r="T239" s="40"/>
      <c r="U239" s="40">
        <f t="shared" si="91"/>
        <v>0</v>
      </c>
      <c r="V239" s="40" t="str">
        <f>IFERROR(VLOOKUP(A239,'Data Tables'!$L$3:$M$89,2,FALSE),"No")</f>
        <v>No</v>
      </c>
      <c r="W239" s="40">
        <f t="shared" si="92"/>
        <v>0</v>
      </c>
      <c r="X239" s="43"/>
      <c r="Y239" s="40">
        <f t="shared" si="93"/>
        <v>0</v>
      </c>
      <c r="Z239" s="41" t="s">
        <v>40</v>
      </c>
      <c r="AA239" s="40">
        <f t="shared" si="94"/>
        <v>0</v>
      </c>
      <c r="AB239" s="44" t="str">
        <f>IF(AND(E239="Manhattan",G239="Multifamily Housing"),IF(Q239&lt;1980,"Dual Fuel","Natural Gas"),IF(AND(E239="Manhattan",G239&lt;&gt;"Multifamily Housing"),IF(Q239&lt;1945,"Oil",IF(Q239&lt;1980,"Dual Fuel","Natural Gas")),IF(E239="Downstate/LI/HV",IF(Q239&lt;1980,"Dual Fuel","Natural Gas"),IF(Q239&lt;1945,"Dual Fuel","Natural Gas"))))</f>
        <v>Dual Fuel</v>
      </c>
      <c r="AC239" s="42">
        <f t="shared" si="95"/>
        <v>3</v>
      </c>
      <c r="AD239" s="44" t="str">
        <f>IF(AND(E239="Upstate",Q239&gt;=1945),"Furnace",IF(Q239&gt;=1980,"HW Boiler",IF(AND(E239="Downstate/LI/HV",Q239&gt;=1945),"Furnace","Steam Boiler")))</f>
        <v>Steam Boiler</v>
      </c>
      <c r="AE239" s="42">
        <f t="shared" si="96"/>
        <v>2</v>
      </c>
      <c r="AF239" s="45">
        <v>1990</v>
      </c>
      <c r="AG239" s="40">
        <f t="shared" si="97"/>
        <v>2</v>
      </c>
      <c r="AH239" s="45" t="str">
        <f t="shared" si="113"/>
        <v>Steam</v>
      </c>
      <c r="AI239" s="40">
        <f t="shared" si="98"/>
        <v>2</v>
      </c>
      <c r="AJ239" s="46" t="s">
        <v>42</v>
      </c>
      <c r="AK239" s="40">
        <f t="shared" si="99"/>
        <v>0</v>
      </c>
      <c r="AL239" s="9" t="s">
        <v>1048</v>
      </c>
      <c r="AM239" s="9">
        <f t="shared" si="100"/>
        <v>4</v>
      </c>
      <c r="AN239" s="9" t="s">
        <v>1055</v>
      </c>
      <c r="AO239" s="47">
        <f>VLOOKUP(AN239,'Data Tables'!$E$4:$F$15,2,FALSE)</f>
        <v>20.157194</v>
      </c>
      <c r="AP239" s="9">
        <f t="shared" si="101"/>
        <v>0</v>
      </c>
      <c r="AQ239" s="9" t="s">
        <v>1050</v>
      </c>
      <c r="AR239" s="9">
        <f t="shared" si="102"/>
        <v>2</v>
      </c>
      <c r="AS239" s="9" t="str">
        <f t="shared" si="103"/>
        <v>NYC Dual Fuel</v>
      </c>
      <c r="AT239" s="9"/>
      <c r="AU239" s="9">
        <f t="shared" si="104"/>
        <v>3</v>
      </c>
      <c r="AV239" s="9">
        <f t="shared" si="105"/>
        <v>63</v>
      </c>
    </row>
    <row r="240" spans="1:48" x14ac:dyDescent="0.25">
      <c r="A240" s="9" t="s">
        <v>346</v>
      </c>
      <c r="B240" s="9" t="s">
        <v>347</v>
      </c>
      <c r="C240" s="9" t="s">
        <v>348</v>
      </c>
      <c r="D240" s="9" t="s">
        <v>45</v>
      </c>
      <c r="E240" t="s">
        <v>1034</v>
      </c>
      <c r="F240" t="str">
        <f t="shared" si="86"/>
        <v>NYC</v>
      </c>
      <c r="G240" s="9" t="s">
        <v>53</v>
      </c>
      <c r="H240" s="36">
        <v>40.889697699999999</v>
      </c>
      <c r="I240" s="36">
        <v>-73.902728100000004</v>
      </c>
      <c r="J240" s="40">
        <f t="shared" si="109"/>
        <v>2</v>
      </c>
      <c r="K240" s="40">
        <f t="shared" si="87"/>
        <v>0</v>
      </c>
      <c r="L240" s="40">
        <f t="shared" si="88"/>
        <v>1</v>
      </c>
      <c r="M240" s="41">
        <v>34212.49329882353</v>
      </c>
      <c r="N240" s="41">
        <v>3865.2063436842104</v>
      </c>
      <c r="O240" s="41">
        <f t="shared" si="106"/>
        <v>2352.612039195571</v>
      </c>
      <c r="P240" s="42">
        <f t="shared" si="89"/>
        <v>1</v>
      </c>
      <c r="Q240" s="43">
        <v>1923</v>
      </c>
      <c r="R240" s="43">
        <v>2021</v>
      </c>
      <c r="S240" s="40">
        <f t="shared" si="90"/>
        <v>0</v>
      </c>
      <c r="T240" s="40"/>
      <c r="U240" s="40">
        <f t="shared" si="91"/>
        <v>0</v>
      </c>
      <c r="V240" s="40" t="str">
        <f>IFERROR(VLOOKUP(A240,'Data Tables'!$L$3:$M$89,2,FALSE),"No")</f>
        <v>Yes</v>
      </c>
      <c r="W240" s="40">
        <f t="shared" si="92"/>
        <v>4</v>
      </c>
      <c r="X240" s="43" t="s">
        <v>1135</v>
      </c>
      <c r="Y240" s="40">
        <f t="shared" si="93"/>
        <v>4</v>
      </c>
      <c r="Z240" s="41" t="s">
        <v>67</v>
      </c>
      <c r="AA240" s="40">
        <f t="shared" si="94"/>
        <v>2</v>
      </c>
      <c r="AB240" s="41" t="s">
        <v>201</v>
      </c>
      <c r="AC240" s="42">
        <f t="shared" si="95"/>
        <v>4</v>
      </c>
      <c r="AD240" s="41" t="s">
        <v>74</v>
      </c>
      <c r="AE240" s="42">
        <f t="shared" si="96"/>
        <v>2</v>
      </c>
      <c r="AF240" s="43">
        <v>1980</v>
      </c>
      <c r="AG240" s="40">
        <f t="shared" si="97"/>
        <v>2</v>
      </c>
      <c r="AH240" s="43" t="s">
        <v>49</v>
      </c>
      <c r="AI240" s="40">
        <f t="shared" si="98"/>
        <v>2</v>
      </c>
      <c r="AJ240" s="46" t="s">
        <v>42</v>
      </c>
      <c r="AK240" s="40">
        <f t="shared" si="99"/>
        <v>0</v>
      </c>
      <c r="AL240" s="9" t="s">
        <v>1048</v>
      </c>
      <c r="AM240" s="9">
        <f t="shared" si="100"/>
        <v>4</v>
      </c>
      <c r="AN240" s="9" t="s">
        <v>1055</v>
      </c>
      <c r="AO240" s="47">
        <f>VLOOKUP(AN240,'Data Tables'!$E$4:$F$15,2,FALSE)</f>
        <v>20.157194</v>
      </c>
      <c r="AP240" s="9">
        <f t="shared" si="101"/>
        <v>0</v>
      </c>
      <c r="AQ240" s="9" t="s">
        <v>1050</v>
      </c>
      <c r="AR240" s="9">
        <f t="shared" si="102"/>
        <v>2</v>
      </c>
      <c r="AS240" s="9" t="str">
        <f t="shared" si="103"/>
        <v>NYC Oil</v>
      </c>
      <c r="AT240" s="9"/>
      <c r="AU240" s="9">
        <f t="shared" si="104"/>
        <v>4</v>
      </c>
      <c r="AV240" s="9">
        <f t="shared" si="105"/>
        <v>63</v>
      </c>
    </row>
    <row r="241" spans="1:48" x14ac:dyDescent="0.25">
      <c r="A241" s="9" t="s">
        <v>557</v>
      </c>
      <c r="B241" s="9" t="s">
        <v>558</v>
      </c>
      <c r="C241" s="9" t="s">
        <v>559</v>
      </c>
      <c r="D241" s="9" t="s">
        <v>424</v>
      </c>
      <c r="E241" t="s">
        <v>1034</v>
      </c>
      <c r="F241" t="str">
        <f t="shared" si="86"/>
        <v>Not NYC</v>
      </c>
      <c r="G241" s="9" t="s">
        <v>53</v>
      </c>
      <c r="H241" s="36">
        <v>40.848962999999998</v>
      </c>
      <c r="I241" s="36">
        <v>-73.056164999999993</v>
      </c>
      <c r="J241" s="40">
        <v>1</v>
      </c>
      <c r="K241" s="40">
        <f t="shared" si="87"/>
        <v>0</v>
      </c>
      <c r="L241" s="40">
        <f t="shared" si="88"/>
        <v>1</v>
      </c>
      <c r="M241" s="41">
        <v>88923.913480519492</v>
      </c>
      <c r="N241" s="41">
        <v>10010.440552631579</v>
      </c>
      <c r="O241" s="41">
        <f t="shared" si="106"/>
        <v>6114.8267563957224</v>
      </c>
      <c r="P241" s="42">
        <f t="shared" si="89"/>
        <v>2</v>
      </c>
      <c r="Q241" s="43">
        <v>1961</v>
      </c>
      <c r="R241" s="43"/>
      <c r="S241" s="40">
        <f t="shared" si="90"/>
        <v>3</v>
      </c>
      <c r="T241" s="40" t="s">
        <v>1162</v>
      </c>
      <c r="U241" s="40">
        <f t="shared" si="91"/>
        <v>4</v>
      </c>
      <c r="V241" s="40" t="str">
        <f>IFERROR(VLOOKUP(A241,'Data Tables'!$L$3:$M$89,2,FALSE),"No")</f>
        <v>No</v>
      </c>
      <c r="W241" s="40">
        <f t="shared" si="92"/>
        <v>0</v>
      </c>
      <c r="X241" s="43"/>
      <c r="Y241" s="40">
        <f t="shared" si="93"/>
        <v>0</v>
      </c>
      <c r="Z241" s="43" t="s">
        <v>46</v>
      </c>
      <c r="AA241" s="40">
        <f t="shared" si="94"/>
        <v>4</v>
      </c>
      <c r="AB241" s="44" t="str">
        <f>IF(AND(E241="Manhattan",G241="Multifamily Housing"),IF(Q241&lt;1980,"Dual Fuel","Natural Gas"),IF(AND(E241="Manhattan",G241&lt;&gt;"Multifamily Housing"),IF(Q241&lt;1945,"Oil",IF(Q241&lt;1980,"Dual Fuel","Natural Gas")),IF(E241="Downstate/LI/HV",IF(Q241&lt;1980,"Dual Fuel","Natural Gas"),IF(Q241&lt;1945,"Dual Fuel","Natural Gas"))))</f>
        <v>Dual Fuel</v>
      </c>
      <c r="AC241" s="42">
        <f t="shared" si="95"/>
        <v>3</v>
      </c>
      <c r="AD241" s="44" t="str">
        <f>IF(AND(E241="Upstate",Q241&gt;=1945),"Furnace",IF(Q241&gt;=1980,"HW Boiler",IF(AND(E241="Downstate/LI/HV",Q241&gt;=1945),"Furnace","Steam Boiler")))</f>
        <v>Furnace</v>
      </c>
      <c r="AE241" s="42">
        <f t="shared" si="96"/>
        <v>3</v>
      </c>
      <c r="AF241" s="45">
        <v>1990</v>
      </c>
      <c r="AG241" s="40">
        <f t="shared" si="97"/>
        <v>2</v>
      </c>
      <c r="AH241" s="45" t="str">
        <f>IF(AND(E241="Upstate",Q241&gt;=1945),"Forced Air",IF(Q241&gt;=1980,"Hydronic",IF(AND(E241="Downstate/LI/HV",Q241&gt;=1945),"Forced Air","Steam")))</f>
        <v>Forced Air</v>
      </c>
      <c r="AI241" s="40">
        <f t="shared" si="98"/>
        <v>4</v>
      </c>
      <c r="AJ241" s="46" t="s">
        <v>42</v>
      </c>
      <c r="AK241" s="40">
        <f t="shared" si="99"/>
        <v>0</v>
      </c>
      <c r="AL241" s="9" t="s">
        <v>1048</v>
      </c>
      <c r="AM241" s="9">
        <f t="shared" si="100"/>
        <v>4</v>
      </c>
      <c r="AN241" s="9" t="s">
        <v>1052</v>
      </c>
      <c r="AO241" s="47">
        <f>VLOOKUP(AN241,'Data Tables'!$E$4:$F$15,2,FALSE)</f>
        <v>18.814844999999998</v>
      </c>
      <c r="AP241" s="9">
        <f t="shared" si="101"/>
        <v>1</v>
      </c>
      <c r="AQ241" s="9" t="s">
        <v>1058</v>
      </c>
      <c r="AR241" s="9">
        <f t="shared" si="102"/>
        <v>1</v>
      </c>
      <c r="AS241" s="9" t="str">
        <f t="shared" si="103"/>
        <v>Not NYC</v>
      </c>
      <c r="AT241" s="9"/>
      <c r="AU241" s="9">
        <f t="shared" si="104"/>
        <v>0</v>
      </c>
      <c r="AV241" s="9">
        <f t="shared" si="105"/>
        <v>63</v>
      </c>
    </row>
    <row r="242" spans="1:48" x14ac:dyDescent="0.25">
      <c r="A242" s="9" t="s">
        <v>701</v>
      </c>
      <c r="B242" s="9" t="s">
        <v>702</v>
      </c>
      <c r="C242" s="9" t="s">
        <v>703</v>
      </c>
      <c r="D242" s="9" t="s">
        <v>617</v>
      </c>
      <c r="E242" t="s">
        <v>1035</v>
      </c>
      <c r="F242" t="str">
        <f t="shared" si="86"/>
        <v>Not NYC</v>
      </c>
      <c r="G242" s="9" t="s">
        <v>53</v>
      </c>
      <c r="H242" s="36">
        <v>44.604095999999998</v>
      </c>
      <c r="I242" s="36">
        <v>-75.182906000000003</v>
      </c>
      <c r="J242" s="40">
        <f t="shared" ref="J242:J273" si="114">IF(OR(G242="Hospitals",G242="Nursing Homes",G242="Hotels",G242="Airports"),4,IF(OR(G242="Multifamily Housing",G242="Correctional Facilities",G242="Military"),3,IF(G242="Colleges &amp; Universities",2,IF(G242="Office",0,666))))</f>
        <v>2</v>
      </c>
      <c r="K242" s="40">
        <f t="shared" si="87"/>
        <v>0</v>
      </c>
      <c r="L242" s="40">
        <f t="shared" si="88"/>
        <v>1</v>
      </c>
      <c r="M242" s="41">
        <v>52843.856493506486</v>
      </c>
      <c r="N242" s="41">
        <v>5948.7967105263151</v>
      </c>
      <c r="O242" s="41">
        <f t="shared" si="106"/>
        <v>3633.7922494652407</v>
      </c>
      <c r="P242" s="42">
        <f t="shared" si="89"/>
        <v>2</v>
      </c>
      <c r="Q242" s="43">
        <v>1906</v>
      </c>
      <c r="R242" s="43"/>
      <c r="S242" s="40">
        <f t="shared" si="90"/>
        <v>4</v>
      </c>
      <c r="T242" s="40" t="s">
        <v>1162</v>
      </c>
      <c r="U242" s="40">
        <f t="shared" si="91"/>
        <v>4</v>
      </c>
      <c r="V242" s="40" t="str">
        <f>IFERROR(VLOOKUP(A242,'Data Tables'!$L$3:$M$89,2,FALSE),"No")</f>
        <v>No</v>
      </c>
      <c r="W242" s="40">
        <f t="shared" si="92"/>
        <v>0</v>
      </c>
      <c r="X242" s="43"/>
      <c r="Y242" s="40">
        <f t="shared" si="93"/>
        <v>0</v>
      </c>
      <c r="Z242" s="43" t="s">
        <v>46</v>
      </c>
      <c r="AA242" s="40">
        <f t="shared" si="94"/>
        <v>4</v>
      </c>
      <c r="AB242" s="43" t="s">
        <v>41</v>
      </c>
      <c r="AC242" s="42">
        <f t="shared" si="95"/>
        <v>2</v>
      </c>
      <c r="AD242" s="41" t="s">
        <v>74</v>
      </c>
      <c r="AE242" s="42">
        <f t="shared" si="96"/>
        <v>2</v>
      </c>
      <c r="AF242" s="45">
        <v>1990</v>
      </c>
      <c r="AG242" s="40">
        <f t="shared" si="97"/>
        <v>2</v>
      </c>
      <c r="AH242" s="45" t="str">
        <f>IF(AND(E242="Upstate",Q242&gt;=1945),"Forced Air",IF(Q242&gt;=1980,"Hydronic",IF(AND(E242="Downstate/LI/HV",Q242&gt;=1945),"Forced Air","Steam")))</f>
        <v>Steam</v>
      </c>
      <c r="AI242" s="40">
        <f t="shared" si="98"/>
        <v>2</v>
      </c>
      <c r="AJ242" s="46" t="s">
        <v>42</v>
      </c>
      <c r="AK242" s="40">
        <f t="shared" si="99"/>
        <v>0</v>
      </c>
      <c r="AL242" s="9" t="s">
        <v>1064</v>
      </c>
      <c r="AM242" s="9">
        <f t="shared" si="100"/>
        <v>1</v>
      </c>
      <c r="AN242" s="9" t="s">
        <v>1047</v>
      </c>
      <c r="AO242" s="47">
        <f>VLOOKUP(AN242,'Data Tables'!$E$4:$F$15,2,FALSE)</f>
        <v>8.6002589999999994</v>
      </c>
      <c r="AP242" s="9">
        <f t="shared" si="101"/>
        <v>4</v>
      </c>
      <c r="AQ242" s="9" t="s">
        <v>1061</v>
      </c>
      <c r="AR242" s="9">
        <f t="shared" si="102"/>
        <v>4</v>
      </c>
      <c r="AS242" s="9" t="str">
        <f t="shared" si="103"/>
        <v>Not NYC</v>
      </c>
      <c r="AT242" s="9"/>
      <c r="AU242" s="9">
        <f t="shared" si="104"/>
        <v>0</v>
      </c>
      <c r="AV242" s="9">
        <f t="shared" si="105"/>
        <v>63</v>
      </c>
    </row>
    <row r="243" spans="1:48" x14ac:dyDescent="0.25">
      <c r="A243" s="9" t="s">
        <v>183</v>
      </c>
      <c r="B243" s="9" t="s">
        <v>184</v>
      </c>
      <c r="C243" s="9" t="s">
        <v>45</v>
      </c>
      <c r="D243" s="9" t="s">
        <v>45</v>
      </c>
      <c r="E243" t="s">
        <v>1034</v>
      </c>
      <c r="F243" t="str">
        <f t="shared" si="86"/>
        <v>NYC</v>
      </c>
      <c r="G243" s="9" t="s">
        <v>53</v>
      </c>
      <c r="H243" s="36">
        <v>40.8731717</v>
      </c>
      <c r="I243" s="36">
        <v>-73.893365000000003</v>
      </c>
      <c r="J243" s="40">
        <f t="shared" si="114"/>
        <v>2</v>
      </c>
      <c r="K243" s="40">
        <f t="shared" si="87"/>
        <v>0</v>
      </c>
      <c r="L243" s="40">
        <f t="shared" si="88"/>
        <v>1</v>
      </c>
      <c r="M243" s="41">
        <v>155532.4313788235</v>
      </c>
      <c r="N243" s="41">
        <v>17571.503344210523</v>
      </c>
      <c r="O243" s="41">
        <f t="shared" si="106"/>
        <v>10695.141898932041</v>
      </c>
      <c r="P243" s="42">
        <f t="shared" si="89"/>
        <v>3</v>
      </c>
      <c r="Q243" s="43">
        <v>1931</v>
      </c>
      <c r="R243" s="43"/>
      <c r="S243" s="40">
        <f t="shared" si="90"/>
        <v>4</v>
      </c>
      <c r="T243" s="40" t="s">
        <v>1162</v>
      </c>
      <c r="U243" s="40">
        <f t="shared" si="91"/>
        <v>4</v>
      </c>
      <c r="V243" s="40" t="str">
        <f>IFERROR(VLOOKUP(A243,'Data Tables'!$L$3:$M$89,2,FALSE),"No")</f>
        <v>Yes</v>
      </c>
      <c r="W243" s="40">
        <f t="shared" si="92"/>
        <v>4</v>
      </c>
      <c r="X243" s="43"/>
      <c r="Y243" s="40">
        <f t="shared" si="93"/>
        <v>0</v>
      </c>
      <c r="Z243" s="41" t="s">
        <v>156</v>
      </c>
      <c r="AA243" s="40">
        <f t="shared" si="94"/>
        <v>0</v>
      </c>
      <c r="AB243" s="41" t="s">
        <v>41</v>
      </c>
      <c r="AC243" s="42">
        <f t="shared" si="95"/>
        <v>2</v>
      </c>
      <c r="AD243" s="41" t="s">
        <v>54</v>
      </c>
      <c r="AE243" s="42">
        <f t="shared" si="96"/>
        <v>2</v>
      </c>
      <c r="AF243" s="45">
        <v>1990</v>
      </c>
      <c r="AG243" s="40">
        <f t="shared" si="97"/>
        <v>2</v>
      </c>
      <c r="AH243" s="43" t="s">
        <v>49</v>
      </c>
      <c r="AI243" s="40">
        <f t="shared" si="98"/>
        <v>2</v>
      </c>
      <c r="AJ243" s="46" t="s">
        <v>49</v>
      </c>
      <c r="AK243" s="40">
        <f t="shared" si="99"/>
        <v>1</v>
      </c>
      <c r="AL243" s="9" t="s">
        <v>1048</v>
      </c>
      <c r="AM243" s="9">
        <f t="shared" si="100"/>
        <v>4</v>
      </c>
      <c r="AN243" s="9" t="s">
        <v>1055</v>
      </c>
      <c r="AO243" s="47">
        <f>VLOOKUP(AN243,'Data Tables'!$E$4:$F$15,2,FALSE)</f>
        <v>20.157194</v>
      </c>
      <c r="AP243" s="9">
        <f t="shared" si="101"/>
        <v>0</v>
      </c>
      <c r="AQ243" s="9" t="s">
        <v>1050</v>
      </c>
      <c r="AR243" s="9">
        <f t="shared" si="102"/>
        <v>2</v>
      </c>
      <c r="AS243" s="9" t="str">
        <f t="shared" si="103"/>
        <v>NYC Natural Gas</v>
      </c>
      <c r="AT243" s="9"/>
      <c r="AU243" s="9">
        <f t="shared" si="104"/>
        <v>2</v>
      </c>
      <c r="AV243" s="9">
        <f t="shared" si="105"/>
        <v>63</v>
      </c>
    </row>
    <row r="244" spans="1:48" x14ac:dyDescent="0.25">
      <c r="A244" s="9" t="s">
        <v>161</v>
      </c>
      <c r="B244" s="9" t="s">
        <v>162</v>
      </c>
      <c r="C244" s="9" t="s">
        <v>62</v>
      </c>
      <c r="D244" s="9" t="s">
        <v>63</v>
      </c>
      <c r="E244" t="s">
        <v>63</v>
      </c>
      <c r="F244" t="str">
        <f t="shared" si="86"/>
        <v>NYC</v>
      </c>
      <c r="G244" s="9" t="s">
        <v>53</v>
      </c>
      <c r="H244" s="36">
        <v>40.770348200000001</v>
      </c>
      <c r="I244" s="36">
        <v>-73.988219700000002</v>
      </c>
      <c r="J244" s="40">
        <f t="shared" si="114"/>
        <v>2</v>
      </c>
      <c r="K244" s="40">
        <f t="shared" si="87"/>
        <v>0</v>
      </c>
      <c r="L244" s="40">
        <f t="shared" si="88"/>
        <v>1</v>
      </c>
      <c r="M244" s="41">
        <v>174446.96978823529</v>
      </c>
      <c r="N244" s="41">
        <v>19708.400915789472</v>
      </c>
      <c r="O244" s="41">
        <f t="shared" si="106"/>
        <v>11995.79456955571</v>
      </c>
      <c r="P244" s="42">
        <f t="shared" si="89"/>
        <v>3</v>
      </c>
      <c r="Q244" s="43">
        <v>1964</v>
      </c>
      <c r="R244" s="43"/>
      <c r="S244" s="40">
        <f t="shared" si="90"/>
        <v>3</v>
      </c>
      <c r="T244" s="40" t="s">
        <v>1162</v>
      </c>
      <c r="U244" s="40">
        <f t="shared" si="91"/>
        <v>4</v>
      </c>
      <c r="V244" s="40" t="str">
        <f>IFERROR(VLOOKUP(A244,'Data Tables'!$L$3:$M$89,2,FALSE),"No")</f>
        <v>Yes</v>
      </c>
      <c r="W244" s="40">
        <f t="shared" si="92"/>
        <v>4</v>
      </c>
      <c r="X244" s="43"/>
      <c r="Y244" s="40">
        <f t="shared" si="93"/>
        <v>0</v>
      </c>
      <c r="Z244" s="41" t="s">
        <v>156</v>
      </c>
      <c r="AA244" s="40">
        <f t="shared" si="94"/>
        <v>0</v>
      </c>
      <c r="AB244" s="44" t="str">
        <f>IF(AND(E244="Manhattan",G244="Multifamily Housing"),IF(Q244&lt;1980,"Dual Fuel","Natural Gas"),IF(AND(E244="Manhattan",G244&lt;&gt;"Multifamily Housing"),IF(Q244&lt;1945,"Oil",IF(Q244&lt;1980,"Dual Fuel","Natural Gas")),IF(E244="Downstate/LI/HV",IF(Q244&lt;1980,"Dual Fuel","Natural Gas"),IF(Q244&lt;1945,"Dual Fuel","Natural Gas"))))</f>
        <v>Dual Fuel</v>
      </c>
      <c r="AC244" s="42">
        <f t="shared" si="95"/>
        <v>3</v>
      </c>
      <c r="AD244" s="44" t="str">
        <f>IF(AND(E244="Upstate",Q244&gt;=1945),"Furnace",IF(Q244&gt;=1980,"HW Boiler",IF(AND(E244="Downstate/LI/HV",Q244&gt;=1945),"Furnace","Steam Boiler")))</f>
        <v>Steam Boiler</v>
      </c>
      <c r="AE244" s="42">
        <f t="shared" si="96"/>
        <v>2</v>
      </c>
      <c r="AF244" s="45">
        <v>1990</v>
      </c>
      <c r="AG244" s="40">
        <f t="shared" si="97"/>
        <v>2</v>
      </c>
      <c r="AH244" s="45" t="str">
        <f t="shared" ref="AH244:AH249" si="115">IF(AND(E244="Upstate",Q244&gt;=1945),"Forced Air",IF(Q244&gt;=1980,"Hydronic",IF(AND(E244="Downstate/LI/HV",Q244&gt;=1945),"Forced Air","Steam")))</f>
        <v>Steam</v>
      </c>
      <c r="AI244" s="40">
        <f t="shared" si="98"/>
        <v>2</v>
      </c>
      <c r="AJ244" s="46" t="s">
        <v>42</v>
      </c>
      <c r="AK244" s="40">
        <f t="shared" si="99"/>
        <v>0</v>
      </c>
      <c r="AL244" s="9" t="s">
        <v>1048</v>
      </c>
      <c r="AM244" s="9">
        <f t="shared" si="100"/>
        <v>4</v>
      </c>
      <c r="AN244" s="9" t="s">
        <v>1055</v>
      </c>
      <c r="AO244" s="47">
        <f>VLOOKUP(AN244,'Data Tables'!$E$4:$F$15,2,FALSE)</f>
        <v>20.157194</v>
      </c>
      <c r="AP244" s="9">
        <f t="shared" si="101"/>
        <v>0</v>
      </c>
      <c r="AQ244" s="9" t="s">
        <v>1050</v>
      </c>
      <c r="AR244" s="9">
        <f t="shared" si="102"/>
        <v>2</v>
      </c>
      <c r="AS244" s="9" t="str">
        <f t="shared" si="103"/>
        <v>NYC Dual Fuel</v>
      </c>
      <c r="AT244" s="9"/>
      <c r="AU244" s="9">
        <f t="shared" si="104"/>
        <v>3</v>
      </c>
      <c r="AV244" s="9">
        <f t="shared" si="105"/>
        <v>63</v>
      </c>
    </row>
    <row r="245" spans="1:48" x14ac:dyDescent="0.25">
      <c r="A245" s="9" t="s">
        <v>392</v>
      </c>
      <c r="B245" s="9" t="s">
        <v>393</v>
      </c>
      <c r="C245" s="9" t="s">
        <v>394</v>
      </c>
      <c r="D245" s="9" t="s">
        <v>45</v>
      </c>
      <c r="E245" t="s">
        <v>1034</v>
      </c>
      <c r="F245" t="str">
        <f t="shared" si="86"/>
        <v>NYC</v>
      </c>
      <c r="G245" s="9" t="s">
        <v>53</v>
      </c>
      <c r="H245" s="36">
        <v>40.807217000000001</v>
      </c>
      <c r="I245" s="36">
        <v>-73.795309000000003</v>
      </c>
      <c r="J245" s="40">
        <f t="shared" si="114"/>
        <v>2</v>
      </c>
      <c r="K245" s="40">
        <f t="shared" si="87"/>
        <v>0</v>
      </c>
      <c r="L245" s="40">
        <f t="shared" si="88"/>
        <v>1</v>
      </c>
      <c r="M245" s="41">
        <v>29811.91149350649</v>
      </c>
      <c r="N245" s="41">
        <v>3356.0192763157897</v>
      </c>
      <c r="O245" s="41">
        <v>2050.0073256417108</v>
      </c>
      <c r="P245" s="42">
        <f t="shared" si="89"/>
        <v>1</v>
      </c>
      <c r="Q245" s="43">
        <v>1934</v>
      </c>
      <c r="R245" s="43"/>
      <c r="S245" s="40">
        <f t="shared" si="90"/>
        <v>4</v>
      </c>
      <c r="T245" s="40" t="s">
        <v>1162</v>
      </c>
      <c r="U245" s="40">
        <f t="shared" si="91"/>
        <v>4</v>
      </c>
      <c r="V245" s="40" t="str">
        <f>IFERROR(VLOOKUP(A245,'Data Tables'!$L$3:$M$89,2,FALSE),"No")</f>
        <v>Yes</v>
      </c>
      <c r="W245" s="40">
        <f t="shared" si="92"/>
        <v>4</v>
      </c>
      <c r="X245" s="43" t="s">
        <v>1141</v>
      </c>
      <c r="Y245" s="40">
        <f t="shared" si="93"/>
        <v>4</v>
      </c>
      <c r="Z245" s="41" t="s">
        <v>395</v>
      </c>
      <c r="AA245" s="40">
        <f t="shared" si="94"/>
        <v>0</v>
      </c>
      <c r="AB245" s="44" t="str">
        <f>IF(AND(E245="Manhattan",G245="Multifamily Housing"),IF(Q245&lt;1980,"Dual Fuel","Natural Gas"),IF(AND(E245="Manhattan",G245&lt;&gt;"Multifamily Housing"),IF(Q245&lt;1945,"Oil",IF(Q245&lt;1980,"Dual Fuel","Natural Gas")),IF(E245="Downstate/LI/HV",IF(Q245&lt;1980,"Dual Fuel","Natural Gas"),IF(Q245&lt;1945,"Dual Fuel","Natural Gas"))))</f>
        <v>Dual Fuel</v>
      </c>
      <c r="AC245" s="42">
        <f t="shared" si="95"/>
        <v>3</v>
      </c>
      <c r="AD245" s="44" t="str">
        <f>IF(AND(E245="Upstate",Q245&gt;=1945),"Furnace",IF(Q245&gt;=1980,"HW Boiler",IF(AND(E245="Downstate/LI/HV",Q245&gt;=1945),"Furnace","Steam Boiler")))</f>
        <v>Steam Boiler</v>
      </c>
      <c r="AE245" s="42">
        <f t="shared" si="96"/>
        <v>2</v>
      </c>
      <c r="AF245" s="45">
        <v>1990</v>
      </c>
      <c r="AG245" s="40">
        <f t="shared" si="97"/>
        <v>2</v>
      </c>
      <c r="AH245" s="45" t="str">
        <f t="shared" si="115"/>
        <v>Steam</v>
      </c>
      <c r="AI245" s="40">
        <f t="shared" si="98"/>
        <v>2</v>
      </c>
      <c r="AJ245" s="46" t="s">
        <v>42</v>
      </c>
      <c r="AK245" s="40">
        <f t="shared" si="99"/>
        <v>0</v>
      </c>
      <c r="AL245" s="9" t="s">
        <v>1048</v>
      </c>
      <c r="AM245" s="9">
        <f t="shared" si="100"/>
        <v>4</v>
      </c>
      <c r="AN245" s="9" t="s">
        <v>1055</v>
      </c>
      <c r="AO245" s="47">
        <f>VLOOKUP(AN245,'Data Tables'!$E$4:$F$15,2,FALSE)</f>
        <v>20.157194</v>
      </c>
      <c r="AP245" s="9">
        <f t="shared" si="101"/>
        <v>0</v>
      </c>
      <c r="AQ245" s="9" t="s">
        <v>1050</v>
      </c>
      <c r="AR245" s="9">
        <f t="shared" si="102"/>
        <v>2</v>
      </c>
      <c r="AS245" s="9" t="str">
        <f t="shared" si="103"/>
        <v>NYC Dual Fuel</v>
      </c>
      <c r="AT245" s="9"/>
      <c r="AU245" s="9">
        <f t="shared" si="104"/>
        <v>3</v>
      </c>
      <c r="AV245" s="9">
        <f t="shared" si="105"/>
        <v>63</v>
      </c>
    </row>
    <row r="246" spans="1:48" hidden="1" x14ac:dyDescent="0.25">
      <c r="A246" s="9" t="s">
        <v>134</v>
      </c>
      <c r="B246" s="9" t="s">
        <v>134</v>
      </c>
      <c r="C246" s="9" t="s">
        <v>38</v>
      </c>
      <c r="D246" s="9" t="s">
        <v>38</v>
      </c>
      <c r="E246" t="s">
        <v>1034</v>
      </c>
      <c r="F246" t="str">
        <f t="shared" si="86"/>
        <v>NYC</v>
      </c>
      <c r="G246" s="9" t="s">
        <v>76</v>
      </c>
      <c r="H246" s="36">
        <v>40.654964700000001</v>
      </c>
      <c r="I246" s="36">
        <v>-73.912364400000001</v>
      </c>
      <c r="J246" s="40">
        <f t="shared" si="114"/>
        <v>4</v>
      </c>
      <c r="K246" s="40">
        <f t="shared" si="87"/>
        <v>4</v>
      </c>
      <c r="L246" s="40">
        <f t="shared" si="88"/>
        <v>4</v>
      </c>
      <c r="M246" s="41">
        <v>215591.07877129412</v>
      </c>
      <c r="N246" s="41">
        <v>90677.850621069781</v>
      </c>
      <c r="O246" s="41">
        <f t="shared" ref="O246:O256" si="116">(M246/0.85)*116.9*0.0005</f>
        <v>14825.057122567227</v>
      </c>
      <c r="P246" s="42">
        <f t="shared" si="89"/>
        <v>4</v>
      </c>
      <c r="Q246" s="43">
        <v>1921</v>
      </c>
      <c r="R246" s="43">
        <v>2004</v>
      </c>
      <c r="S246" s="40">
        <f t="shared" si="90"/>
        <v>0</v>
      </c>
      <c r="T246" s="40"/>
      <c r="U246" s="40">
        <f t="shared" si="91"/>
        <v>0</v>
      </c>
      <c r="V246" s="40" t="str">
        <f>IFERROR(VLOOKUP(A246,'Data Tables'!$L$3:$M$89,2,FALSE),"No")</f>
        <v>No</v>
      </c>
      <c r="W246" s="40">
        <f t="shared" si="92"/>
        <v>0</v>
      </c>
      <c r="X246" s="43"/>
      <c r="Y246" s="40">
        <f t="shared" si="93"/>
        <v>0</v>
      </c>
      <c r="Z246" s="41" t="s">
        <v>67</v>
      </c>
      <c r="AA246" s="40">
        <f t="shared" si="94"/>
        <v>2</v>
      </c>
      <c r="AB246" s="44" t="str">
        <f>IF(AND(E246="Manhattan",G246="Multifamily Housing"),IF(Q246&lt;1980,"Dual Fuel","Natural Gas"),IF(AND(E246="Manhattan",G246&lt;&gt;"Multifamily Housing"),IF(Q246&lt;1945,"Oil",IF(Q246&lt;1980,"Dual Fuel","Natural Gas")),IF(E246="Downstate/LI/HV",IF(Q246&lt;1980,"Dual Fuel","Natural Gas"),IF(Q246&lt;1945,"Dual Fuel","Natural Gas"))))</f>
        <v>Dual Fuel</v>
      </c>
      <c r="AC246" s="42">
        <f t="shared" si="95"/>
        <v>3</v>
      </c>
      <c r="AD246" s="44" t="str">
        <f>IF(AND(E246="Upstate",Q246&gt;=1945),"Furnace",IF(Q246&gt;=1980,"HW Boiler",IF(AND(E246="Downstate/LI/HV",Q246&gt;=1945),"Furnace","Steam Boiler")))</f>
        <v>Steam Boiler</v>
      </c>
      <c r="AE246" s="42">
        <f t="shared" si="96"/>
        <v>2</v>
      </c>
      <c r="AF246" s="45">
        <v>1990</v>
      </c>
      <c r="AG246" s="40">
        <f t="shared" si="97"/>
        <v>2</v>
      </c>
      <c r="AH246" s="45" t="str">
        <f t="shared" si="115"/>
        <v>Steam</v>
      </c>
      <c r="AI246" s="40">
        <f t="shared" si="98"/>
        <v>2</v>
      </c>
      <c r="AJ246" s="46" t="s">
        <v>42</v>
      </c>
      <c r="AK246" s="40">
        <f t="shared" si="99"/>
        <v>0</v>
      </c>
      <c r="AL246" s="9" t="s">
        <v>1048</v>
      </c>
      <c r="AM246" s="9">
        <f t="shared" si="100"/>
        <v>4</v>
      </c>
      <c r="AN246" s="9" t="s">
        <v>1055</v>
      </c>
      <c r="AO246" s="47">
        <f>VLOOKUP(AN246,'Data Tables'!$E$4:$F$15,2,FALSE)</f>
        <v>20.157194</v>
      </c>
      <c r="AP246" s="9">
        <f t="shared" si="101"/>
        <v>0</v>
      </c>
      <c r="AQ246" s="9" t="s">
        <v>1050</v>
      </c>
      <c r="AR246" s="9">
        <f t="shared" si="102"/>
        <v>2</v>
      </c>
      <c r="AS246" s="9" t="str">
        <f t="shared" si="103"/>
        <v>NYC Dual Fuel</v>
      </c>
      <c r="AT246" s="9" t="s">
        <v>1162</v>
      </c>
      <c r="AU246" s="9">
        <f t="shared" si="104"/>
        <v>0</v>
      </c>
      <c r="AV246" s="9">
        <f t="shared" si="105"/>
        <v>62</v>
      </c>
    </row>
    <row r="247" spans="1:48" hidden="1" x14ac:dyDescent="0.25">
      <c r="A247" s="9" t="s">
        <v>204</v>
      </c>
      <c r="B247" s="38" t="s">
        <v>205</v>
      </c>
      <c r="C247" s="9" t="s">
        <v>206</v>
      </c>
      <c r="D247" s="9" t="s">
        <v>59</v>
      </c>
      <c r="E247" t="s">
        <v>1034</v>
      </c>
      <c r="F247" t="str">
        <f t="shared" si="86"/>
        <v>NYC</v>
      </c>
      <c r="G247" s="9" t="s">
        <v>76</v>
      </c>
      <c r="H247" s="36">
        <v>40.700378299999997</v>
      </c>
      <c r="I247" s="36">
        <v>-73.816624399999995</v>
      </c>
      <c r="J247" s="40">
        <f t="shared" si="114"/>
        <v>4</v>
      </c>
      <c r="K247" s="40">
        <f t="shared" si="87"/>
        <v>4</v>
      </c>
      <c r="L247" s="40">
        <f t="shared" si="88"/>
        <v>4</v>
      </c>
      <c r="M247" s="41">
        <v>124537.6258842353</v>
      </c>
      <c r="N247" s="41">
        <v>52380.66575386047</v>
      </c>
      <c r="O247" s="41">
        <f t="shared" si="116"/>
        <v>8563.7932152159465</v>
      </c>
      <c r="P247" s="42">
        <f t="shared" si="89"/>
        <v>3</v>
      </c>
      <c r="Q247" s="43">
        <v>1987</v>
      </c>
      <c r="R247" s="43">
        <v>2017</v>
      </c>
      <c r="S247" s="40">
        <f t="shared" si="90"/>
        <v>0</v>
      </c>
      <c r="T247" s="40"/>
      <c r="U247" s="40">
        <f t="shared" si="91"/>
        <v>0</v>
      </c>
      <c r="V247" s="40" t="str">
        <f>IFERROR(VLOOKUP(A247,'Data Tables'!$L$3:$M$89,2,FALSE),"No")</f>
        <v>No</v>
      </c>
      <c r="W247" s="40">
        <f t="shared" si="92"/>
        <v>0</v>
      </c>
      <c r="X247" s="43"/>
      <c r="Y247" s="40">
        <f t="shared" si="93"/>
        <v>0</v>
      </c>
      <c r="Z247" s="41" t="s">
        <v>77</v>
      </c>
      <c r="AA247" s="40">
        <f t="shared" si="94"/>
        <v>1</v>
      </c>
      <c r="AB247" s="41" t="s">
        <v>47</v>
      </c>
      <c r="AC247" s="42">
        <f t="shared" si="95"/>
        <v>3</v>
      </c>
      <c r="AD247" s="41" t="s">
        <v>74</v>
      </c>
      <c r="AE247" s="42">
        <f t="shared" si="96"/>
        <v>2</v>
      </c>
      <c r="AF247" s="45">
        <v>1990</v>
      </c>
      <c r="AG247" s="40">
        <f t="shared" si="97"/>
        <v>2</v>
      </c>
      <c r="AH247" s="45" t="str">
        <f t="shared" si="115"/>
        <v>Hydronic</v>
      </c>
      <c r="AI247" s="40">
        <f t="shared" si="98"/>
        <v>4</v>
      </c>
      <c r="AJ247" s="46" t="s">
        <v>42</v>
      </c>
      <c r="AK247" s="40">
        <f t="shared" si="99"/>
        <v>0</v>
      </c>
      <c r="AL247" s="9" t="s">
        <v>1048</v>
      </c>
      <c r="AM247" s="9">
        <f t="shared" si="100"/>
        <v>4</v>
      </c>
      <c r="AN247" s="9" t="s">
        <v>1055</v>
      </c>
      <c r="AO247" s="47">
        <f>VLOOKUP(AN247,'Data Tables'!$E$4:$F$15,2,FALSE)</f>
        <v>20.157194</v>
      </c>
      <c r="AP247" s="9">
        <f t="shared" si="101"/>
        <v>0</v>
      </c>
      <c r="AQ247" s="9" t="s">
        <v>1050</v>
      </c>
      <c r="AR247" s="9">
        <f t="shared" si="102"/>
        <v>2</v>
      </c>
      <c r="AS247" s="9" t="str">
        <f t="shared" si="103"/>
        <v>NYC Dual Fuel</v>
      </c>
      <c r="AT247" s="9" t="s">
        <v>1162</v>
      </c>
      <c r="AU247" s="9">
        <f t="shared" si="104"/>
        <v>0</v>
      </c>
      <c r="AV247" s="9">
        <f t="shared" si="105"/>
        <v>62</v>
      </c>
    </row>
    <row r="248" spans="1:48" hidden="1" x14ac:dyDescent="0.25">
      <c r="A248" s="9" t="s">
        <v>736</v>
      </c>
      <c r="B248" s="9" t="s">
        <v>737</v>
      </c>
      <c r="C248" s="9" t="s">
        <v>456</v>
      </c>
      <c r="D248" s="9" t="s">
        <v>457</v>
      </c>
      <c r="E248" t="s">
        <v>1035</v>
      </c>
      <c r="F248" t="str">
        <f t="shared" si="86"/>
        <v>Not NYC</v>
      </c>
      <c r="G248" s="9" t="s">
        <v>76</v>
      </c>
      <c r="H248" s="36">
        <v>42.743546000000002</v>
      </c>
      <c r="I248" s="36">
        <v>-73.675799999999995</v>
      </c>
      <c r="J248" s="40">
        <f t="shared" si="114"/>
        <v>4</v>
      </c>
      <c r="K248" s="40">
        <f t="shared" si="87"/>
        <v>4</v>
      </c>
      <c r="L248" s="40">
        <f t="shared" si="88"/>
        <v>4</v>
      </c>
      <c r="M248" s="41">
        <v>49768.49469250907</v>
      </c>
      <c r="N248" s="41">
        <v>21701.378499640581</v>
      </c>
      <c r="O248" s="41">
        <f t="shared" si="116"/>
        <v>3422.31589973783</v>
      </c>
      <c r="P248" s="42">
        <f t="shared" si="89"/>
        <v>1</v>
      </c>
      <c r="Q248" s="43">
        <v>1850</v>
      </c>
      <c r="R248" s="43">
        <v>2020</v>
      </c>
      <c r="S248" s="40">
        <f t="shared" si="90"/>
        <v>0</v>
      </c>
      <c r="T248" s="40"/>
      <c r="U248" s="40">
        <f t="shared" si="91"/>
        <v>0</v>
      </c>
      <c r="V248" s="40" t="str">
        <f>IFERROR(VLOOKUP(A248,'Data Tables'!$L$3:$M$89,2,FALSE),"No")</f>
        <v>No</v>
      </c>
      <c r="W248" s="40">
        <f t="shared" si="92"/>
        <v>0</v>
      </c>
      <c r="X248" s="43"/>
      <c r="Y248" s="40">
        <f t="shared" si="93"/>
        <v>0</v>
      </c>
      <c r="Z248" s="43" t="s">
        <v>46</v>
      </c>
      <c r="AA248" s="40">
        <f t="shared" si="94"/>
        <v>4</v>
      </c>
      <c r="AB248" s="44" t="str">
        <f>IF(AND(E248="Manhattan",G248="Multifamily Housing"),IF(Q248&lt;1980,"Dual Fuel","Natural Gas"),IF(AND(E248="Manhattan",G248&lt;&gt;"Multifamily Housing"),IF(Q248&lt;1945,"Oil",IF(Q248&lt;1980,"Dual Fuel","Natural Gas")),IF(E248="Downstate/LI/HV",IF(Q248&lt;1980,"Dual Fuel","Natural Gas"),IF(Q248&lt;1945,"Dual Fuel","Natural Gas"))))</f>
        <v>Dual Fuel</v>
      </c>
      <c r="AC248" s="42">
        <f t="shared" si="95"/>
        <v>3</v>
      </c>
      <c r="AD248" s="41" t="s">
        <v>88</v>
      </c>
      <c r="AE248" s="42">
        <f t="shared" si="96"/>
        <v>1</v>
      </c>
      <c r="AF248" s="45">
        <v>1990</v>
      </c>
      <c r="AG248" s="40">
        <f t="shared" si="97"/>
        <v>2</v>
      </c>
      <c r="AH248" s="45" t="str">
        <f t="shared" si="115"/>
        <v>Steam</v>
      </c>
      <c r="AI248" s="40">
        <f t="shared" si="98"/>
        <v>2</v>
      </c>
      <c r="AJ248" s="46" t="s">
        <v>42</v>
      </c>
      <c r="AK248" s="40">
        <f t="shared" si="99"/>
        <v>0</v>
      </c>
      <c r="AL248" s="9" t="s">
        <v>1060</v>
      </c>
      <c r="AM248" s="9">
        <f t="shared" si="100"/>
        <v>2</v>
      </c>
      <c r="AN248" s="9" t="s">
        <v>1047</v>
      </c>
      <c r="AO248" s="47">
        <f>VLOOKUP(AN248,'Data Tables'!$E$4:$F$15,2,FALSE)</f>
        <v>8.6002589999999994</v>
      </c>
      <c r="AP248" s="9">
        <f t="shared" si="101"/>
        <v>4</v>
      </c>
      <c r="AQ248" s="9" t="s">
        <v>1061</v>
      </c>
      <c r="AR248" s="9">
        <f t="shared" si="102"/>
        <v>0</v>
      </c>
      <c r="AS248" s="9" t="str">
        <f t="shared" si="103"/>
        <v>Not NYC</v>
      </c>
      <c r="AT248" s="9"/>
      <c r="AU248" s="9">
        <f t="shared" si="104"/>
        <v>0</v>
      </c>
      <c r="AV248" s="9">
        <f t="shared" si="105"/>
        <v>62</v>
      </c>
    </row>
    <row r="249" spans="1:48" hidden="1" x14ac:dyDescent="0.25">
      <c r="A249" s="9" t="s">
        <v>959</v>
      </c>
      <c r="B249" s="9" t="s">
        <v>960</v>
      </c>
      <c r="C249" s="9" t="s">
        <v>578</v>
      </c>
      <c r="D249" s="9" t="s">
        <v>442</v>
      </c>
      <c r="E249" t="s">
        <v>1034</v>
      </c>
      <c r="F249" t="str">
        <f t="shared" si="86"/>
        <v>Not NYC</v>
      </c>
      <c r="G249" s="9" t="s">
        <v>76</v>
      </c>
      <c r="H249" s="36">
        <v>41.014664000000003</v>
      </c>
      <c r="I249" s="36">
        <v>-73.755313999999998</v>
      </c>
      <c r="J249" s="40">
        <f t="shared" si="114"/>
        <v>4</v>
      </c>
      <c r="K249" s="40">
        <f t="shared" si="87"/>
        <v>4</v>
      </c>
      <c r="L249" s="40">
        <f t="shared" si="88"/>
        <v>4</v>
      </c>
      <c r="M249" s="41">
        <v>30946.443921683698</v>
      </c>
      <c r="N249" s="41">
        <v>13494.088919338823</v>
      </c>
      <c r="O249" s="41">
        <f t="shared" si="116"/>
        <v>2128.023114379308</v>
      </c>
      <c r="P249" s="42">
        <f t="shared" si="89"/>
        <v>1</v>
      </c>
      <c r="Q249" s="43">
        <v>1915</v>
      </c>
      <c r="R249" s="43">
        <v>2021</v>
      </c>
      <c r="S249" s="40">
        <f t="shared" si="90"/>
        <v>0</v>
      </c>
      <c r="T249" s="40"/>
      <c r="U249" s="40">
        <f t="shared" si="91"/>
        <v>0</v>
      </c>
      <c r="V249" s="40" t="str">
        <f>IFERROR(VLOOKUP(A249,'Data Tables'!$L$3:$M$89,2,FALSE),"No")</f>
        <v>No</v>
      </c>
      <c r="W249" s="40">
        <f t="shared" si="92"/>
        <v>0</v>
      </c>
      <c r="X249" s="43"/>
      <c r="Y249" s="40">
        <f t="shared" si="93"/>
        <v>0</v>
      </c>
      <c r="Z249" s="43" t="s">
        <v>46</v>
      </c>
      <c r="AA249" s="40">
        <f t="shared" si="94"/>
        <v>4</v>
      </c>
      <c r="AB249" s="43" t="s">
        <v>947</v>
      </c>
      <c r="AC249" s="42">
        <f t="shared" si="95"/>
        <v>2</v>
      </c>
      <c r="AD249" s="41" t="s">
        <v>104</v>
      </c>
      <c r="AE249" s="42">
        <f t="shared" si="96"/>
        <v>3</v>
      </c>
      <c r="AF249" s="45">
        <v>1990</v>
      </c>
      <c r="AG249" s="40">
        <f t="shared" si="97"/>
        <v>2</v>
      </c>
      <c r="AH249" s="45" t="str">
        <f t="shared" si="115"/>
        <v>Steam</v>
      </c>
      <c r="AI249" s="40">
        <f t="shared" si="98"/>
        <v>2</v>
      </c>
      <c r="AJ249" s="51" t="s">
        <v>49</v>
      </c>
      <c r="AK249" s="40">
        <f t="shared" si="99"/>
        <v>1</v>
      </c>
      <c r="AL249" s="9" t="s">
        <v>1048</v>
      </c>
      <c r="AM249" s="9">
        <f t="shared" si="100"/>
        <v>4</v>
      </c>
      <c r="AN249" s="9" t="s">
        <v>1055</v>
      </c>
      <c r="AO249" s="47">
        <f>VLOOKUP(AN249,'Data Tables'!$E$4:$F$15,2,FALSE)</f>
        <v>20.157194</v>
      </c>
      <c r="AP249" s="9">
        <f t="shared" si="101"/>
        <v>0</v>
      </c>
      <c r="AQ249" s="9" t="s">
        <v>1050</v>
      </c>
      <c r="AR249" s="9">
        <f t="shared" si="102"/>
        <v>2</v>
      </c>
      <c r="AS249" s="9" t="str">
        <f t="shared" si="103"/>
        <v>Not NYC</v>
      </c>
      <c r="AT249" s="9"/>
      <c r="AU249" s="9">
        <f t="shared" si="104"/>
        <v>0</v>
      </c>
      <c r="AV249" s="9">
        <f t="shared" si="105"/>
        <v>62</v>
      </c>
    </row>
    <row r="250" spans="1:48" hidden="1" x14ac:dyDescent="0.25">
      <c r="A250" s="9" t="s">
        <v>149</v>
      </c>
      <c r="B250" s="9" t="s">
        <v>150</v>
      </c>
      <c r="C250" s="9" t="s">
        <v>63</v>
      </c>
      <c r="D250" s="9" t="s">
        <v>63</v>
      </c>
      <c r="E250" t="s">
        <v>63</v>
      </c>
      <c r="F250" t="str">
        <f t="shared" si="86"/>
        <v>NYC</v>
      </c>
      <c r="G250" s="9" t="s">
        <v>39</v>
      </c>
      <c r="H250" s="36">
        <v>40.791615200000003</v>
      </c>
      <c r="I250" s="36">
        <v>-73.9421818</v>
      </c>
      <c r="J250" s="40">
        <f t="shared" si="114"/>
        <v>3</v>
      </c>
      <c r="K250" s="40">
        <f t="shared" si="87"/>
        <v>2</v>
      </c>
      <c r="L250" s="40">
        <f t="shared" si="88"/>
        <v>3</v>
      </c>
      <c r="M250" s="41">
        <v>188010.49917647059</v>
      </c>
      <c r="N250" s="41">
        <v>4758.7885581718401</v>
      </c>
      <c r="O250" s="41">
        <f t="shared" si="116"/>
        <v>12928.48667866436</v>
      </c>
      <c r="P250" s="42">
        <f t="shared" si="89"/>
        <v>3</v>
      </c>
      <c r="Q250" s="43">
        <v>1960</v>
      </c>
      <c r="R250" s="43">
        <v>2013</v>
      </c>
      <c r="S250" s="40">
        <f t="shared" si="90"/>
        <v>0</v>
      </c>
      <c r="T250" s="40"/>
      <c r="U250" s="40">
        <f t="shared" si="91"/>
        <v>0</v>
      </c>
      <c r="V250" s="40" t="str">
        <f>IFERROR(VLOOKUP(A250,'Data Tables'!$L$3:$M$89,2,FALSE),"No")</f>
        <v>No</v>
      </c>
      <c r="W250" s="40">
        <f t="shared" si="92"/>
        <v>0</v>
      </c>
      <c r="X250" s="43"/>
      <c r="Y250" s="40">
        <f t="shared" si="93"/>
        <v>0</v>
      </c>
      <c r="Z250" s="41" t="s">
        <v>77</v>
      </c>
      <c r="AA250" s="40">
        <f t="shared" si="94"/>
        <v>1</v>
      </c>
      <c r="AB250" s="41" t="s">
        <v>47</v>
      </c>
      <c r="AC250" s="42">
        <f t="shared" si="95"/>
        <v>3</v>
      </c>
      <c r="AD250" s="41" t="s">
        <v>151</v>
      </c>
      <c r="AE250" s="42">
        <f t="shared" si="96"/>
        <v>1</v>
      </c>
      <c r="AF250" s="43">
        <v>2013</v>
      </c>
      <c r="AG250" s="40">
        <f t="shared" si="97"/>
        <v>1</v>
      </c>
      <c r="AH250" s="43" t="s">
        <v>49</v>
      </c>
      <c r="AI250" s="40">
        <f t="shared" si="98"/>
        <v>2</v>
      </c>
      <c r="AJ250" s="46" t="s">
        <v>49</v>
      </c>
      <c r="AK250" s="40">
        <f t="shared" si="99"/>
        <v>1</v>
      </c>
      <c r="AL250" s="9" t="s">
        <v>1048</v>
      </c>
      <c r="AM250" s="9">
        <f t="shared" si="100"/>
        <v>4</v>
      </c>
      <c r="AN250" s="9" t="s">
        <v>1055</v>
      </c>
      <c r="AO250" s="47">
        <f>VLOOKUP(AN250,'Data Tables'!$E$4:$F$15,2,FALSE)</f>
        <v>20.157194</v>
      </c>
      <c r="AP250" s="9">
        <f t="shared" si="101"/>
        <v>0</v>
      </c>
      <c r="AQ250" s="9" t="s">
        <v>1050</v>
      </c>
      <c r="AR250" s="9">
        <f t="shared" si="102"/>
        <v>2</v>
      </c>
      <c r="AS250" s="9" t="str">
        <f t="shared" si="103"/>
        <v>NYC Dual Fuel</v>
      </c>
      <c r="AT250" s="9"/>
      <c r="AU250" s="9">
        <f t="shared" si="104"/>
        <v>3</v>
      </c>
      <c r="AV250" s="9">
        <f t="shared" si="105"/>
        <v>62</v>
      </c>
    </row>
    <row r="251" spans="1:48" x14ac:dyDescent="0.25">
      <c r="A251" s="9" t="s">
        <v>560</v>
      </c>
      <c r="B251" s="9" t="s">
        <v>561</v>
      </c>
      <c r="C251" s="9" t="s">
        <v>562</v>
      </c>
      <c r="D251" s="9" t="s">
        <v>563</v>
      </c>
      <c r="E251" t="s">
        <v>1035</v>
      </c>
      <c r="F251" t="str">
        <f t="shared" si="86"/>
        <v>Not NYC</v>
      </c>
      <c r="G251" s="9" t="s">
        <v>53</v>
      </c>
      <c r="H251" s="36">
        <v>43.096212999999999</v>
      </c>
      <c r="I251" s="36">
        <v>-75.272915999999995</v>
      </c>
      <c r="J251" s="40">
        <f t="shared" si="114"/>
        <v>2</v>
      </c>
      <c r="K251" s="40">
        <f t="shared" si="87"/>
        <v>0</v>
      </c>
      <c r="L251" s="40">
        <f t="shared" si="88"/>
        <v>1</v>
      </c>
      <c r="M251" s="41">
        <v>87375.156428571427</v>
      </c>
      <c r="N251" s="41">
        <v>9836.0921710526309</v>
      </c>
      <c r="O251" s="41">
        <f t="shared" si="116"/>
        <v>6008.3269332352957</v>
      </c>
      <c r="P251" s="42">
        <f t="shared" si="89"/>
        <v>2</v>
      </c>
      <c r="Q251" s="43">
        <v>1961</v>
      </c>
      <c r="R251" s="43">
        <v>2021</v>
      </c>
      <c r="S251" s="40">
        <f t="shared" si="90"/>
        <v>0</v>
      </c>
      <c r="T251" s="40"/>
      <c r="U251" s="40">
        <f t="shared" si="91"/>
        <v>0</v>
      </c>
      <c r="V251" s="40" t="str">
        <f>IFERROR(VLOOKUP(A251,'Data Tables'!$L$3:$M$89,2,FALSE),"No")</f>
        <v>Yes</v>
      </c>
      <c r="W251" s="40">
        <f t="shared" si="92"/>
        <v>4</v>
      </c>
      <c r="X251" s="43"/>
      <c r="Y251" s="40">
        <f t="shared" si="93"/>
        <v>0</v>
      </c>
      <c r="Z251" s="43" t="s">
        <v>46</v>
      </c>
      <c r="AA251" s="40">
        <f t="shared" si="94"/>
        <v>4</v>
      </c>
      <c r="AB251" s="44" t="str">
        <f>IF(AND(E251="Manhattan",G251="Multifamily Housing"),IF(Q251&lt;1980,"Dual Fuel","Natural Gas"),IF(AND(E251="Manhattan",G251&lt;&gt;"Multifamily Housing"),IF(Q251&lt;1945,"Oil",IF(Q251&lt;1980,"Dual Fuel","Natural Gas")),IF(E251="Downstate/LI/HV",IF(Q251&lt;1980,"Dual Fuel","Natural Gas"),IF(Q251&lt;1945,"Dual Fuel","Natural Gas"))))</f>
        <v>Natural Gas</v>
      </c>
      <c r="AC251" s="42">
        <f t="shared" si="95"/>
        <v>2</v>
      </c>
      <c r="AD251" s="44" t="str">
        <f>IF(AND(E251="Upstate",Q251&gt;=1945),"Furnace",IF(Q251&gt;=1980,"HW Boiler",IF(AND(E251="Downstate/LI/HV",Q251&gt;=1945),"Furnace","Steam Boiler")))</f>
        <v>Furnace</v>
      </c>
      <c r="AE251" s="42">
        <f t="shared" si="96"/>
        <v>3</v>
      </c>
      <c r="AF251" s="45">
        <v>1990</v>
      </c>
      <c r="AG251" s="40">
        <f t="shared" si="97"/>
        <v>2</v>
      </c>
      <c r="AH251" s="45" t="str">
        <f>IF(AND(E251="Upstate",Q251&gt;=1945),"Forced Air",IF(Q251&gt;=1980,"Hydronic",IF(AND(E251="Downstate/LI/HV",Q251&gt;=1945),"Forced Air","Steam")))</f>
        <v>Forced Air</v>
      </c>
      <c r="AI251" s="40">
        <f t="shared" si="98"/>
        <v>4</v>
      </c>
      <c r="AJ251" s="46" t="s">
        <v>42</v>
      </c>
      <c r="AK251" s="40">
        <f t="shared" si="99"/>
        <v>0</v>
      </c>
      <c r="AL251" s="9" t="s">
        <v>1064</v>
      </c>
      <c r="AM251" s="9">
        <f t="shared" si="100"/>
        <v>1</v>
      </c>
      <c r="AN251" s="9" t="s">
        <v>1047</v>
      </c>
      <c r="AO251" s="47">
        <f>VLOOKUP(AN251,'Data Tables'!$E$4:$F$15,2,FALSE)</f>
        <v>8.6002589999999994</v>
      </c>
      <c r="AP251" s="9">
        <f t="shared" si="101"/>
        <v>4</v>
      </c>
      <c r="AQ251" s="9" t="s">
        <v>1061</v>
      </c>
      <c r="AR251" s="9">
        <f t="shared" si="102"/>
        <v>4</v>
      </c>
      <c r="AS251" s="9" t="str">
        <f t="shared" si="103"/>
        <v>Not NYC</v>
      </c>
      <c r="AT251" s="9"/>
      <c r="AU251" s="9">
        <f t="shared" si="104"/>
        <v>0</v>
      </c>
      <c r="AV251" s="9">
        <f t="shared" si="105"/>
        <v>62</v>
      </c>
    </row>
    <row r="252" spans="1:48" hidden="1" x14ac:dyDescent="0.25">
      <c r="A252" s="9" t="s">
        <v>910</v>
      </c>
      <c r="B252" s="9" t="s">
        <v>911</v>
      </c>
      <c r="C252" s="9" t="s">
        <v>912</v>
      </c>
      <c r="D252" s="9" t="s">
        <v>913</v>
      </c>
      <c r="E252" t="s">
        <v>1034</v>
      </c>
      <c r="F252" t="str">
        <f t="shared" si="86"/>
        <v>Not NYC</v>
      </c>
      <c r="G252" s="9" t="s">
        <v>339</v>
      </c>
      <c r="H252" s="36">
        <v>42.349130060686299</v>
      </c>
      <c r="I252" s="36">
        <v>-73.848416615770503</v>
      </c>
      <c r="J252" s="40">
        <f t="shared" si="114"/>
        <v>3</v>
      </c>
      <c r="K252" s="40">
        <f t="shared" si="87"/>
        <v>1</v>
      </c>
      <c r="L252" s="40">
        <f t="shared" si="88"/>
        <v>1</v>
      </c>
      <c r="M252" s="41">
        <v>34090.129248607591</v>
      </c>
      <c r="N252" s="41">
        <v>18702.223685000001</v>
      </c>
      <c r="O252" s="41">
        <f t="shared" si="116"/>
        <v>2344.1977112718987</v>
      </c>
      <c r="P252" s="42">
        <f t="shared" si="89"/>
        <v>1</v>
      </c>
      <c r="Q252" s="43">
        <v>1935</v>
      </c>
      <c r="R252" s="43"/>
      <c r="S252" s="40">
        <f t="shared" si="90"/>
        <v>4</v>
      </c>
      <c r="T252" s="40" t="s">
        <v>1162</v>
      </c>
      <c r="U252" s="40">
        <f t="shared" si="91"/>
        <v>4</v>
      </c>
      <c r="V252" s="40" t="str">
        <f>IFERROR(VLOOKUP(A252,'Data Tables'!$L$3:$M$89,2,FALSE),"No")</f>
        <v>No</v>
      </c>
      <c r="W252" s="40">
        <f t="shared" si="92"/>
        <v>0</v>
      </c>
      <c r="X252" s="43"/>
      <c r="Y252" s="40">
        <f t="shared" si="93"/>
        <v>0</v>
      </c>
      <c r="Z252" s="43" t="s">
        <v>46</v>
      </c>
      <c r="AA252" s="40">
        <f t="shared" si="94"/>
        <v>4</v>
      </c>
      <c r="AB252" s="44" t="str">
        <f>IF(AND(E252="Manhattan",G252="Multifamily Housing"),IF(Q252&lt;1980,"Dual Fuel","Natural Gas"),IF(AND(E252="Manhattan",G252&lt;&gt;"Multifamily Housing"),IF(Q252&lt;1945,"Oil",IF(Q252&lt;1980,"Dual Fuel","Natural Gas")),IF(E252="Downstate/LI/HV",IF(Q252&lt;1980,"Dual Fuel","Natural Gas"),IF(Q252&lt;1945,"Dual Fuel","Natural Gas"))))</f>
        <v>Dual Fuel</v>
      </c>
      <c r="AC252" s="42">
        <f t="shared" si="95"/>
        <v>3</v>
      </c>
      <c r="AD252" s="44" t="str">
        <f>IF(AND(E252="Upstate",Q252&gt;=1945),"Furnace",IF(Q252&gt;=1980,"HW Boiler",IF(AND(E252="Downstate/LI/HV",Q252&gt;=1945),"Furnace","Steam Boiler")))</f>
        <v>Steam Boiler</v>
      </c>
      <c r="AE252" s="42">
        <f t="shared" si="96"/>
        <v>2</v>
      </c>
      <c r="AF252" s="45">
        <v>1990</v>
      </c>
      <c r="AG252" s="40">
        <f t="shared" si="97"/>
        <v>2</v>
      </c>
      <c r="AH252" s="45" t="str">
        <f>IF(AND(E252="Upstate",Q252&gt;=1945),"Forced Air",IF(Q252&gt;=1980,"Hydronic",IF(AND(E252="Downstate/LI/HV",Q252&gt;=1945),"Forced Air","Steam")))</f>
        <v>Steam</v>
      </c>
      <c r="AI252" s="40">
        <f t="shared" si="98"/>
        <v>2</v>
      </c>
      <c r="AJ252" s="46" t="s">
        <v>42</v>
      </c>
      <c r="AK252" s="40">
        <f t="shared" si="99"/>
        <v>0</v>
      </c>
      <c r="AL252" s="9" t="s">
        <v>1060</v>
      </c>
      <c r="AM252" s="9">
        <f t="shared" si="100"/>
        <v>2</v>
      </c>
      <c r="AN252" s="9" t="s">
        <v>1056</v>
      </c>
      <c r="AO252" s="47">
        <f>VLOOKUP(AN252,'Data Tables'!$E$4:$F$15,2,FALSE)</f>
        <v>13.229555</v>
      </c>
      <c r="AP252" s="9">
        <f t="shared" si="101"/>
        <v>2</v>
      </c>
      <c r="AQ252" s="9" t="s">
        <v>1061</v>
      </c>
      <c r="AR252" s="9">
        <f t="shared" si="102"/>
        <v>4</v>
      </c>
      <c r="AS252" s="9" t="str">
        <f t="shared" si="103"/>
        <v>Not NYC</v>
      </c>
      <c r="AT252" s="9"/>
      <c r="AU252" s="9">
        <f t="shared" si="104"/>
        <v>0</v>
      </c>
      <c r="AV252" s="9">
        <f t="shared" si="105"/>
        <v>62</v>
      </c>
    </row>
    <row r="253" spans="1:48" hidden="1" x14ac:dyDescent="0.25">
      <c r="A253" s="9" t="s">
        <v>919</v>
      </c>
      <c r="B253" s="9" t="s">
        <v>920</v>
      </c>
      <c r="C253" s="9" t="s">
        <v>921</v>
      </c>
      <c r="D253" s="9" t="s">
        <v>418</v>
      </c>
      <c r="E253" t="s">
        <v>1035</v>
      </c>
      <c r="F253" t="str">
        <f t="shared" si="86"/>
        <v>Not NYC</v>
      </c>
      <c r="G253" s="9" t="s">
        <v>339</v>
      </c>
      <c r="H253" s="36">
        <v>42.931829827340202</v>
      </c>
      <c r="I253" s="36">
        <v>-78.540073427623199</v>
      </c>
      <c r="J253" s="40">
        <f t="shared" si="114"/>
        <v>3</v>
      </c>
      <c r="K253" s="40">
        <f t="shared" si="87"/>
        <v>1</v>
      </c>
      <c r="L253" s="40">
        <f t="shared" si="88"/>
        <v>1</v>
      </c>
      <c r="M253" s="41">
        <v>32992.888684556958</v>
      </c>
      <c r="N253" s="41">
        <v>18100.265319999999</v>
      </c>
      <c r="O253" s="41">
        <f t="shared" si="116"/>
        <v>2268.7462866027699</v>
      </c>
      <c r="P253" s="42">
        <f t="shared" si="89"/>
        <v>1</v>
      </c>
      <c r="Q253" s="43">
        <v>1983</v>
      </c>
      <c r="R253" s="43">
        <v>2008</v>
      </c>
      <c r="S253" s="40">
        <f t="shared" si="90"/>
        <v>0</v>
      </c>
      <c r="T253" s="40" t="s">
        <v>1162</v>
      </c>
      <c r="U253" s="40">
        <f t="shared" si="91"/>
        <v>4</v>
      </c>
      <c r="V253" s="40" t="str">
        <f>IFERROR(VLOOKUP(A253,'Data Tables'!$L$3:$M$89,2,FALSE),"No")</f>
        <v>No</v>
      </c>
      <c r="W253" s="40">
        <f t="shared" si="92"/>
        <v>0</v>
      </c>
      <c r="X253" s="43"/>
      <c r="Y253" s="40">
        <f t="shared" si="93"/>
        <v>0</v>
      </c>
      <c r="Z253" s="43" t="s">
        <v>46</v>
      </c>
      <c r="AA253" s="40">
        <f t="shared" si="94"/>
        <v>4</v>
      </c>
      <c r="AB253" s="43" t="s">
        <v>47</v>
      </c>
      <c r="AC253" s="42">
        <f t="shared" si="95"/>
        <v>3</v>
      </c>
      <c r="AD253" s="41" t="s">
        <v>74</v>
      </c>
      <c r="AE253" s="42">
        <f t="shared" si="96"/>
        <v>2</v>
      </c>
      <c r="AF253" s="43">
        <v>1987</v>
      </c>
      <c r="AG253" s="40">
        <f t="shared" si="97"/>
        <v>2</v>
      </c>
      <c r="AH253" s="45" t="str">
        <f>IF(AND(E253="Upstate",Q253&gt;=1945),"Forced Air",IF(Q253&gt;=1980,"Hydronic",IF(AND(E253="Downstate/LI/HV",Q253&gt;=1945),"Forced Air","Steam")))</f>
        <v>Forced Air</v>
      </c>
      <c r="AI253" s="40">
        <f t="shared" si="98"/>
        <v>4</v>
      </c>
      <c r="AJ253" s="46" t="s">
        <v>42</v>
      </c>
      <c r="AK253" s="40">
        <f t="shared" si="99"/>
        <v>0</v>
      </c>
      <c r="AL253" s="9" t="s">
        <v>1060</v>
      </c>
      <c r="AM253" s="9">
        <f t="shared" si="100"/>
        <v>2</v>
      </c>
      <c r="AN253" s="9" t="s">
        <v>1053</v>
      </c>
      <c r="AO253" s="47">
        <f>VLOOKUP(AN253,'Data Tables'!$E$4:$F$15,2,FALSE)</f>
        <v>9.6621608999999999</v>
      </c>
      <c r="AP253" s="9">
        <f t="shared" si="101"/>
        <v>3</v>
      </c>
      <c r="AQ253" s="9" t="s">
        <v>1061</v>
      </c>
      <c r="AR253" s="9">
        <f t="shared" si="102"/>
        <v>4</v>
      </c>
      <c r="AS253" s="9" t="str">
        <f t="shared" si="103"/>
        <v>Not NYC</v>
      </c>
      <c r="AT253" s="9"/>
      <c r="AU253" s="9">
        <f t="shared" si="104"/>
        <v>0</v>
      </c>
      <c r="AV253" s="9">
        <f t="shared" si="105"/>
        <v>62</v>
      </c>
    </row>
    <row r="254" spans="1:48" hidden="1" x14ac:dyDescent="0.25">
      <c r="A254" s="9" t="s">
        <v>924</v>
      </c>
      <c r="B254" s="9" t="s">
        <v>925</v>
      </c>
      <c r="C254" s="9" t="s">
        <v>926</v>
      </c>
      <c r="D254" s="9" t="s">
        <v>927</v>
      </c>
      <c r="E254" t="s">
        <v>1035</v>
      </c>
      <c r="F254" t="str">
        <f t="shared" si="86"/>
        <v>Not NYC</v>
      </c>
      <c r="G254" s="9" t="s">
        <v>339</v>
      </c>
      <c r="H254" s="36">
        <v>43.464349674727899</v>
      </c>
      <c r="I254" s="36">
        <v>-73.434020576600801</v>
      </c>
      <c r="J254" s="40">
        <f t="shared" si="114"/>
        <v>3</v>
      </c>
      <c r="K254" s="40">
        <f t="shared" si="87"/>
        <v>1</v>
      </c>
      <c r="L254" s="40">
        <f t="shared" si="88"/>
        <v>1</v>
      </c>
      <c r="M254" s="41">
        <v>32841.545158481007</v>
      </c>
      <c r="N254" s="41">
        <v>18017.236580000001</v>
      </c>
      <c r="O254" s="41">
        <f t="shared" si="116"/>
        <v>2258.3391935449586</v>
      </c>
      <c r="P254" s="42">
        <f t="shared" si="89"/>
        <v>1</v>
      </c>
      <c r="Q254" s="43">
        <v>1985</v>
      </c>
      <c r="R254" s="43"/>
      <c r="S254" s="40">
        <f t="shared" si="90"/>
        <v>1</v>
      </c>
      <c r="T254" s="40" t="s">
        <v>1162</v>
      </c>
      <c r="U254" s="40">
        <f t="shared" si="91"/>
        <v>4</v>
      </c>
      <c r="V254" s="40" t="str">
        <f>IFERROR(VLOOKUP(A254,'Data Tables'!$L$3:$M$89,2,FALSE),"No")</f>
        <v>No</v>
      </c>
      <c r="W254" s="40">
        <f t="shared" si="92"/>
        <v>0</v>
      </c>
      <c r="X254" s="43"/>
      <c r="Y254" s="40">
        <f t="shared" si="93"/>
        <v>0</v>
      </c>
      <c r="Z254" s="43" t="s">
        <v>46</v>
      </c>
      <c r="AA254" s="40">
        <f t="shared" si="94"/>
        <v>4</v>
      </c>
      <c r="AB254" s="43" t="s">
        <v>201</v>
      </c>
      <c r="AC254" s="42">
        <f t="shared" si="95"/>
        <v>4</v>
      </c>
      <c r="AD254" s="41" t="s">
        <v>74</v>
      </c>
      <c r="AE254" s="42">
        <f t="shared" si="96"/>
        <v>2</v>
      </c>
      <c r="AF254" s="45">
        <v>1990</v>
      </c>
      <c r="AG254" s="40">
        <f t="shared" si="97"/>
        <v>2</v>
      </c>
      <c r="AH254" s="43" t="s">
        <v>49</v>
      </c>
      <c r="AI254" s="40">
        <f t="shared" si="98"/>
        <v>2</v>
      </c>
      <c r="AJ254" s="46" t="s">
        <v>42</v>
      </c>
      <c r="AK254" s="40">
        <f t="shared" si="99"/>
        <v>0</v>
      </c>
      <c r="AL254" s="9" t="s">
        <v>1060</v>
      </c>
      <c r="AM254" s="9">
        <f t="shared" si="100"/>
        <v>2</v>
      </c>
      <c r="AN254" s="9" t="s">
        <v>1047</v>
      </c>
      <c r="AO254" s="47">
        <f>VLOOKUP(AN254,'Data Tables'!$E$4:$F$15,2,FALSE)</f>
        <v>8.6002589999999994</v>
      </c>
      <c r="AP254" s="9">
        <f t="shared" si="101"/>
        <v>4</v>
      </c>
      <c r="AQ254" s="9" t="s">
        <v>1061</v>
      </c>
      <c r="AR254" s="9">
        <f t="shared" si="102"/>
        <v>4</v>
      </c>
      <c r="AS254" s="9" t="str">
        <f t="shared" si="103"/>
        <v>Not NYC</v>
      </c>
      <c r="AT254" s="9"/>
      <c r="AU254" s="9">
        <f t="shared" si="104"/>
        <v>0</v>
      </c>
      <c r="AV254" s="9">
        <f t="shared" si="105"/>
        <v>62</v>
      </c>
    </row>
    <row r="255" spans="1:48" x14ac:dyDescent="0.25">
      <c r="A255" s="9" t="s">
        <v>618</v>
      </c>
      <c r="B255" s="9" t="s">
        <v>619</v>
      </c>
      <c r="C255" s="9" t="s">
        <v>620</v>
      </c>
      <c r="D255" s="9" t="s">
        <v>442</v>
      </c>
      <c r="E255" t="s">
        <v>1034</v>
      </c>
      <c r="F255" t="str">
        <f t="shared" si="86"/>
        <v>Not NYC</v>
      </c>
      <c r="G255" s="9" t="s">
        <v>53</v>
      </c>
      <c r="H255" s="36">
        <v>41.047223000000002</v>
      </c>
      <c r="I255" s="36">
        <v>-73.701954999999998</v>
      </c>
      <c r="J255" s="40">
        <f t="shared" si="114"/>
        <v>2</v>
      </c>
      <c r="K255" s="40">
        <f t="shared" si="87"/>
        <v>0</v>
      </c>
      <c r="L255" s="40">
        <f t="shared" si="88"/>
        <v>1</v>
      </c>
      <c r="M255" s="41">
        <v>69245.393084415584</v>
      </c>
      <c r="N255" s="41">
        <v>7795.1685197368406</v>
      </c>
      <c r="O255" s="41">
        <f t="shared" si="116"/>
        <v>4761.6390891577548</v>
      </c>
      <c r="P255" s="42">
        <f t="shared" si="89"/>
        <v>2</v>
      </c>
      <c r="Q255" s="43">
        <v>1967</v>
      </c>
      <c r="R255" s="43"/>
      <c r="S255" s="40">
        <f t="shared" si="90"/>
        <v>3</v>
      </c>
      <c r="T255" s="40" t="s">
        <v>1162</v>
      </c>
      <c r="U255" s="40">
        <f t="shared" si="91"/>
        <v>4</v>
      </c>
      <c r="V255" s="40" t="str">
        <f>IFERROR(VLOOKUP(A255,'Data Tables'!$L$3:$M$89,2,FALSE),"No")</f>
        <v>Yes</v>
      </c>
      <c r="W255" s="40">
        <f t="shared" si="92"/>
        <v>4</v>
      </c>
      <c r="X255" s="43" t="s">
        <v>1099</v>
      </c>
      <c r="Y255" s="40">
        <f t="shared" si="93"/>
        <v>4</v>
      </c>
      <c r="Z255" s="43" t="s">
        <v>46</v>
      </c>
      <c r="AA255" s="40">
        <f t="shared" si="94"/>
        <v>4</v>
      </c>
      <c r="AB255" s="43" t="s">
        <v>41</v>
      </c>
      <c r="AC255" s="42">
        <f t="shared" si="95"/>
        <v>2</v>
      </c>
      <c r="AD255" s="41" t="s">
        <v>74</v>
      </c>
      <c r="AE255" s="42">
        <f t="shared" si="96"/>
        <v>2</v>
      </c>
      <c r="AF255" s="45">
        <v>1990</v>
      </c>
      <c r="AG255" s="40">
        <f t="shared" si="97"/>
        <v>2</v>
      </c>
      <c r="AH255" s="45" t="s">
        <v>49</v>
      </c>
      <c r="AI255" s="40">
        <f t="shared" si="98"/>
        <v>2</v>
      </c>
      <c r="AJ255" s="46" t="s">
        <v>42</v>
      </c>
      <c r="AK255" s="40">
        <f t="shared" si="99"/>
        <v>0</v>
      </c>
      <c r="AL255" s="9" t="s">
        <v>1048</v>
      </c>
      <c r="AM255" s="9">
        <f t="shared" si="100"/>
        <v>4</v>
      </c>
      <c r="AN255" s="9" t="s">
        <v>1055</v>
      </c>
      <c r="AO255" s="47">
        <f>VLOOKUP(AN255,'Data Tables'!$E$4:$F$15,2,FALSE)</f>
        <v>20.157194</v>
      </c>
      <c r="AP255" s="9">
        <f t="shared" si="101"/>
        <v>0</v>
      </c>
      <c r="AQ255" s="9" t="s">
        <v>1050</v>
      </c>
      <c r="AR255" s="9">
        <f t="shared" si="102"/>
        <v>2</v>
      </c>
      <c r="AS255" s="9" t="str">
        <f t="shared" si="103"/>
        <v>Not NYC</v>
      </c>
      <c r="AT255" s="9"/>
      <c r="AU255" s="9">
        <f t="shared" si="104"/>
        <v>0</v>
      </c>
      <c r="AV255" s="9">
        <f t="shared" si="105"/>
        <v>62</v>
      </c>
    </row>
    <row r="256" spans="1:48" hidden="1" x14ac:dyDescent="0.25">
      <c r="A256" s="9" t="s">
        <v>107</v>
      </c>
      <c r="B256" s="9" t="s">
        <v>108</v>
      </c>
      <c r="C256" s="9" t="s">
        <v>62</v>
      </c>
      <c r="D256" s="9" t="s">
        <v>63</v>
      </c>
      <c r="E256" t="s">
        <v>63</v>
      </c>
      <c r="F256" t="str">
        <f t="shared" si="86"/>
        <v>NYC</v>
      </c>
      <c r="G256" s="9" t="s">
        <v>76</v>
      </c>
      <c r="H256" s="36">
        <v>40.789995300000001</v>
      </c>
      <c r="I256" s="36">
        <v>-73.952724799999999</v>
      </c>
      <c r="J256" s="40">
        <f t="shared" si="114"/>
        <v>4</v>
      </c>
      <c r="K256" s="40">
        <f t="shared" si="87"/>
        <v>4</v>
      </c>
      <c r="L256" s="40">
        <f t="shared" si="88"/>
        <v>4</v>
      </c>
      <c r="M256" s="41">
        <v>302826.16105341172</v>
      </c>
      <c r="N256" s="41">
        <v>127369.02450997672</v>
      </c>
      <c r="O256" s="41">
        <f t="shared" si="116"/>
        <v>20823.751898319901</v>
      </c>
      <c r="P256" s="42">
        <f t="shared" si="89"/>
        <v>4</v>
      </c>
      <c r="Q256" s="43">
        <v>1852</v>
      </c>
      <c r="R256" s="43">
        <v>1904</v>
      </c>
      <c r="S256" s="40">
        <f t="shared" si="90"/>
        <v>4</v>
      </c>
      <c r="T256" s="40"/>
      <c r="U256" s="40">
        <f t="shared" si="91"/>
        <v>0</v>
      </c>
      <c r="V256" s="40" t="str">
        <f>IFERROR(VLOOKUP(A256,'Data Tables'!$L$3:$M$89,2,FALSE),"No")</f>
        <v>No</v>
      </c>
      <c r="W256" s="40">
        <f t="shared" si="92"/>
        <v>0</v>
      </c>
      <c r="X256" s="43"/>
      <c r="Y256" s="40">
        <f t="shared" si="93"/>
        <v>0</v>
      </c>
      <c r="Z256" s="41" t="s">
        <v>40</v>
      </c>
      <c r="AA256" s="40">
        <f t="shared" si="94"/>
        <v>0</v>
      </c>
      <c r="AB256" s="41" t="s">
        <v>41</v>
      </c>
      <c r="AC256" s="42">
        <f t="shared" si="95"/>
        <v>2</v>
      </c>
      <c r="AD256" s="41" t="s">
        <v>104</v>
      </c>
      <c r="AE256" s="42">
        <f t="shared" si="96"/>
        <v>3</v>
      </c>
      <c r="AF256" s="43">
        <v>2013</v>
      </c>
      <c r="AG256" s="40">
        <f t="shared" si="97"/>
        <v>1</v>
      </c>
      <c r="AH256" s="45" t="str">
        <f t="shared" ref="AH256:AH267" si="117">IF(AND(E256="Upstate",Q256&gt;=1945),"Forced Air",IF(Q256&gt;=1980,"Hydronic",IF(AND(E256="Downstate/LI/HV",Q256&gt;=1945),"Forced Air","Steam")))</f>
        <v>Steam</v>
      </c>
      <c r="AI256" s="40">
        <f t="shared" si="98"/>
        <v>2</v>
      </c>
      <c r="AJ256" s="46" t="s">
        <v>42</v>
      </c>
      <c r="AK256" s="40">
        <f t="shared" si="99"/>
        <v>0</v>
      </c>
      <c r="AL256" s="9" t="s">
        <v>1048</v>
      </c>
      <c r="AM256" s="9">
        <f t="shared" si="100"/>
        <v>4</v>
      </c>
      <c r="AN256" s="9" t="s">
        <v>1055</v>
      </c>
      <c r="AO256" s="47">
        <f>VLOOKUP(AN256,'Data Tables'!$E$4:$F$15,2,FALSE)</f>
        <v>20.157194</v>
      </c>
      <c r="AP256" s="9">
        <f t="shared" si="101"/>
        <v>0</v>
      </c>
      <c r="AQ256" s="9" t="s">
        <v>1050</v>
      </c>
      <c r="AR256" s="9">
        <f t="shared" si="102"/>
        <v>2</v>
      </c>
      <c r="AS256" s="9" t="str">
        <f t="shared" si="103"/>
        <v>NYC Natural Gas</v>
      </c>
      <c r="AT256" s="9" t="s">
        <v>1162</v>
      </c>
      <c r="AU256" s="9">
        <f t="shared" si="104"/>
        <v>0</v>
      </c>
      <c r="AV256" s="9">
        <f t="shared" si="105"/>
        <v>61</v>
      </c>
    </row>
    <row r="257" spans="1:48" hidden="1" x14ac:dyDescent="0.25">
      <c r="A257" s="9" t="s">
        <v>366</v>
      </c>
      <c r="B257" s="9" t="s">
        <v>367</v>
      </c>
      <c r="C257" s="9" t="s">
        <v>38</v>
      </c>
      <c r="D257" s="9" t="s">
        <v>38</v>
      </c>
      <c r="E257" t="s">
        <v>1034</v>
      </c>
      <c r="F257" t="str">
        <f t="shared" si="86"/>
        <v>NYC</v>
      </c>
      <c r="G257" s="9" t="s">
        <v>76</v>
      </c>
      <c r="H257" s="36">
        <v>40.678021000000001</v>
      </c>
      <c r="I257" s="36">
        <v>-73.937475000000006</v>
      </c>
      <c r="J257" s="40">
        <f t="shared" si="114"/>
        <v>4</v>
      </c>
      <c r="K257" s="40">
        <f t="shared" si="87"/>
        <v>4</v>
      </c>
      <c r="L257" s="40">
        <f t="shared" si="88"/>
        <v>4</v>
      </c>
      <c r="M257" s="41">
        <v>76733.557824630814</v>
      </c>
      <c r="N257" s="41">
        <v>33459.400214228554</v>
      </c>
      <c r="O257" s="41">
        <v>5276.5605351172599</v>
      </c>
      <c r="P257" s="42">
        <f t="shared" si="89"/>
        <v>2</v>
      </c>
      <c r="Q257" s="43">
        <v>1928</v>
      </c>
      <c r="R257" s="43"/>
      <c r="S257" s="40">
        <f t="shared" si="90"/>
        <v>4</v>
      </c>
      <c r="T257" s="40"/>
      <c r="U257" s="40">
        <f t="shared" si="91"/>
        <v>0</v>
      </c>
      <c r="V257" s="40" t="str">
        <f>IFERROR(VLOOKUP(A257,'Data Tables'!$L$3:$M$89,2,FALSE),"No")</f>
        <v>No</v>
      </c>
      <c r="W257" s="40">
        <f t="shared" si="92"/>
        <v>0</v>
      </c>
      <c r="X257" s="43"/>
      <c r="Y257" s="40">
        <f t="shared" si="93"/>
        <v>0</v>
      </c>
      <c r="Z257" s="41" t="s">
        <v>67</v>
      </c>
      <c r="AA257" s="40">
        <f t="shared" si="94"/>
        <v>2</v>
      </c>
      <c r="AB257" s="41" t="s">
        <v>41</v>
      </c>
      <c r="AC257" s="42">
        <f t="shared" si="95"/>
        <v>2</v>
      </c>
      <c r="AD257" s="41" t="s">
        <v>104</v>
      </c>
      <c r="AE257" s="42">
        <f t="shared" si="96"/>
        <v>3</v>
      </c>
      <c r="AF257" s="43">
        <v>2018</v>
      </c>
      <c r="AG257" s="40">
        <f t="shared" si="97"/>
        <v>1</v>
      </c>
      <c r="AH257" s="45" t="str">
        <f t="shared" si="117"/>
        <v>Steam</v>
      </c>
      <c r="AI257" s="40">
        <f t="shared" si="98"/>
        <v>2</v>
      </c>
      <c r="AJ257" s="46" t="s">
        <v>42</v>
      </c>
      <c r="AK257" s="40">
        <f t="shared" si="99"/>
        <v>0</v>
      </c>
      <c r="AL257" s="9" t="s">
        <v>1048</v>
      </c>
      <c r="AM257" s="9">
        <f t="shared" si="100"/>
        <v>4</v>
      </c>
      <c r="AN257" s="9" t="s">
        <v>1055</v>
      </c>
      <c r="AO257" s="47">
        <f>VLOOKUP(AN257,'Data Tables'!$E$4:$F$15,2,FALSE)</f>
        <v>20.157194</v>
      </c>
      <c r="AP257" s="9">
        <f t="shared" si="101"/>
        <v>0</v>
      </c>
      <c r="AQ257" s="9" t="s">
        <v>1050</v>
      </c>
      <c r="AR257" s="9">
        <f t="shared" si="102"/>
        <v>2</v>
      </c>
      <c r="AS257" s="9" t="str">
        <f t="shared" si="103"/>
        <v>NYC Natural Gas</v>
      </c>
      <c r="AT257" s="9" t="s">
        <v>1162</v>
      </c>
      <c r="AU257" s="9">
        <f t="shared" si="104"/>
        <v>0</v>
      </c>
      <c r="AV257" s="9">
        <f t="shared" si="105"/>
        <v>61</v>
      </c>
    </row>
    <row r="258" spans="1:48" hidden="1" x14ac:dyDescent="0.25">
      <c r="A258" s="9" t="s">
        <v>388</v>
      </c>
      <c r="B258" s="9" t="s">
        <v>389</v>
      </c>
      <c r="C258" s="9" t="s">
        <v>62</v>
      </c>
      <c r="D258" s="9" t="s">
        <v>63</v>
      </c>
      <c r="E258" t="s">
        <v>63</v>
      </c>
      <c r="F258" t="str">
        <f t="shared" si="86"/>
        <v>NYC</v>
      </c>
      <c r="G258" s="9" t="s">
        <v>76</v>
      </c>
      <c r="H258" s="36">
        <v>40.742893000000002</v>
      </c>
      <c r="I258" s="36">
        <v>-73.974022000000005</v>
      </c>
      <c r="J258" s="40">
        <f t="shared" si="114"/>
        <v>4</v>
      </c>
      <c r="K258" s="40">
        <f t="shared" si="87"/>
        <v>4</v>
      </c>
      <c r="L258" s="40">
        <f t="shared" si="88"/>
        <v>4</v>
      </c>
      <c r="M258" s="41">
        <v>291157.66561563738</v>
      </c>
      <c r="N258" s="41">
        <v>126958.28442542329</v>
      </c>
      <c r="O258" s="41">
        <v>20021.371241451776</v>
      </c>
      <c r="P258" s="42">
        <f t="shared" si="89"/>
        <v>4</v>
      </c>
      <c r="Q258" s="43">
        <v>1900</v>
      </c>
      <c r="R258" s="43"/>
      <c r="S258" s="40">
        <f t="shared" si="90"/>
        <v>4</v>
      </c>
      <c r="T258" s="40"/>
      <c r="U258" s="40">
        <f t="shared" si="91"/>
        <v>0</v>
      </c>
      <c r="V258" s="40" t="str">
        <f>IFERROR(VLOOKUP(A258,'Data Tables'!$L$3:$M$89,2,FALSE),"No")</f>
        <v>No</v>
      </c>
      <c r="W258" s="40">
        <f t="shared" si="92"/>
        <v>0</v>
      </c>
      <c r="X258" s="43"/>
      <c r="Y258" s="40">
        <f t="shared" si="93"/>
        <v>0</v>
      </c>
      <c r="Z258" s="41" t="s">
        <v>40</v>
      </c>
      <c r="AA258" s="40">
        <f t="shared" si="94"/>
        <v>0</v>
      </c>
      <c r="AB258" s="41" t="s">
        <v>41</v>
      </c>
      <c r="AC258" s="42">
        <f t="shared" si="95"/>
        <v>2</v>
      </c>
      <c r="AD258" s="41" t="s">
        <v>104</v>
      </c>
      <c r="AE258" s="42">
        <f t="shared" si="96"/>
        <v>3</v>
      </c>
      <c r="AF258" s="43">
        <v>2016</v>
      </c>
      <c r="AG258" s="40">
        <f t="shared" si="97"/>
        <v>1</v>
      </c>
      <c r="AH258" s="45" t="str">
        <f t="shared" si="117"/>
        <v>Steam</v>
      </c>
      <c r="AI258" s="40">
        <f t="shared" si="98"/>
        <v>2</v>
      </c>
      <c r="AJ258" s="46" t="s">
        <v>42</v>
      </c>
      <c r="AK258" s="40">
        <f t="shared" si="99"/>
        <v>0</v>
      </c>
      <c r="AL258" s="9" t="s">
        <v>1048</v>
      </c>
      <c r="AM258" s="9">
        <f t="shared" si="100"/>
        <v>4</v>
      </c>
      <c r="AN258" s="9" t="s">
        <v>1055</v>
      </c>
      <c r="AO258" s="47">
        <f>VLOOKUP(AN258,'Data Tables'!$E$4:$F$15,2,FALSE)</f>
        <v>20.157194</v>
      </c>
      <c r="AP258" s="9">
        <f t="shared" si="101"/>
        <v>0</v>
      </c>
      <c r="AQ258" s="9" t="s">
        <v>1050</v>
      </c>
      <c r="AR258" s="9">
        <f t="shared" si="102"/>
        <v>2</v>
      </c>
      <c r="AS258" s="9" t="str">
        <f t="shared" si="103"/>
        <v>NYC Natural Gas</v>
      </c>
      <c r="AT258" s="9" t="s">
        <v>1162</v>
      </c>
      <c r="AU258" s="9">
        <f t="shared" si="104"/>
        <v>0</v>
      </c>
      <c r="AV258" s="9">
        <f t="shared" si="105"/>
        <v>61</v>
      </c>
    </row>
    <row r="259" spans="1:48" hidden="1" x14ac:dyDescent="0.25">
      <c r="A259" s="9" t="s">
        <v>525</v>
      </c>
      <c r="B259" s="9" t="s">
        <v>526</v>
      </c>
      <c r="C259" s="9" t="s">
        <v>413</v>
      </c>
      <c r="D259" s="9" t="s">
        <v>414</v>
      </c>
      <c r="E259" t="s">
        <v>1035</v>
      </c>
      <c r="F259" t="str">
        <f t="shared" si="86"/>
        <v>Not NYC</v>
      </c>
      <c r="G259" s="9" t="s">
        <v>76</v>
      </c>
      <c r="H259" s="36">
        <v>43.055706000000001</v>
      </c>
      <c r="I259" s="36">
        <v>-76.149484000000001</v>
      </c>
      <c r="J259" s="40">
        <f t="shared" si="114"/>
        <v>4</v>
      </c>
      <c r="K259" s="40">
        <f t="shared" si="87"/>
        <v>4</v>
      </c>
      <c r="L259" s="40">
        <f t="shared" si="88"/>
        <v>4</v>
      </c>
      <c r="M259" s="41">
        <v>116662.5936164265</v>
      </c>
      <c r="N259" s="41">
        <v>50870.316983906894</v>
      </c>
      <c r="O259" s="41">
        <f t="shared" ref="O259:O282" si="118">(M259/0.85)*116.9*0.0005</f>
        <v>8022.2689375060354</v>
      </c>
      <c r="P259" s="42">
        <f t="shared" si="89"/>
        <v>3</v>
      </c>
      <c r="Q259" s="43">
        <v>1869</v>
      </c>
      <c r="R259" s="43">
        <v>2012</v>
      </c>
      <c r="S259" s="40">
        <f t="shared" si="90"/>
        <v>0</v>
      </c>
      <c r="T259" s="40"/>
      <c r="U259" s="40">
        <f t="shared" si="91"/>
        <v>0</v>
      </c>
      <c r="V259" s="40" t="str">
        <f>IFERROR(VLOOKUP(A259,'Data Tables'!$L$3:$M$89,2,FALSE),"No")</f>
        <v>No</v>
      </c>
      <c r="W259" s="40">
        <f t="shared" si="92"/>
        <v>0</v>
      </c>
      <c r="X259" s="43"/>
      <c r="Y259" s="40">
        <f t="shared" si="93"/>
        <v>0</v>
      </c>
      <c r="Z259" s="43" t="s">
        <v>77</v>
      </c>
      <c r="AA259" s="40">
        <f t="shared" si="94"/>
        <v>1</v>
      </c>
      <c r="AB259" s="43" t="s">
        <v>41</v>
      </c>
      <c r="AC259" s="42">
        <f t="shared" si="95"/>
        <v>2</v>
      </c>
      <c r="AD259" s="41" t="s">
        <v>104</v>
      </c>
      <c r="AE259" s="42">
        <f t="shared" si="96"/>
        <v>3</v>
      </c>
      <c r="AF259" s="43">
        <v>2014</v>
      </c>
      <c r="AG259" s="40">
        <f t="shared" si="97"/>
        <v>1</v>
      </c>
      <c r="AH259" s="45" t="str">
        <f t="shared" si="117"/>
        <v>Steam</v>
      </c>
      <c r="AI259" s="40">
        <f t="shared" si="98"/>
        <v>2</v>
      </c>
      <c r="AJ259" s="46" t="s">
        <v>42</v>
      </c>
      <c r="AK259" s="40">
        <f t="shared" si="99"/>
        <v>0</v>
      </c>
      <c r="AL259" s="9" t="s">
        <v>1060</v>
      </c>
      <c r="AM259" s="9">
        <f t="shared" si="100"/>
        <v>2</v>
      </c>
      <c r="AN259" s="9" t="s">
        <v>1047</v>
      </c>
      <c r="AO259" s="47">
        <f>VLOOKUP(AN259,'Data Tables'!$E$4:$F$15,2,FALSE)</f>
        <v>8.6002589999999994</v>
      </c>
      <c r="AP259" s="9">
        <f t="shared" si="101"/>
        <v>4</v>
      </c>
      <c r="AQ259" s="9" t="s">
        <v>1061</v>
      </c>
      <c r="AR259" s="9">
        <f t="shared" si="102"/>
        <v>4</v>
      </c>
      <c r="AS259" s="9" t="str">
        <f t="shared" si="103"/>
        <v>Not NYC</v>
      </c>
      <c r="AT259" s="9"/>
      <c r="AU259" s="9">
        <f t="shared" si="104"/>
        <v>0</v>
      </c>
      <c r="AV259" s="9">
        <f t="shared" si="105"/>
        <v>61</v>
      </c>
    </row>
    <row r="260" spans="1:48" x14ac:dyDescent="0.25">
      <c r="A260" s="9" t="s">
        <v>811</v>
      </c>
      <c r="B260" s="9" t="s">
        <v>812</v>
      </c>
      <c r="C260" s="9" t="s">
        <v>556</v>
      </c>
      <c r="D260" s="9" t="s">
        <v>406</v>
      </c>
      <c r="E260" t="s">
        <v>1034</v>
      </c>
      <c r="F260" t="str">
        <f t="shared" si="86"/>
        <v>Not NYC</v>
      </c>
      <c r="G260" s="9" t="s">
        <v>53</v>
      </c>
      <c r="H260" s="36">
        <v>41.513871999999999</v>
      </c>
      <c r="I260" s="36">
        <v>-74.012654999999995</v>
      </c>
      <c r="J260" s="40">
        <f t="shared" si="114"/>
        <v>2</v>
      </c>
      <c r="K260" s="40">
        <f t="shared" si="87"/>
        <v>0</v>
      </c>
      <c r="L260" s="40">
        <f t="shared" si="88"/>
        <v>1</v>
      </c>
      <c r="M260" s="41">
        <v>39300.541071428575</v>
      </c>
      <c r="N260" s="41">
        <v>4424.183717105263</v>
      </c>
      <c r="O260" s="41">
        <f t="shared" si="118"/>
        <v>2702.490147794118</v>
      </c>
      <c r="P260" s="42">
        <f t="shared" si="89"/>
        <v>1</v>
      </c>
      <c r="Q260" s="43">
        <v>1960</v>
      </c>
      <c r="R260" s="43">
        <v>2008</v>
      </c>
      <c r="S260" s="40">
        <f t="shared" si="90"/>
        <v>0</v>
      </c>
      <c r="T260" s="40"/>
      <c r="U260" s="40">
        <f t="shared" si="91"/>
        <v>0</v>
      </c>
      <c r="V260" s="40" t="str">
        <f>IFERROR(VLOOKUP(A260,'Data Tables'!$L$3:$M$89,2,FALSE),"No")</f>
        <v>No</v>
      </c>
      <c r="W260" s="40">
        <f t="shared" si="92"/>
        <v>0</v>
      </c>
      <c r="X260" s="43" t="s">
        <v>1105</v>
      </c>
      <c r="Y260" s="40">
        <f t="shared" si="93"/>
        <v>4</v>
      </c>
      <c r="Z260" s="43" t="s">
        <v>46</v>
      </c>
      <c r="AA260" s="40">
        <f t="shared" si="94"/>
        <v>4</v>
      </c>
      <c r="AB260" s="44" t="str">
        <f>IF(AND(E260="Manhattan",G260="Multifamily Housing"),IF(Q260&lt;1980,"Dual Fuel","Natural Gas"),IF(AND(E260="Manhattan",G260&lt;&gt;"Multifamily Housing"),IF(Q260&lt;1945,"Oil",IF(Q260&lt;1980,"Dual Fuel","Natural Gas")),IF(E260="Downstate/LI/HV",IF(Q260&lt;1980,"Dual Fuel","Natural Gas"),IF(Q260&lt;1945,"Dual Fuel","Natural Gas"))))</f>
        <v>Dual Fuel</v>
      </c>
      <c r="AC260" s="42">
        <f t="shared" si="95"/>
        <v>3</v>
      </c>
      <c r="AD260" s="41" t="s">
        <v>74</v>
      </c>
      <c r="AE260" s="42">
        <f t="shared" si="96"/>
        <v>2</v>
      </c>
      <c r="AF260" s="45">
        <v>1990</v>
      </c>
      <c r="AG260" s="40">
        <f t="shared" si="97"/>
        <v>2</v>
      </c>
      <c r="AH260" s="45" t="str">
        <f t="shared" si="117"/>
        <v>Forced Air</v>
      </c>
      <c r="AI260" s="40">
        <f t="shared" si="98"/>
        <v>4</v>
      </c>
      <c r="AJ260" s="46" t="s">
        <v>42</v>
      </c>
      <c r="AK260" s="40">
        <f t="shared" si="99"/>
        <v>0</v>
      </c>
      <c r="AL260" s="9" t="s">
        <v>1060</v>
      </c>
      <c r="AM260" s="9">
        <f t="shared" si="100"/>
        <v>2</v>
      </c>
      <c r="AN260" s="9" t="s">
        <v>1047</v>
      </c>
      <c r="AO260" s="47">
        <f>VLOOKUP(AN260,'Data Tables'!$E$4:$F$15,2,FALSE)</f>
        <v>8.6002589999999994</v>
      </c>
      <c r="AP260" s="9">
        <f t="shared" si="101"/>
        <v>4</v>
      </c>
      <c r="AQ260" s="9" t="s">
        <v>1061</v>
      </c>
      <c r="AR260" s="9">
        <f t="shared" si="102"/>
        <v>4</v>
      </c>
      <c r="AS260" s="9" t="str">
        <f t="shared" si="103"/>
        <v>Not NYC</v>
      </c>
      <c r="AT260" s="9"/>
      <c r="AU260" s="9">
        <f t="shared" si="104"/>
        <v>0</v>
      </c>
      <c r="AV260" s="9">
        <f t="shared" si="105"/>
        <v>61</v>
      </c>
    </row>
    <row r="261" spans="1:48" hidden="1" x14ac:dyDescent="0.25">
      <c r="A261" s="9" t="s">
        <v>864</v>
      </c>
      <c r="B261" s="9" t="s">
        <v>865</v>
      </c>
      <c r="C261" s="9" t="s">
        <v>866</v>
      </c>
      <c r="D261" s="9" t="s">
        <v>424</v>
      </c>
      <c r="E261" t="s">
        <v>1034</v>
      </c>
      <c r="F261" t="str">
        <f t="shared" ref="F261:F324" si="119">IF(OR(D261="Brooklyn",D261="Bronx",D261="Queens",D261="Manhattan",D261="Staten Island"),"NYC","Not NYC")</f>
        <v>Not NYC</v>
      </c>
      <c r="G261" s="9" t="s">
        <v>76</v>
      </c>
      <c r="H261" s="36">
        <v>40.684868999999999</v>
      </c>
      <c r="I261" s="36">
        <v>-73.421297999999993</v>
      </c>
      <c r="J261" s="40">
        <f t="shared" si="114"/>
        <v>4</v>
      </c>
      <c r="K261" s="40">
        <f t="shared" ref="K261:K324" si="120">IF(OR(G261="Hospitals",G261="Hotels",G261="Airports"),4,IF(G261="Nursing Homes",3,IF(OR(G261="Multifamily Housing",G261="Military"),2,IF(OR(G261="Office",G261="Correctional Facilities"),1,0))))</f>
        <v>4</v>
      </c>
      <c r="L261" s="40">
        <f t="shared" ref="L261:L324" si="121">IF(OR(G261="Hospitals",G261="Nursing Homes",G261="Hotels",G261="Airports"),4,IF(AND(E261="Upstate",OR(G261="Multifamily Housing",G261="Military")),2,IF(OR(G261="Multifamily Housing",G261="Military"),3,IF(G261="Office",2,IF(OR(G261="Correctional Facilities",G261="Colleges &amp; Universities"),1,666)))))</f>
        <v>4</v>
      </c>
      <c r="M261" s="41">
        <v>37063.801486028635</v>
      </c>
      <c r="N261" s="41">
        <v>16161.54134565202</v>
      </c>
      <c r="O261" s="41">
        <f t="shared" si="118"/>
        <v>2548.6814080686754</v>
      </c>
      <c r="P261" s="42">
        <f t="shared" ref="P261:P324" si="122">IF(M261&gt;=200000,4,IF(M261&gt;=100000,3,IF(M261&gt;=50000,2,IF(M261&gt;=20000,1,0))))</f>
        <v>1</v>
      </c>
      <c r="Q261" s="43">
        <v>1978</v>
      </c>
      <c r="R261" s="43">
        <v>2016</v>
      </c>
      <c r="S261" s="40">
        <f t="shared" ref="S261:S324" si="123">IF(OR(Q261&gt;=2000,R261&gt;=2000),0,IF(AND(Q261&gt;=1980,OR(R261="",R261&lt;2000)),1,IF(AND(Q261&lt;1980,R261&gt;=1980,R261&lt;2000),2,IF(Q261&lt;1945,4,3))))</f>
        <v>0</v>
      </c>
      <c r="T261" s="40"/>
      <c r="U261" s="40">
        <f t="shared" ref="U261:U324" si="124">IF(T261="Y",4,0)</f>
        <v>0</v>
      </c>
      <c r="V261" s="40" t="str">
        <f>IFERROR(VLOOKUP(A261,'Data Tables'!$L$3:$M$89,2,FALSE),"No")</f>
        <v>No</v>
      </c>
      <c r="W261" s="40">
        <f t="shared" ref="W261:W324" si="125">IF(V261="Yes",4,0)</f>
        <v>0</v>
      </c>
      <c r="X261" s="43"/>
      <c r="Y261" s="40">
        <f t="shared" ref="Y261:Y324" si="126">IF(X261="",0,4)</f>
        <v>0</v>
      </c>
      <c r="Z261" s="43" t="s">
        <v>67</v>
      </c>
      <c r="AA261" s="40">
        <f t="shared" ref="AA261:AA324" si="127">IF(Z261="Plentiful",4,IF(Z261="Sufficient",2,IF(Z261="Limited",1,0)))</f>
        <v>2</v>
      </c>
      <c r="AB261" s="44" t="str">
        <f>IF(AND(E261="Manhattan",G261="Multifamily Housing"),IF(Q261&lt;1980,"Dual Fuel","Natural Gas"),IF(AND(E261="Manhattan",G261&lt;&gt;"Multifamily Housing"),IF(Q261&lt;1945,"Oil",IF(Q261&lt;1980,"Dual Fuel","Natural Gas")),IF(E261="Downstate/LI/HV",IF(Q261&lt;1980,"Dual Fuel","Natural Gas"),IF(Q261&lt;1945,"Dual Fuel","Natural Gas"))))</f>
        <v>Dual Fuel</v>
      </c>
      <c r="AC261" s="42">
        <f t="shared" ref="AC261:AC324" si="128">IF(OR(AB261="Coal",AB261="Oil"),4,IF(AB261="Dual Fuel",3,IF(AB261="Natural Gas",2,1)))</f>
        <v>3</v>
      </c>
      <c r="AD261" s="44" t="str">
        <f>IF(AND(E261="Upstate",Q261&gt;=1945),"Furnace",IF(Q261&gt;=1980,"HW Boiler",IF(AND(E261="Downstate/LI/HV",Q261&gt;=1945),"Furnace","Steam Boiler")))</f>
        <v>Furnace</v>
      </c>
      <c r="AE261" s="42">
        <f t="shared" ref="AE261:AE324" si="129">IF(OR(AD261="HW Boiler",AD261="District HW",AD261="District HW (CHP)"),4,IF(OR(AD261="Furnace",AD261="CHP",AD261="District Steam (CHP)"),3,IF(OR(AD261="Steam Boiler",AD261="District Steam"),2,1)))</f>
        <v>3</v>
      </c>
      <c r="AF261" s="45">
        <v>1990</v>
      </c>
      <c r="AG261" s="40">
        <f t="shared" ref="AG261:AG324" si="130">IF(AF261&gt;=2000,1,IF(AF261&gt;=1980,2,IF(AF261&gt;=1950,3,4)))</f>
        <v>2</v>
      </c>
      <c r="AH261" s="45" t="str">
        <f t="shared" si="117"/>
        <v>Forced Air</v>
      </c>
      <c r="AI261" s="40">
        <f t="shared" ref="AI261:AI324" si="131">IF(AH261="Hydronic",4,IF(AH261="Forced Air",4,IF(AH261="Steam",2,0)))</f>
        <v>4</v>
      </c>
      <c r="AJ261" s="46" t="s">
        <v>42</v>
      </c>
      <c r="AK261" s="40">
        <f t="shared" ref="AK261:AK324" si="132">IF(OR(AJ261="HW",AJ261="HW + CW"),4,IF(AJ261="Steam + CW",3,IF(AJ261="CW",2,IF(AJ261="Steam",1,0))))</f>
        <v>0</v>
      </c>
      <c r="AL261" s="9" t="s">
        <v>1048</v>
      </c>
      <c r="AM261" s="9">
        <f t="shared" ref="AM261:AM324" si="133">IF(AL261="Zone 4",4,IF(AL261="Zone 5",2,1))</f>
        <v>4</v>
      </c>
      <c r="AN261" s="9" t="s">
        <v>1052</v>
      </c>
      <c r="AO261" s="47">
        <f>VLOOKUP(AN261,'Data Tables'!$E$4:$F$15,2,FALSE)</f>
        <v>18.814844999999998</v>
      </c>
      <c r="AP261" s="9">
        <f t="shared" ref="AP261:AP324" si="134">IF(AO261&gt;20,0,IF(AO261&gt;15,1,IF(AO261&gt;12,2,IF(AO261&gt;9,3,4))))</f>
        <v>1</v>
      </c>
      <c r="AQ261" s="9" t="s">
        <v>1058</v>
      </c>
      <c r="AR261" s="9">
        <f t="shared" ref="AR261:AR324" si="135">IF(AD261="Electric Heat Pump",0,IF(AQ261="Lowest Emissions",4,IF(AQ261="Low Emissions",2,1)))</f>
        <v>1</v>
      </c>
      <c r="AS261" s="9" t="str">
        <f t="shared" ref="AS261:AS324" si="136">IF(F261="NYC",CONCATENATE(F261," ",AB261),"Not NYC")</f>
        <v>Not NYC</v>
      </c>
      <c r="AT261" s="9"/>
      <c r="AU261" s="9">
        <f t="shared" ref="AU261:AU324" si="137">IF(OR(AS261="Not NYC",AT261="Y"),0,IF(AS261="NYC Electricity",0,IF(AS261="NYC Natural Gas",2,IF(AS261="NYC Dual Fuel",3,4))))</f>
        <v>0</v>
      </c>
      <c r="AV261" s="9">
        <f t="shared" ref="AV261:AV324" si="138">J261*J$3+K261*K$3+L261*L$3+P261*P$3+S261*S$3+U261*U$3+W261*W$3+Y261*Y$3+AA261*AA$3+AC261*AC$3+AE261*AE$3+AG261*AG$3+AI261*AI$3+AK261*AK$3+AM261*AM$3+AP261*AP$3+AR261*AR$3+AU261*AU$3</f>
        <v>61</v>
      </c>
    </row>
    <row r="262" spans="1:48" hidden="1" x14ac:dyDescent="0.25">
      <c r="A262" s="9" t="s">
        <v>922</v>
      </c>
      <c r="B262" s="9" t="s">
        <v>923</v>
      </c>
      <c r="C262" s="9" t="s">
        <v>529</v>
      </c>
      <c r="D262" s="9" t="s">
        <v>529</v>
      </c>
      <c r="E262" t="s">
        <v>1035</v>
      </c>
      <c r="F262" t="str">
        <f t="shared" si="119"/>
        <v>Not NYC</v>
      </c>
      <c r="G262" s="9" t="s">
        <v>76</v>
      </c>
      <c r="H262" s="36">
        <v>42.608637999999999</v>
      </c>
      <c r="I262" s="36">
        <v>-76.186277000000004</v>
      </c>
      <c r="J262" s="40">
        <f t="shared" si="114"/>
        <v>4</v>
      </c>
      <c r="K262" s="40">
        <f t="shared" si="120"/>
        <v>4</v>
      </c>
      <c r="L262" s="40">
        <f t="shared" si="121"/>
        <v>4</v>
      </c>
      <c r="M262" s="41">
        <v>32870.987852797603</v>
      </c>
      <c r="N262" s="41">
        <v>14333.279586975699</v>
      </c>
      <c r="O262" s="41">
        <f t="shared" si="118"/>
        <v>2260.363811760024</v>
      </c>
      <c r="P262" s="42">
        <f t="shared" si="122"/>
        <v>1</v>
      </c>
      <c r="Q262" s="43">
        <v>1891</v>
      </c>
      <c r="R262" s="43"/>
      <c r="S262" s="40">
        <f t="shared" si="123"/>
        <v>4</v>
      </c>
      <c r="T262" s="40"/>
      <c r="U262" s="40">
        <f t="shared" si="124"/>
        <v>0</v>
      </c>
      <c r="V262" s="40" t="str">
        <f>IFERROR(VLOOKUP(A262,'Data Tables'!$L$3:$M$89,2,FALSE),"No")</f>
        <v>No</v>
      </c>
      <c r="W262" s="40">
        <f t="shared" si="125"/>
        <v>0</v>
      </c>
      <c r="X262" s="43"/>
      <c r="Y262" s="40">
        <f t="shared" si="126"/>
        <v>0</v>
      </c>
      <c r="Z262" s="43" t="s">
        <v>156</v>
      </c>
      <c r="AA262" s="40">
        <f t="shared" si="127"/>
        <v>0</v>
      </c>
      <c r="AB262" s="44" t="str">
        <f>IF(AND(E262="Manhattan",G262="Multifamily Housing"),IF(Q262&lt;1980,"Dual Fuel","Natural Gas"),IF(AND(E262="Manhattan",G262&lt;&gt;"Multifamily Housing"),IF(Q262&lt;1945,"Oil",IF(Q262&lt;1980,"Dual Fuel","Natural Gas")),IF(E262="Downstate/LI/HV",IF(Q262&lt;1980,"Dual Fuel","Natural Gas"),IF(Q262&lt;1945,"Dual Fuel","Natural Gas"))))</f>
        <v>Dual Fuel</v>
      </c>
      <c r="AC262" s="42">
        <f t="shared" si="128"/>
        <v>3</v>
      </c>
      <c r="AD262" s="41" t="s">
        <v>74</v>
      </c>
      <c r="AE262" s="42">
        <f t="shared" si="129"/>
        <v>2</v>
      </c>
      <c r="AF262" s="43">
        <v>2014</v>
      </c>
      <c r="AG262" s="40">
        <f t="shared" si="130"/>
        <v>1</v>
      </c>
      <c r="AH262" s="45" t="str">
        <f t="shared" si="117"/>
        <v>Steam</v>
      </c>
      <c r="AI262" s="40">
        <f t="shared" si="131"/>
        <v>2</v>
      </c>
      <c r="AJ262" s="46" t="s">
        <v>42</v>
      </c>
      <c r="AK262" s="40">
        <f t="shared" si="132"/>
        <v>0</v>
      </c>
      <c r="AL262" s="9" t="s">
        <v>1060</v>
      </c>
      <c r="AM262" s="9">
        <f t="shared" si="133"/>
        <v>2</v>
      </c>
      <c r="AN262" s="9" t="s">
        <v>1047</v>
      </c>
      <c r="AO262" s="47">
        <f>VLOOKUP(AN262,'Data Tables'!$E$4:$F$15,2,FALSE)</f>
        <v>8.6002589999999994</v>
      </c>
      <c r="AP262" s="9">
        <f t="shared" si="134"/>
        <v>4</v>
      </c>
      <c r="AQ262" s="9" t="s">
        <v>1061</v>
      </c>
      <c r="AR262" s="9">
        <f t="shared" si="135"/>
        <v>4</v>
      </c>
      <c r="AS262" s="9" t="str">
        <f t="shared" si="136"/>
        <v>Not NYC</v>
      </c>
      <c r="AT262" s="9"/>
      <c r="AU262" s="9">
        <f t="shared" si="137"/>
        <v>0</v>
      </c>
      <c r="AV262" s="9">
        <f t="shared" si="138"/>
        <v>61</v>
      </c>
    </row>
    <row r="263" spans="1:48" hidden="1" x14ac:dyDescent="0.25">
      <c r="A263" s="9" t="s">
        <v>1019</v>
      </c>
      <c r="B263" s="9" t="s">
        <v>1020</v>
      </c>
      <c r="C263" s="9" t="s">
        <v>1021</v>
      </c>
      <c r="D263" s="9" t="s">
        <v>816</v>
      </c>
      <c r="E263" t="s">
        <v>1035</v>
      </c>
      <c r="F263" t="str">
        <f t="shared" si="119"/>
        <v>Not NYC</v>
      </c>
      <c r="G263" s="9" t="s">
        <v>76</v>
      </c>
      <c r="H263" s="36">
        <v>42.141216</v>
      </c>
      <c r="I263" s="36">
        <v>-77.047590999999997</v>
      </c>
      <c r="J263" s="40">
        <f t="shared" si="114"/>
        <v>4</v>
      </c>
      <c r="K263" s="40">
        <f t="shared" si="120"/>
        <v>4</v>
      </c>
      <c r="L263" s="40">
        <f t="shared" si="121"/>
        <v>4</v>
      </c>
      <c r="M263" s="41">
        <v>26174.064451902541</v>
      </c>
      <c r="N263" s="41">
        <v>11413.109499376109</v>
      </c>
      <c r="O263" s="41">
        <f t="shared" si="118"/>
        <v>1799.8518437808277</v>
      </c>
      <c r="P263" s="42">
        <f t="shared" si="122"/>
        <v>1</v>
      </c>
      <c r="Q263" s="43">
        <v>1900</v>
      </c>
      <c r="R263" s="43">
        <v>2014</v>
      </c>
      <c r="S263" s="40">
        <f t="shared" si="123"/>
        <v>0</v>
      </c>
      <c r="T263" s="40"/>
      <c r="U263" s="40">
        <f t="shared" si="124"/>
        <v>0</v>
      </c>
      <c r="V263" s="40" t="str">
        <f>IFERROR(VLOOKUP(A263,'Data Tables'!$L$3:$M$89,2,FALSE),"No")</f>
        <v>No</v>
      </c>
      <c r="W263" s="40">
        <f t="shared" si="125"/>
        <v>0</v>
      </c>
      <c r="X263" s="43"/>
      <c r="Y263" s="40">
        <f t="shared" si="126"/>
        <v>0</v>
      </c>
      <c r="Z263" s="43" t="s">
        <v>46</v>
      </c>
      <c r="AA263" s="40">
        <f t="shared" si="127"/>
        <v>4</v>
      </c>
      <c r="AB263" s="43" t="s">
        <v>947</v>
      </c>
      <c r="AC263" s="42">
        <f t="shared" si="128"/>
        <v>2</v>
      </c>
      <c r="AD263" s="41" t="s">
        <v>104</v>
      </c>
      <c r="AE263" s="42">
        <f t="shared" si="129"/>
        <v>3</v>
      </c>
      <c r="AF263" s="43">
        <v>2014</v>
      </c>
      <c r="AG263" s="40">
        <f t="shared" si="130"/>
        <v>1</v>
      </c>
      <c r="AH263" s="45" t="str">
        <f t="shared" si="117"/>
        <v>Steam</v>
      </c>
      <c r="AI263" s="40">
        <f t="shared" si="131"/>
        <v>2</v>
      </c>
      <c r="AJ263" s="46" t="s">
        <v>42</v>
      </c>
      <c r="AK263" s="40">
        <f t="shared" si="132"/>
        <v>0</v>
      </c>
      <c r="AL263" s="9" t="s">
        <v>1064</v>
      </c>
      <c r="AM263" s="9">
        <f t="shared" si="133"/>
        <v>1</v>
      </c>
      <c r="AN263" s="9" t="s">
        <v>1053</v>
      </c>
      <c r="AO263" s="47">
        <f>VLOOKUP(AN263,'Data Tables'!$E$4:$F$15,2,FALSE)</f>
        <v>9.6621608999999999</v>
      </c>
      <c r="AP263" s="9">
        <f t="shared" si="134"/>
        <v>3</v>
      </c>
      <c r="AQ263" s="9" t="s">
        <v>1061</v>
      </c>
      <c r="AR263" s="9">
        <f t="shared" si="135"/>
        <v>4</v>
      </c>
      <c r="AS263" s="9" t="str">
        <f t="shared" si="136"/>
        <v>Not NYC</v>
      </c>
      <c r="AT263" s="9"/>
      <c r="AU263" s="9">
        <f t="shared" si="137"/>
        <v>0</v>
      </c>
      <c r="AV263" s="9">
        <f t="shared" si="138"/>
        <v>61</v>
      </c>
    </row>
    <row r="264" spans="1:48" hidden="1" x14ac:dyDescent="0.25">
      <c r="A264" s="9" t="s">
        <v>1166</v>
      </c>
      <c r="B264" s="9" t="s">
        <v>1032</v>
      </c>
      <c r="C264" s="9" t="s">
        <v>1033</v>
      </c>
      <c r="D264" s="9" t="s">
        <v>406</v>
      </c>
      <c r="E264" t="s">
        <v>1034</v>
      </c>
      <c r="F264" t="str">
        <f t="shared" si="119"/>
        <v>Not NYC</v>
      </c>
      <c r="G264" s="9" t="s">
        <v>991</v>
      </c>
      <c r="H264" s="36">
        <v>40.825628999999999</v>
      </c>
      <c r="I264" s="36">
        <v>-73.469992000000005</v>
      </c>
      <c r="J264" s="40">
        <f t="shared" si="114"/>
        <v>4</v>
      </c>
      <c r="K264" s="40">
        <f t="shared" si="120"/>
        <v>3</v>
      </c>
      <c r="L264" s="40">
        <f t="shared" si="121"/>
        <v>4</v>
      </c>
      <c r="M264" s="41">
        <v>25188.864877160213</v>
      </c>
      <c r="N264" s="41">
        <v>9851.0907192854302</v>
      </c>
      <c r="O264" s="41">
        <f t="shared" si="118"/>
        <v>1732.1048847882525</v>
      </c>
      <c r="P264" s="42">
        <f t="shared" si="122"/>
        <v>1</v>
      </c>
      <c r="Q264" s="43">
        <v>1868</v>
      </c>
      <c r="R264" s="43"/>
      <c r="S264" s="40">
        <f t="shared" si="123"/>
        <v>4</v>
      </c>
      <c r="T264" s="40"/>
      <c r="U264" s="40">
        <f t="shared" si="124"/>
        <v>0</v>
      </c>
      <c r="V264" s="40" t="str">
        <f>IFERROR(VLOOKUP(A264,'Data Tables'!$L$3:$M$89,2,FALSE),"No")</f>
        <v>No</v>
      </c>
      <c r="W264" s="40">
        <f t="shared" si="125"/>
        <v>0</v>
      </c>
      <c r="X264" s="43"/>
      <c r="Y264" s="40">
        <f t="shared" si="126"/>
        <v>0</v>
      </c>
      <c r="Z264" s="43" t="s">
        <v>67</v>
      </c>
      <c r="AA264" s="40">
        <f t="shared" si="127"/>
        <v>2</v>
      </c>
      <c r="AB264" s="44" t="str">
        <f>IF(AND(E264="Manhattan",G264="Multifamily Housing"),IF(Q264&lt;1980,"Dual Fuel","Natural Gas"),IF(AND(E264="Manhattan",G264&lt;&gt;"Multifamily Housing"),IF(Q264&lt;1945,"Oil",IF(Q264&lt;1980,"Dual Fuel","Natural Gas")),IF(E264="Downstate/LI/HV",IF(Q264&lt;1980,"Dual Fuel","Natural Gas"),IF(Q264&lt;1945,"Dual Fuel","Natural Gas"))))</f>
        <v>Dual Fuel</v>
      </c>
      <c r="AC264" s="42">
        <f t="shared" si="128"/>
        <v>3</v>
      </c>
      <c r="AD264" s="44" t="str">
        <f>IF(AND(E264="Upstate",Q264&gt;=1945),"Furnace",IF(Q264&gt;=1980,"HW Boiler",IF(AND(E264="Downstate/LI/HV",Q264&gt;=1945),"Furnace","Steam Boiler")))</f>
        <v>Steam Boiler</v>
      </c>
      <c r="AE264" s="42">
        <f t="shared" si="129"/>
        <v>2</v>
      </c>
      <c r="AF264" s="45">
        <v>1990</v>
      </c>
      <c r="AG264" s="40">
        <f t="shared" si="130"/>
        <v>2</v>
      </c>
      <c r="AH264" s="45" t="str">
        <f t="shared" si="117"/>
        <v>Steam</v>
      </c>
      <c r="AI264" s="40">
        <f t="shared" si="131"/>
        <v>2</v>
      </c>
      <c r="AJ264" s="46" t="s">
        <v>42</v>
      </c>
      <c r="AK264" s="40">
        <f t="shared" si="132"/>
        <v>0</v>
      </c>
      <c r="AL264" s="9" t="s">
        <v>1060</v>
      </c>
      <c r="AM264" s="9">
        <f t="shared" si="133"/>
        <v>2</v>
      </c>
      <c r="AN264" s="9" t="s">
        <v>1052</v>
      </c>
      <c r="AO264" s="47">
        <f>VLOOKUP(AN264,'Data Tables'!$E$4:$F$15,2,FALSE)</f>
        <v>18.814844999999998</v>
      </c>
      <c r="AP264" s="9">
        <f t="shared" si="134"/>
        <v>1</v>
      </c>
      <c r="AQ264" s="9" t="s">
        <v>1061</v>
      </c>
      <c r="AR264" s="9">
        <f t="shared" si="135"/>
        <v>4</v>
      </c>
      <c r="AS264" s="9" t="str">
        <f t="shared" si="136"/>
        <v>Not NYC</v>
      </c>
      <c r="AT264" s="9"/>
      <c r="AU264" s="9">
        <f t="shared" si="137"/>
        <v>0</v>
      </c>
      <c r="AV264" s="9">
        <f t="shared" si="138"/>
        <v>61</v>
      </c>
    </row>
    <row r="265" spans="1:48" x14ac:dyDescent="0.25">
      <c r="A265" s="9" t="s">
        <v>861</v>
      </c>
      <c r="B265" s="9" t="s">
        <v>862</v>
      </c>
      <c r="C265" s="9" t="s">
        <v>863</v>
      </c>
      <c r="D265" s="9" t="s">
        <v>681</v>
      </c>
      <c r="E265" t="s">
        <v>1035</v>
      </c>
      <c r="F265" t="str">
        <f t="shared" si="119"/>
        <v>Not NYC</v>
      </c>
      <c r="G265" s="9" t="s">
        <v>53</v>
      </c>
      <c r="H265" s="36">
        <v>42.858131</v>
      </c>
      <c r="I265" s="36">
        <v>-76.985516000000004</v>
      </c>
      <c r="J265" s="40">
        <f t="shared" si="114"/>
        <v>2</v>
      </c>
      <c r="K265" s="40">
        <f t="shared" si="120"/>
        <v>0</v>
      </c>
      <c r="L265" s="40">
        <f t="shared" si="121"/>
        <v>1</v>
      </c>
      <c r="M265" s="41">
        <v>37289.815714285709</v>
      </c>
      <c r="N265" s="41">
        <v>4197.8301315789467</v>
      </c>
      <c r="O265" s="41">
        <f t="shared" si="118"/>
        <v>2564.2232100000001</v>
      </c>
      <c r="P265" s="42">
        <f t="shared" si="122"/>
        <v>1</v>
      </c>
      <c r="Q265" s="43">
        <v>1822</v>
      </c>
      <c r="R265" s="43"/>
      <c r="S265" s="40">
        <f t="shared" si="123"/>
        <v>4</v>
      </c>
      <c r="T265" s="40"/>
      <c r="U265" s="40">
        <f t="shared" si="124"/>
        <v>0</v>
      </c>
      <c r="V265" s="40" t="str">
        <f>IFERROR(VLOOKUP(A265,'Data Tables'!$L$3:$M$89,2,FALSE),"No")</f>
        <v>Yes</v>
      </c>
      <c r="W265" s="40">
        <f t="shared" si="125"/>
        <v>4</v>
      </c>
      <c r="X265" s="43"/>
      <c r="Y265" s="40">
        <f t="shared" si="126"/>
        <v>0</v>
      </c>
      <c r="Z265" s="43" t="s">
        <v>46</v>
      </c>
      <c r="AA265" s="40">
        <f t="shared" si="127"/>
        <v>4</v>
      </c>
      <c r="AB265" s="44" t="str">
        <f>IF(AND(E265="Manhattan",G265="Multifamily Housing"),IF(Q265&lt;1980,"Dual Fuel","Natural Gas"),IF(AND(E265="Manhattan",G265&lt;&gt;"Multifamily Housing"),IF(Q265&lt;1945,"Oil",IF(Q265&lt;1980,"Dual Fuel","Natural Gas")),IF(E265="Downstate/LI/HV",IF(Q265&lt;1980,"Dual Fuel","Natural Gas"),IF(Q265&lt;1945,"Dual Fuel","Natural Gas"))))</f>
        <v>Dual Fuel</v>
      </c>
      <c r="AC265" s="42">
        <f t="shared" si="128"/>
        <v>3</v>
      </c>
      <c r="AD265" s="44" t="str">
        <f>IF(AND(E265="Upstate",Q265&gt;=1945),"Furnace",IF(Q265&gt;=1980,"HW Boiler",IF(AND(E265="Downstate/LI/HV",Q265&gt;=1945),"Furnace","Steam Boiler")))</f>
        <v>Steam Boiler</v>
      </c>
      <c r="AE265" s="42">
        <f t="shared" si="129"/>
        <v>2</v>
      </c>
      <c r="AF265" s="45">
        <v>1990</v>
      </c>
      <c r="AG265" s="40">
        <f t="shared" si="130"/>
        <v>2</v>
      </c>
      <c r="AH265" s="45" t="str">
        <f t="shared" si="117"/>
        <v>Steam</v>
      </c>
      <c r="AI265" s="40">
        <f t="shared" si="131"/>
        <v>2</v>
      </c>
      <c r="AJ265" s="46" t="s">
        <v>42</v>
      </c>
      <c r="AK265" s="40">
        <f t="shared" si="132"/>
        <v>0</v>
      </c>
      <c r="AL265" s="9" t="s">
        <v>1060</v>
      </c>
      <c r="AM265" s="9">
        <f t="shared" si="133"/>
        <v>2</v>
      </c>
      <c r="AN265" s="9" t="s">
        <v>1053</v>
      </c>
      <c r="AO265" s="47">
        <f>VLOOKUP(AN265,'Data Tables'!$E$4:$F$15,2,FALSE)</f>
        <v>9.6621608999999999</v>
      </c>
      <c r="AP265" s="9">
        <f t="shared" si="134"/>
        <v>3</v>
      </c>
      <c r="AQ265" s="9" t="s">
        <v>1061</v>
      </c>
      <c r="AR265" s="9">
        <f t="shared" si="135"/>
        <v>4</v>
      </c>
      <c r="AS265" s="9" t="str">
        <f t="shared" si="136"/>
        <v>Not NYC</v>
      </c>
      <c r="AT265" s="9"/>
      <c r="AU265" s="9">
        <f t="shared" si="137"/>
        <v>0</v>
      </c>
      <c r="AV265" s="9">
        <f t="shared" si="138"/>
        <v>61</v>
      </c>
    </row>
    <row r="266" spans="1:48" hidden="1" x14ac:dyDescent="0.25">
      <c r="A266" s="9" t="s">
        <v>1159</v>
      </c>
      <c r="B266" s="9" t="s">
        <v>292</v>
      </c>
      <c r="C266" s="9" t="s">
        <v>59</v>
      </c>
      <c r="D266" s="9" t="s">
        <v>59</v>
      </c>
      <c r="E266" t="s">
        <v>1034</v>
      </c>
      <c r="F266" t="str">
        <f t="shared" si="119"/>
        <v>NYC</v>
      </c>
      <c r="G266" s="9" t="s">
        <v>39</v>
      </c>
      <c r="H266" s="36">
        <v>40.735227299999998</v>
      </c>
      <c r="I266" s="36">
        <v>-73.862500999999995</v>
      </c>
      <c r="J266" s="40">
        <f t="shared" si="114"/>
        <v>3</v>
      </c>
      <c r="K266" s="40">
        <f t="shared" si="120"/>
        <v>2</v>
      </c>
      <c r="L266" s="40">
        <f t="shared" si="121"/>
        <v>3</v>
      </c>
      <c r="M266" s="41">
        <v>66318.121882352949</v>
      </c>
      <c r="N266" s="41">
        <v>2178.3845368368225</v>
      </c>
      <c r="O266" s="41">
        <f t="shared" si="118"/>
        <v>4560.3461459100363</v>
      </c>
      <c r="P266" s="42">
        <f t="shared" si="122"/>
        <v>2</v>
      </c>
      <c r="Q266" s="43">
        <v>1963</v>
      </c>
      <c r="R266" s="43">
        <v>2017</v>
      </c>
      <c r="S266" s="40">
        <f t="shared" si="123"/>
        <v>0</v>
      </c>
      <c r="T266" s="40"/>
      <c r="U266" s="40">
        <f t="shared" si="124"/>
        <v>0</v>
      </c>
      <c r="V266" s="40" t="str">
        <f>IFERROR(VLOOKUP(A266,'Data Tables'!$L$3:$M$89,2,FALSE),"No")</f>
        <v>No</v>
      </c>
      <c r="W266" s="40">
        <f t="shared" si="125"/>
        <v>0</v>
      </c>
      <c r="X266" s="43"/>
      <c r="Y266" s="40">
        <f t="shared" si="126"/>
        <v>0</v>
      </c>
      <c r="Z266" s="41" t="s">
        <v>67</v>
      </c>
      <c r="AA266" s="40">
        <f t="shared" si="127"/>
        <v>2</v>
      </c>
      <c r="AB266" s="41" t="s">
        <v>41</v>
      </c>
      <c r="AC266" s="42">
        <f t="shared" si="128"/>
        <v>2</v>
      </c>
      <c r="AD266" s="41" t="s">
        <v>74</v>
      </c>
      <c r="AE266" s="42">
        <f t="shared" si="129"/>
        <v>2</v>
      </c>
      <c r="AF266" s="45">
        <v>1990</v>
      </c>
      <c r="AG266" s="40">
        <f t="shared" si="130"/>
        <v>2</v>
      </c>
      <c r="AH266" s="45" t="str">
        <f t="shared" si="117"/>
        <v>Forced Air</v>
      </c>
      <c r="AI266" s="40">
        <f t="shared" si="131"/>
        <v>4</v>
      </c>
      <c r="AJ266" s="46" t="s">
        <v>42</v>
      </c>
      <c r="AK266" s="40">
        <f t="shared" si="132"/>
        <v>0</v>
      </c>
      <c r="AL266" s="9" t="s">
        <v>1048</v>
      </c>
      <c r="AM266" s="9">
        <f t="shared" si="133"/>
        <v>4</v>
      </c>
      <c r="AN266" s="9" t="s">
        <v>1055</v>
      </c>
      <c r="AO266" s="47">
        <f>VLOOKUP(AN266,'Data Tables'!$E$4:$F$15,2,FALSE)</f>
        <v>20.157194</v>
      </c>
      <c r="AP266" s="9">
        <f t="shared" si="134"/>
        <v>0</v>
      </c>
      <c r="AQ266" s="9" t="s">
        <v>1050</v>
      </c>
      <c r="AR266" s="9">
        <f t="shared" si="135"/>
        <v>2</v>
      </c>
      <c r="AS266" s="9" t="str">
        <f t="shared" si="136"/>
        <v>NYC Natural Gas</v>
      </c>
      <c r="AT266" s="9"/>
      <c r="AU266" s="9">
        <f t="shared" si="137"/>
        <v>2</v>
      </c>
      <c r="AV266" s="9">
        <f t="shared" si="138"/>
        <v>61</v>
      </c>
    </row>
    <row r="267" spans="1:48" hidden="1" x14ac:dyDescent="0.25">
      <c r="A267" s="9" t="s">
        <v>1160</v>
      </c>
      <c r="B267" s="9" t="s">
        <v>317</v>
      </c>
      <c r="C267" s="9" t="s">
        <v>59</v>
      </c>
      <c r="D267" s="9" t="s">
        <v>59</v>
      </c>
      <c r="E267" t="s">
        <v>1034</v>
      </c>
      <c r="F267" t="str">
        <f t="shared" si="119"/>
        <v>NYC</v>
      </c>
      <c r="G267" s="9" t="s">
        <v>39</v>
      </c>
      <c r="H267" s="36">
        <v>40.736346699999999</v>
      </c>
      <c r="I267" s="36">
        <v>-73.865470500000001</v>
      </c>
      <c r="J267" s="40">
        <f t="shared" si="114"/>
        <v>3</v>
      </c>
      <c r="K267" s="40">
        <f t="shared" si="120"/>
        <v>2</v>
      </c>
      <c r="L267" s="40">
        <f t="shared" si="121"/>
        <v>3</v>
      </c>
      <c r="M267" s="41">
        <v>59409.885294117645</v>
      </c>
      <c r="N267" s="41">
        <v>1595.3794393083031</v>
      </c>
      <c r="O267" s="41">
        <f t="shared" si="118"/>
        <v>4085.3032887543254</v>
      </c>
      <c r="P267" s="42">
        <f t="shared" si="122"/>
        <v>2</v>
      </c>
      <c r="Q267" s="43">
        <v>1962</v>
      </c>
      <c r="R267" s="43">
        <v>2017</v>
      </c>
      <c r="S267" s="40">
        <f t="shared" si="123"/>
        <v>0</v>
      </c>
      <c r="T267" s="40"/>
      <c r="U267" s="40">
        <f t="shared" si="124"/>
        <v>0</v>
      </c>
      <c r="V267" s="40" t="str">
        <f>IFERROR(VLOOKUP(A267,'Data Tables'!$L$3:$M$89,2,FALSE),"No")</f>
        <v>No</v>
      </c>
      <c r="W267" s="40">
        <f t="shared" si="125"/>
        <v>0</v>
      </c>
      <c r="X267" s="43"/>
      <c r="Y267" s="40">
        <f t="shared" si="126"/>
        <v>0</v>
      </c>
      <c r="Z267" s="41" t="s">
        <v>67</v>
      </c>
      <c r="AA267" s="40">
        <f t="shared" si="127"/>
        <v>2</v>
      </c>
      <c r="AB267" s="41" t="s">
        <v>41</v>
      </c>
      <c r="AC267" s="42">
        <f t="shared" si="128"/>
        <v>2</v>
      </c>
      <c r="AD267" s="41" t="s">
        <v>74</v>
      </c>
      <c r="AE267" s="42">
        <f t="shared" si="129"/>
        <v>2</v>
      </c>
      <c r="AF267" s="45">
        <v>1990</v>
      </c>
      <c r="AG267" s="40">
        <f t="shared" si="130"/>
        <v>2</v>
      </c>
      <c r="AH267" s="45" t="str">
        <f t="shared" si="117"/>
        <v>Forced Air</v>
      </c>
      <c r="AI267" s="40">
        <f t="shared" si="131"/>
        <v>4</v>
      </c>
      <c r="AJ267" s="46" t="s">
        <v>42</v>
      </c>
      <c r="AK267" s="40">
        <f t="shared" si="132"/>
        <v>0</v>
      </c>
      <c r="AL267" s="9" t="s">
        <v>1048</v>
      </c>
      <c r="AM267" s="9">
        <f t="shared" si="133"/>
        <v>4</v>
      </c>
      <c r="AN267" s="9" t="s">
        <v>1055</v>
      </c>
      <c r="AO267" s="47">
        <f>VLOOKUP(AN267,'Data Tables'!$E$4:$F$15,2,FALSE)</f>
        <v>20.157194</v>
      </c>
      <c r="AP267" s="9">
        <f t="shared" si="134"/>
        <v>0</v>
      </c>
      <c r="AQ267" s="9" t="s">
        <v>1050</v>
      </c>
      <c r="AR267" s="9">
        <f t="shared" si="135"/>
        <v>2</v>
      </c>
      <c r="AS267" s="9" t="str">
        <f t="shared" si="136"/>
        <v>NYC Natural Gas</v>
      </c>
      <c r="AT267" s="9"/>
      <c r="AU267" s="9">
        <f t="shared" si="137"/>
        <v>2</v>
      </c>
      <c r="AV267" s="9">
        <f t="shared" si="138"/>
        <v>61</v>
      </c>
    </row>
    <row r="268" spans="1:48" hidden="1" x14ac:dyDescent="0.25">
      <c r="A268" s="9" t="s">
        <v>320</v>
      </c>
      <c r="B268" s="9" t="s">
        <v>321</v>
      </c>
      <c r="C268" s="9" t="s">
        <v>62</v>
      </c>
      <c r="D268" s="9" t="s">
        <v>63</v>
      </c>
      <c r="E268" t="s">
        <v>63</v>
      </c>
      <c r="F268" t="str">
        <f t="shared" si="119"/>
        <v>NYC</v>
      </c>
      <c r="G268" s="9" t="s">
        <v>39</v>
      </c>
      <c r="H268" s="36">
        <v>40.7401999</v>
      </c>
      <c r="I268" s="36">
        <v>-73.978837600000006</v>
      </c>
      <c r="J268" s="40">
        <f t="shared" si="114"/>
        <v>3</v>
      </c>
      <c r="K268" s="40">
        <f t="shared" si="120"/>
        <v>2</v>
      </c>
      <c r="L268" s="40">
        <f t="shared" si="121"/>
        <v>3</v>
      </c>
      <c r="M268" s="41">
        <v>56651.774947058802</v>
      </c>
      <c r="N268" s="41">
        <v>2445.643543476534</v>
      </c>
      <c r="O268" s="41">
        <f t="shared" si="118"/>
        <v>3895.6426419477498</v>
      </c>
      <c r="P268" s="42">
        <f t="shared" si="122"/>
        <v>2</v>
      </c>
      <c r="Q268" s="43">
        <v>1975</v>
      </c>
      <c r="R268" s="43"/>
      <c r="S268" s="40">
        <f t="shared" si="123"/>
        <v>3</v>
      </c>
      <c r="T268" s="40"/>
      <c r="U268" s="40">
        <f t="shared" si="124"/>
        <v>0</v>
      </c>
      <c r="V268" s="40" t="str">
        <f>IFERROR(VLOOKUP(A268,'Data Tables'!$L$3:$M$89,2,FALSE),"No")</f>
        <v>No</v>
      </c>
      <c r="W268" s="40">
        <f t="shared" si="125"/>
        <v>0</v>
      </c>
      <c r="X268" s="43"/>
      <c r="Y268" s="40">
        <f t="shared" si="126"/>
        <v>0</v>
      </c>
      <c r="Z268" s="41" t="s">
        <v>40</v>
      </c>
      <c r="AA268" s="40">
        <f t="shared" si="127"/>
        <v>0</v>
      </c>
      <c r="AB268" s="44" t="str">
        <f>IF(AND(E268="Manhattan",G268="Multifamily Housing"),IF(Q268&lt;1980,"Dual Fuel","Natural Gas"),IF(AND(E268="Manhattan",G268&lt;&gt;"Multifamily Housing"),IF(Q268&lt;1945,"Oil",IF(Q268&lt;1980,"Dual Fuel","Natural Gas")),IF(E268="Downstate/LI/HV",IF(Q268&lt;1980,"Dual Fuel","Natural Gas"),IF(Q268&lt;1945,"Dual Fuel","Natural Gas"))))</f>
        <v>Dual Fuel</v>
      </c>
      <c r="AC268" s="42">
        <f t="shared" si="128"/>
        <v>3</v>
      </c>
      <c r="AD268" s="41" t="s">
        <v>74</v>
      </c>
      <c r="AE268" s="42">
        <f t="shared" si="129"/>
        <v>2</v>
      </c>
      <c r="AF268" s="45">
        <v>1990</v>
      </c>
      <c r="AG268" s="40">
        <f t="shared" si="130"/>
        <v>2</v>
      </c>
      <c r="AH268" s="43" t="s">
        <v>49</v>
      </c>
      <c r="AI268" s="40">
        <f t="shared" si="131"/>
        <v>2</v>
      </c>
      <c r="AJ268" s="46" t="s">
        <v>42</v>
      </c>
      <c r="AK268" s="40">
        <f t="shared" si="132"/>
        <v>0</v>
      </c>
      <c r="AL268" s="9" t="s">
        <v>1048</v>
      </c>
      <c r="AM268" s="9">
        <f t="shared" si="133"/>
        <v>4</v>
      </c>
      <c r="AN268" s="9" t="s">
        <v>1055</v>
      </c>
      <c r="AO268" s="47">
        <f>VLOOKUP(AN268,'Data Tables'!$E$4:$F$15,2,FALSE)</f>
        <v>20.157194</v>
      </c>
      <c r="AP268" s="9">
        <f t="shared" si="134"/>
        <v>0</v>
      </c>
      <c r="AQ268" s="9" t="s">
        <v>1050</v>
      </c>
      <c r="AR268" s="9">
        <f t="shared" si="135"/>
        <v>2</v>
      </c>
      <c r="AS268" s="9" t="str">
        <f t="shared" si="136"/>
        <v>NYC Dual Fuel</v>
      </c>
      <c r="AT268" s="9"/>
      <c r="AU268" s="9">
        <f t="shared" si="137"/>
        <v>3</v>
      </c>
      <c r="AV268" s="9">
        <f t="shared" si="138"/>
        <v>61</v>
      </c>
    </row>
    <row r="269" spans="1:48" x14ac:dyDescent="0.25">
      <c r="A269" s="9" t="s">
        <v>740</v>
      </c>
      <c r="B269" s="9" t="s">
        <v>741</v>
      </c>
      <c r="C269" s="9" t="s">
        <v>433</v>
      </c>
      <c r="D269" s="9" t="s">
        <v>434</v>
      </c>
      <c r="E269" t="s">
        <v>1035</v>
      </c>
      <c r="F269" t="str">
        <f t="shared" si="119"/>
        <v>Not NYC</v>
      </c>
      <c r="G269" s="9" t="s">
        <v>53</v>
      </c>
      <c r="H269" s="36">
        <v>43.101576000000001</v>
      </c>
      <c r="I269" s="36">
        <v>-77.518579000000003</v>
      </c>
      <c r="J269" s="40">
        <f t="shared" si="114"/>
        <v>2</v>
      </c>
      <c r="K269" s="40">
        <f t="shared" si="120"/>
        <v>0</v>
      </c>
      <c r="L269" s="40">
        <f t="shared" si="121"/>
        <v>1</v>
      </c>
      <c r="M269" s="41">
        <v>48190.938311688311</v>
      </c>
      <c r="N269" s="41">
        <v>5425.0032894736842</v>
      </c>
      <c r="O269" s="41">
        <f t="shared" si="118"/>
        <v>3313.8356991978608</v>
      </c>
      <c r="P269" s="42">
        <f t="shared" si="122"/>
        <v>1</v>
      </c>
      <c r="Q269" s="43">
        <v>1924</v>
      </c>
      <c r="R269" s="43"/>
      <c r="S269" s="40">
        <f t="shared" si="123"/>
        <v>4</v>
      </c>
      <c r="T269" s="40" t="s">
        <v>1162</v>
      </c>
      <c r="U269" s="40">
        <f t="shared" si="124"/>
        <v>4</v>
      </c>
      <c r="V269" s="40" t="str">
        <f>IFERROR(VLOOKUP(A269,'Data Tables'!$L$3:$M$89,2,FALSE),"No")</f>
        <v>No</v>
      </c>
      <c r="W269" s="40">
        <f t="shared" si="125"/>
        <v>0</v>
      </c>
      <c r="X269" s="43"/>
      <c r="Y269" s="40">
        <f t="shared" si="126"/>
        <v>0</v>
      </c>
      <c r="Z269" s="43" t="s">
        <v>46</v>
      </c>
      <c r="AA269" s="40">
        <f t="shared" si="127"/>
        <v>4</v>
      </c>
      <c r="AB269" s="44" t="str">
        <f>IF(AND(E269="Manhattan",G269="Multifamily Housing"),IF(Q269&lt;1980,"Dual Fuel","Natural Gas"),IF(AND(E269="Manhattan",G269&lt;&gt;"Multifamily Housing"),IF(Q269&lt;1945,"Oil",IF(Q269&lt;1980,"Dual Fuel","Natural Gas")),IF(E269="Downstate/LI/HV",IF(Q269&lt;1980,"Dual Fuel","Natural Gas"),IF(Q269&lt;1945,"Dual Fuel","Natural Gas"))))</f>
        <v>Dual Fuel</v>
      </c>
      <c r="AC269" s="42">
        <f t="shared" si="128"/>
        <v>3</v>
      </c>
      <c r="AD269" s="41" t="s">
        <v>74</v>
      </c>
      <c r="AE269" s="42">
        <f t="shared" si="129"/>
        <v>2</v>
      </c>
      <c r="AF269" s="45">
        <v>1990</v>
      </c>
      <c r="AG269" s="40">
        <f t="shared" si="130"/>
        <v>2</v>
      </c>
      <c r="AH269" s="45" t="str">
        <f>IF(AND(E269="Upstate",Q269&gt;=1945),"Forced Air",IF(Q269&gt;=1980,"Hydronic",IF(AND(E269="Downstate/LI/HV",Q269&gt;=1945),"Forced Air","Steam")))</f>
        <v>Steam</v>
      </c>
      <c r="AI269" s="40">
        <f t="shared" si="131"/>
        <v>2</v>
      </c>
      <c r="AJ269" s="46" t="s">
        <v>42</v>
      </c>
      <c r="AK269" s="40">
        <f t="shared" si="132"/>
        <v>0</v>
      </c>
      <c r="AL269" s="9" t="s">
        <v>1060</v>
      </c>
      <c r="AM269" s="9">
        <f t="shared" si="133"/>
        <v>2</v>
      </c>
      <c r="AN269" s="9" t="s">
        <v>1054</v>
      </c>
      <c r="AO269" s="47">
        <f>VLOOKUP(AN269,'Data Tables'!$E$4:$F$15,2,FALSE)</f>
        <v>10.88392</v>
      </c>
      <c r="AP269" s="9">
        <f t="shared" si="134"/>
        <v>3</v>
      </c>
      <c r="AQ269" s="9" t="s">
        <v>1061</v>
      </c>
      <c r="AR269" s="9">
        <f t="shared" si="135"/>
        <v>4</v>
      </c>
      <c r="AS269" s="9" t="str">
        <f t="shared" si="136"/>
        <v>Not NYC</v>
      </c>
      <c r="AT269" s="9"/>
      <c r="AU269" s="9">
        <f t="shared" si="137"/>
        <v>0</v>
      </c>
      <c r="AV269" s="9">
        <f t="shared" si="138"/>
        <v>61</v>
      </c>
    </row>
    <row r="270" spans="1:48" hidden="1" x14ac:dyDescent="0.25">
      <c r="A270" s="9" t="s">
        <v>914</v>
      </c>
      <c r="B270" s="9" t="s">
        <v>915</v>
      </c>
      <c r="C270" s="9" t="s">
        <v>916</v>
      </c>
      <c r="D270" s="9" t="s">
        <v>513</v>
      </c>
      <c r="E270" t="s">
        <v>1034</v>
      </c>
      <c r="F270" t="str">
        <f t="shared" si="119"/>
        <v>Not NYC</v>
      </c>
      <c r="G270" s="9" t="s">
        <v>339</v>
      </c>
      <c r="H270" s="36">
        <v>41.742654816127697</v>
      </c>
      <c r="I270" s="36">
        <v>-74.364207253960998</v>
      </c>
      <c r="J270" s="40">
        <f t="shared" si="114"/>
        <v>3</v>
      </c>
      <c r="K270" s="40">
        <f t="shared" si="120"/>
        <v>1</v>
      </c>
      <c r="L270" s="40">
        <f t="shared" si="121"/>
        <v>1</v>
      </c>
      <c r="M270" s="41">
        <v>34052.293367088605</v>
      </c>
      <c r="N270" s="41">
        <v>18681.466499999999</v>
      </c>
      <c r="O270" s="41">
        <f t="shared" si="118"/>
        <v>2341.595938007446</v>
      </c>
      <c r="P270" s="42">
        <f t="shared" si="122"/>
        <v>1</v>
      </c>
      <c r="Q270" s="43">
        <v>1900</v>
      </c>
      <c r="R270" s="43"/>
      <c r="S270" s="40">
        <f t="shared" si="123"/>
        <v>4</v>
      </c>
      <c r="T270" s="40" t="s">
        <v>1162</v>
      </c>
      <c r="U270" s="40">
        <f t="shared" si="124"/>
        <v>4</v>
      </c>
      <c r="V270" s="40" t="str">
        <f>IFERROR(VLOOKUP(A270,'Data Tables'!$L$3:$M$89,2,FALSE),"No")</f>
        <v>No</v>
      </c>
      <c r="W270" s="40">
        <f t="shared" si="125"/>
        <v>0</v>
      </c>
      <c r="X270" s="43"/>
      <c r="Y270" s="40">
        <f t="shared" si="126"/>
        <v>0</v>
      </c>
      <c r="Z270" s="43" t="s">
        <v>46</v>
      </c>
      <c r="AA270" s="40">
        <f t="shared" si="127"/>
        <v>4</v>
      </c>
      <c r="AB270" s="44" t="str">
        <f>IF(AND(E270="Manhattan",G270="Multifamily Housing"),IF(Q270&lt;1980,"Dual Fuel","Natural Gas"),IF(AND(E270="Manhattan",G270&lt;&gt;"Multifamily Housing"),IF(Q270&lt;1945,"Oil",IF(Q270&lt;1980,"Dual Fuel","Natural Gas")),IF(E270="Downstate/LI/HV",IF(Q270&lt;1980,"Dual Fuel","Natural Gas"),IF(Q270&lt;1945,"Dual Fuel","Natural Gas"))))</f>
        <v>Dual Fuel</v>
      </c>
      <c r="AC270" s="42">
        <f t="shared" si="128"/>
        <v>3</v>
      </c>
      <c r="AD270" s="44" t="str">
        <f>IF(AND(E270="Upstate",Q270&gt;=1945),"Furnace",IF(Q270&gt;=1980,"HW Boiler",IF(AND(E270="Downstate/LI/HV",Q270&gt;=1945),"Furnace","Steam Boiler")))</f>
        <v>Steam Boiler</v>
      </c>
      <c r="AE270" s="42">
        <f t="shared" si="129"/>
        <v>2</v>
      </c>
      <c r="AF270" s="45">
        <v>1990</v>
      </c>
      <c r="AG270" s="40">
        <f t="shared" si="130"/>
        <v>2</v>
      </c>
      <c r="AH270" s="45" t="str">
        <f>IF(AND(E270="Upstate",Q270&gt;=1945),"Forced Air",IF(Q270&gt;=1980,"Hydronic",IF(AND(E270="Downstate/LI/HV",Q270&gt;=1945),"Forced Air","Steam")))</f>
        <v>Steam</v>
      </c>
      <c r="AI270" s="40">
        <f t="shared" si="131"/>
        <v>2</v>
      </c>
      <c r="AJ270" s="46" t="s">
        <v>42</v>
      </c>
      <c r="AK270" s="40">
        <f t="shared" si="132"/>
        <v>0</v>
      </c>
      <c r="AL270" s="9" t="s">
        <v>1064</v>
      </c>
      <c r="AM270" s="9">
        <f t="shared" si="133"/>
        <v>1</v>
      </c>
      <c r="AN270" s="9" t="s">
        <v>1056</v>
      </c>
      <c r="AO270" s="47">
        <f>VLOOKUP(AN270,'Data Tables'!$E$4:$F$15,2,FALSE)</f>
        <v>13.229555</v>
      </c>
      <c r="AP270" s="9">
        <f t="shared" si="134"/>
        <v>2</v>
      </c>
      <c r="AQ270" s="9" t="s">
        <v>1061</v>
      </c>
      <c r="AR270" s="9">
        <f t="shared" si="135"/>
        <v>4</v>
      </c>
      <c r="AS270" s="9" t="str">
        <f t="shared" si="136"/>
        <v>Not NYC</v>
      </c>
      <c r="AT270" s="9"/>
      <c r="AU270" s="9">
        <f t="shared" si="137"/>
        <v>0</v>
      </c>
      <c r="AV270" s="9">
        <f t="shared" si="138"/>
        <v>61</v>
      </c>
    </row>
    <row r="271" spans="1:48" hidden="1" x14ac:dyDescent="0.25">
      <c r="A271" s="9" t="s">
        <v>1002</v>
      </c>
      <c r="B271" s="9" t="s">
        <v>1003</v>
      </c>
      <c r="C271" s="9" t="s">
        <v>1004</v>
      </c>
      <c r="D271" s="9" t="s">
        <v>1005</v>
      </c>
      <c r="E271" t="s">
        <v>1035</v>
      </c>
      <c r="F271" t="str">
        <f t="shared" si="119"/>
        <v>Not NYC</v>
      </c>
      <c r="G271" s="9" t="s">
        <v>339</v>
      </c>
      <c r="H271" s="36">
        <v>44.294200939664698</v>
      </c>
      <c r="I271" s="36">
        <v>-74.099782776917607</v>
      </c>
      <c r="J271" s="40">
        <f t="shared" si="114"/>
        <v>3</v>
      </c>
      <c r="K271" s="40">
        <f t="shared" si="120"/>
        <v>1</v>
      </c>
      <c r="L271" s="40">
        <f t="shared" si="121"/>
        <v>1</v>
      </c>
      <c r="M271" s="41">
        <v>27658.029390379743</v>
      </c>
      <c r="N271" s="41">
        <v>15173.502235</v>
      </c>
      <c r="O271" s="41">
        <f t="shared" si="118"/>
        <v>1901.8962563149366</v>
      </c>
      <c r="P271" s="42">
        <f t="shared" si="122"/>
        <v>1</v>
      </c>
      <c r="Q271" s="43">
        <v>1932</v>
      </c>
      <c r="R271" s="43">
        <v>1980</v>
      </c>
      <c r="S271" s="40">
        <f t="shared" si="123"/>
        <v>2</v>
      </c>
      <c r="T271" s="40" t="s">
        <v>1162</v>
      </c>
      <c r="U271" s="40">
        <f t="shared" si="124"/>
        <v>4</v>
      </c>
      <c r="V271" s="40" t="str">
        <f>IFERROR(VLOOKUP(A271,'Data Tables'!$L$3:$M$89,2,FALSE),"No")</f>
        <v>No</v>
      </c>
      <c r="W271" s="40">
        <f t="shared" si="125"/>
        <v>0</v>
      </c>
      <c r="X271" s="43"/>
      <c r="Y271" s="40">
        <f t="shared" si="126"/>
        <v>0</v>
      </c>
      <c r="Z271" s="43" t="s">
        <v>46</v>
      </c>
      <c r="AA271" s="40">
        <f t="shared" si="127"/>
        <v>4</v>
      </c>
      <c r="AB271" s="44" t="str">
        <f>IF(AND(E271="Manhattan",G271="Multifamily Housing"),IF(Q271&lt;1980,"Dual Fuel","Natural Gas"),IF(AND(E271="Manhattan",G271&lt;&gt;"Multifamily Housing"),IF(Q271&lt;1945,"Oil",IF(Q271&lt;1980,"Dual Fuel","Natural Gas")),IF(E271="Downstate/LI/HV",IF(Q271&lt;1980,"Dual Fuel","Natural Gas"),IF(Q271&lt;1945,"Dual Fuel","Natural Gas"))))</f>
        <v>Dual Fuel</v>
      </c>
      <c r="AC271" s="42">
        <f t="shared" si="128"/>
        <v>3</v>
      </c>
      <c r="AD271" s="44" t="str">
        <f>IF(AND(E271="Upstate",Q271&gt;=1945),"Furnace",IF(Q271&gt;=1980,"HW Boiler",IF(AND(E271="Downstate/LI/HV",Q271&gt;=1945),"Furnace","Steam Boiler")))</f>
        <v>Steam Boiler</v>
      </c>
      <c r="AE271" s="42">
        <f t="shared" si="129"/>
        <v>2</v>
      </c>
      <c r="AF271" s="45">
        <v>1990</v>
      </c>
      <c r="AG271" s="40">
        <f t="shared" si="130"/>
        <v>2</v>
      </c>
      <c r="AH271" s="45" t="str">
        <f>IF(AND(E271="Upstate",Q271&gt;=1945),"Forced Air",IF(Q271&gt;=1980,"Hydronic",IF(AND(E271="Downstate/LI/HV",Q271&gt;=1945),"Forced Air","Steam")))</f>
        <v>Steam</v>
      </c>
      <c r="AI271" s="40">
        <f t="shared" si="131"/>
        <v>2</v>
      </c>
      <c r="AJ271" s="46" t="s">
        <v>42</v>
      </c>
      <c r="AK271" s="40">
        <f t="shared" si="132"/>
        <v>0</v>
      </c>
      <c r="AL271" s="9" t="s">
        <v>1064</v>
      </c>
      <c r="AM271" s="9">
        <f t="shared" si="133"/>
        <v>1</v>
      </c>
      <c r="AN271" s="9" t="s">
        <v>1047</v>
      </c>
      <c r="AO271" s="47">
        <f>VLOOKUP(AN271,'Data Tables'!$E$4:$F$15,2,FALSE)</f>
        <v>8.6002589999999994</v>
      </c>
      <c r="AP271" s="9">
        <f t="shared" si="134"/>
        <v>4</v>
      </c>
      <c r="AQ271" s="9" t="s">
        <v>1061</v>
      </c>
      <c r="AR271" s="9">
        <f t="shared" si="135"/>
        <v>4</v>
      </c>
      <c r="AS271" s="9" t="str">
        <f t="shared" si="136"/>
        <v>Not NYC</v>
      </c>
      <c r="AT271" s="9"/>
      <c r="AU271" s="9">
        <f t="shared" si="137"/>
        <v>0</v>
      </c>
      <c r="AV271" s="9">
        <f t="shared" si="138"/>
        <v>61</v>
      </c>
    </row>
    <row r="272" spans="1:48" x14ac:dyDescent="0.25">
      <c r="A272" s="9" t="s">
        <v>185</v>
      </c>
      <c r="B272" s="9" t="s">
        <v>186</v>
      </c>
      <c r="C272" s="9" t="s">
        <v>38</v>
      </c>
      <c r="D272" s="9" t="s">
        <v>38</v>
      </c>
      <c r="E272" t="s">
        <v>1034</v>
      </c>
      <c r="F272" t="str">
        <f t="shared" si="119"/>
        <v>NYC</v>
      </c>
      <c r="G272" s="9" t="s">
        <v>53</v>
      </c>
      <c r="H272" s="36">
        <v>40.695492899999998</v>
      </c>
      <c r="I272" s="36">
        <v>-73.987568100000004</v>
      </c>
      <c r="J272" s="40">
        <f t="shared" si="114"/>
        <v>2</v>
      </c>
      <c r="K272" s="40">
        <f t="shared" si="120"/>
        <v>0</v>
      </c>
      <c r="L272" s="40">
        <f t="shared" si="121"/>
        <v>1</v>
      </c>
      <c r="M272" s="41">
        <v>154232.78211388233</v>
      </c>
      <c r="N272" s="41">
        <v>17424.673572421056</v>
      </c>
      <c r="O272" s="41">
        <f t="shared" si="118"/>
        <v>10605.771899478144</v>
      </c>
      <c r="P272" s="42">
        <f t="shared" si="122"/>
        <v>3</v>
      </c>
      <c r="Q272" s="43">
        <v>1946</v>
      </c>
      <c r="R272" s="43"/>
      <c r="S272" s="40">
        <f t="shared" si="123"/>
        <v>3</v>
      </c>
      <c r="T272" s="40" t="s">
        <v>1162</v>
      </c>
      <c r="U272" s="40">
        <f t="shared" si="124"/>
        <v>4</v>
      </c>
      <c r="V272" s="40" t="str">
        <f>IFERROR(VLOOKUP(A272,'Data Tables'!$L$3:$M$89,2,FALSE),"No")</f>
        <v>Yes</v>
      </c>
      <c r="W272" s="40">
        <f t="shared" si="125"/>
        <v>4</v>
      </c>
      <c r="X272" s="43"/>
      <c r="Y272" s="40">
        <f t="shared" si="126"/>
        <v>0</v>
      </c>
      <c r="Z272" s="41" t="s">
        <v>40</v>
      </c>
      <c r="AA272" s="40">
        <f t="shared" si="127"/>
        <v>0</v>
      </c>
      <c r="AB272" s="41" t="s">
        <v>41</v>
      </c>
      <c r="AC272" s="42">
        <f t="shared" si="128"/>
        <v>2</v>
      </c>
      <c r="AD272" s="41" t="s">
        <v>54</v>
      </c>
      <c r="AE272" s="42">
        <f t="shared" si="129"/>
        <v>2</v>
      </c>
      <c r="AF272" s="45">
        <v>1990</v>
      </c>
      <c r="AG272" s="40">
        <f t="shared" si="130"/>
        <v>2</v>
      </c>
      <c r="AH272" s="43" t="s">
        <v>49</v>
      </c>
      <c r="AI272" s="40">
        <f t="shared" si="131"/>
        <v>2</v>
      </c>
      <c r="AJ272" s="46" t="s">
        <v>49</v>
      </c>
      <c r="AK272" s="40">
        <f t="shared" si="132"/>
        <v>1</v>
      </c>
      <c r="AL272" s="9" t="s">
        <v>1048</v>
      </c>
      <c r="AM272" s="9">
        <f t="shared" si="133"/>
        <v>4</v>
      </c>
      <c r="AN272" s="9" t="s">
        <v>1055</v>
      </c>
      <c r="AO272" s="47">
        <f>VLOOKUP(AN272,'Data Tables'!$E$4:$F$15,2,FALSE)</f>
        <v>20.157194</v>
      </c>
      <c r="AP272" s="9">
        <f t="shared" si="134"/>
        <v>0</v>
      </c>
      <c r="AQ272" s="9" t="s">
        <v>1050</v>
      </c>
      <c r="AR272" s="9">
        <f t="shared" si="135"/>
        <v>2</v>
      </c>
      <c r="AS272" s="9" t="str">
        <f t="shared" si="136"/>
        <v>NYC Natural Gas</v>
      </c>
      <c r="AT272" s="9"/>
      <c r="AU272" s="9">
        <f t="shared" si="137"/>
        <v>2</v>
      </c>
      <c r="AV272" s="9">
        <f t="shared" si="138"/>
        <v>61</v>
      </c>
    </row>
    <row r="273" spans="1:48" hidden="1" x14ac:dyDescent="0.25">
      <c r="A273" s="9" t="s">
        <v>138</v>
      </c>
      <c r="B273" s="9" t="s">
        <v>139</v>
      </c>
      <c r="C273" s="9" t="s">
        <v>63</v>
      </c>
      <c r="D273" s="9" t="s">
        <v>63</v>
      </c>
      <c r="E273" t="s">
        <v>63</v>
      </c>
      <c r="F273" t="str">
        <f t="shared" si="119"/>
        <v>NYC</v>
      </c>
      <c r="G273" s="9" t="s">
        <v>39</v>
      </c>
      <c r="H273" s="36">
        <v>40.711827900000003</v>
      </c>
      <c r="I273" s="36">
        <v>-73.983399000000006</v>
      </c>
      <c r="J273" s="40">
        <f t="shared" si="114"/>
        <v>3</v>
      </c>
      <c r="K273" s="40">
        <f t="shared" si="120"/>
        <v>2</v>
      </c>
      <c r="L273" s="40">
        <f t="shared" si="121"/>
        <v>3</v>
      </c>
      <c r="M273" s="41">
        <v>199907.13070588236</v>
      </c>
      <c r="N273" s="41">
        <v>4306.240536036822</v>
      </c>
      <c r="O273" s="41">
        <f t="shared" si="118"/>
        <v>13746.555046775087</v>
      </c>
      <c r="P273" s="42">
        <f t="shared" si="122"/>
        <v>3</v>
      </c>
      <c r="Q273" s="43">
        <v>1940</v>
      </c>
      <c r="R273" s="43"/>
      <c r="S273" s="40">
        <f t="shared" si="123"/>
        <v>4</v>
      </c>
      <c r="T273" s="40" t="s">
        <v>1162</v>
      </c>
      <c r="U273" s="40">
        <f t="shared" si="124"/>
        <v>4</v>
      </c>
      <c r="V273" s="40" t="str">
        <f>IFERROR(VLOOKUP(A273,'Data Tables'!$L$3:$M$89,2,FALSE),"No")</f>
        <v>No</v>
      </c>
      <c r="W273" s="40">
        <f t="shared" si="125"/>
        <v>0</v>
      </c>
      <c r="X273" s="43"/>
      <c r="Y273" s="40">
        <f t="shared" si="126"/>
        <v>0</v>
      </c>
      <c r="Z273" s="41" t="s">
        <v>40</v>
      </c>
      <c r="AA273" s="40">
        <f t="shared" si="127"/>
        <v>0</v>
      </c>
      <c r="AB273" s="41" t="s">
        <v>41</v>
      </c>
      <c r="AC273" s="42">
        <f t="shared" si="128"/>
        <v>2</v>
      </c>
      <c r="AD273" s="41" t="s">
        <v>54</v>
      </c>
      <c r="AE273" s="42">
        <f t="shared" si="129"/>
        <v>2</v>
      </c>
      <c r="AF273" s="45">
        <v>1990</v>
      </c>
      <c r="AG273" s="40">
        <f t="shared" si="130"/>
        <v>2</v>
      </c>
      <c r="AH273" s="43" t="s">
        <v>49</v>
      </c>
      <c r="AI273" s="40">
        <f t="shared" si="131"/>
        <v>2</v>
      </c>
      <c r="AJ273" s="46" t="s">
        <v>49</v>
      </c>
      <c r="AK273" s="40">
        <f t="shared" si="132"/>
        <v>1</v>
      </c>
      <c r="AL273" s="9" t="s">
        <v>1048</v>
      </c>
      <c r="AM273" s="9">
        <f t="shared" si="133"/>
        <v>4</v>
      </c>
      <c r="AN273" s="9" t="s">
        <v>1055</v>
      </c>
      <c r="AO273" s="47">
        <f>VLOOKUP(AN273,'Data Tables'!$E$4:$F$15,2,FALSE)</f>
        <v>20.157194</v>
      </c>
      <c r="AP273" s="9">
        <f t="shared" si="134"/>
        <v>0</v>
      </c>
      <c r="AQ273" s="9" t="s">
        <v>1050</v>
      </c>
      <c r="AR273" s="9">
        <f t="shared" si="135"/>
        <v>2</v>
      </c>
      <c r="AS273" s="9" t="str">
        <f t="shared" si="136"/>
        <v>NYC Natural Gas</v>
      </c>
      <c r="AT273" s="9" t="s">
        <v>1162</v>
      </c>
      <c r="AU273" s="9">
        <f t="shared" si="137"/>
        <v>0</v>
      </c>
      <c r="AV273" s="9">
        <f t="shared" si="138"/>
        <v>60</v>
      </c>
    </row>
    <row r="274" spans="1:48" x14ac:dyDescent="0.25">
      <c r="A274" s="9" t="s">
        <v>614</v>
      </c>
      <c r="B274" s="9" t="s">
        <v>615</v>
      </c>
      <c r="C274" s="9" t="s">
        <v>616</v>
      </c>
      <c r="D274" s="9" t="s">
        <v>617</v>
      </c>
      <c r="E274" t="s">
        <v>1035</v>
      </c>
      <c r="F274" t="str">
        <f t="shared" si="119"/>
        <v>Not NYC</v>
      </c>
      <c r="G274" s="9" t="s">
        <v>53</v>
      </c>
      <c r="H274" s="36">
        <v>44.662716000000003</v>
      </c>
      <c r="I274" s="36">
        <v>-74.999358999999998</v>
      </c>
      <c r="J274" s="40">
        <f t="shared" ref="J274:J305" si="139">IF(OR(G274="Hospitals",G274="Nursing Homes",G274="Hotels",G274="Airports"),4,IF(OR(G274="Multifamily Housing",G274="Correctional Facilities",G274="Military"),3,IF(G274="Colleges &amp; Universities",2,IF(G274="Office",0,666))))</f>
        <v>2</v>
      </c>
      <c r="K274" s="40">
        <f t="shared" si="120"/>
        <v>0</v>
      </c>
      <c r="L274" s="40">
        <f t="shared" si="121"/>
        <v>1</v>
      </c>
      <c r="M274" s="41">
        <v>70342.152370129857</v>
      </c>
      <c r="N274" s="41">
        <v>7918.6341118421042</v>
      </c>
      <c r="O274" s="41">
        <f t="shared" si="118"/>
        <v>4837.0574188636365</v>
      </c>
      <c r="P274" s="42">
        <f t="shared" si="122"/>
        <v>2</v>
      </c>
      <c r="Q274" s="43">
        <v>1896</v>
      </c>
      <c r="R274" s="43"/>
      <c r="S274" s="40">
        <f t="shared" si="123"/>
        <v>4</v>
      </c>
      <c r="T274" s="40"/>
      <c r="U274" s="40">
        <f t="shared" si="124"/>
        <v>0</v>
      </c>
      <c r="V274" s="40" t="str">
        <f>IFERROR(VLOOKUP(A274,'Data Tables'!$L$3:$M$89,2,FALSE),"No")</f>
        <v>No</v>
      </c>
      <c r="W274" s="40">
        <f t="shared" si="125"/>
        <v>0</v>
      </c>
      <c r="X274" s="43"/>
      <c r="Y274" s="40">
        <f t="shared" si="126"/>
        <v>0</v>
      </c>
      <c r="Z274" s="43" t="s">
        <v>46</v>
      </c>
      <c r="AA274" s="40">
        <f t="shared" si="127"/>
        <v>4</v>
      </c>
      <c r="AB274" s="43" t="s">
        <v>41</v>
      </c>
      <c r="AC274" s="42">
        <f t="shared" si="128"/>
        <v>2</v>
      </c>
      <c r="AD274" s="41" t="s">
        <v>48</v>
      </c>
      <c r="AE274" s="42">
        <f t="shared" si="129"/>
        <v>3</v>
      </c>
      <c r="AF274" s="45">
        <v>1990</v>
      </c>
      <c r="AG274" s="40">
        <f t="shared" si="130"/>
        <v>2</v>
      </c>
      <c r="AH274" s="45" t="str">
        <f>IF(AND(E274="Upstate",Q274&gt;=1945),"Forced Air",IF(Q274&gt;=1980,"Hydronic",IF(AND(E274="Downstate/LI/HV",Q274&gt;=1945),"Forced Air","Steam")))</f>
        <v>Steam</v>
      </c>
      <c r="AI274" s="40">
        <f t="shared" si="131"/>
        <v>2</v>
      </c>
      <c r="AJ274" s="46" t="s">
        <v>42</v>
      </c>
      <c r="AK274" s="40">
        <f t="shared" si="132"/>
        <v>0</v>
      </c>
      <c r="AL274" s="9" t="s">
        <v>1064</v>
      </c>
      <c r="AM274" s="9">
        <f t="shared" si="133"/>
        <v>1</v>
      </c>
      <c r="AN274" s="9" t="s">
        <v>1047</v>
      </c>
      <c r="AO274" s="47">
        <f>VLOOKUP(AN274,'Data Tables'!$E$4:$F$15,2,FALSE)</f>
        <v>8.6002589999999994</v>
      </c>
      <c r="AP274" s="9">
        <f t="shared" si="134"/>
        <v>4</v>
      </c>
      <c r="AQ274" s="9" t="s">
        <v>1061</v>
      </c>
      <c r="AR274" s="9">
        <f t="shared" si="135"/>
        <v>4</v>
      </c>
      <c r="AS274" s="9" t="str">
        <f t="shared" si="136"/>
        <v>Not NYC</v>
      </c>
      <c r="AT274" s="9"/>
      <c r="AU274" s="9">
        <f t="shared" si="137"/>
        <v>0</v>
      </c>
      <c r="AV274" s="9">
        <f t="shared" si="138"/>
        <v>60</v>
      </c>
    </row>
    <row r="275" spans="1:48" x14ac:dyDescent="0.25">
      <c r="A275" s="9" t="s">
        <v>634</v>
      </c>
      <c r="B275" s="9" t="s">
        <v>635</v>
      </c>
      <c r="C275" s="9" t="s">
        <v>636</v>
      </c>
      <c r="D275" s="9" t="s">
        <v>424</v>
      </c>
      <c r="E275" t="s">
        <v>1034</v>
      </c>
      <c r="F275" t="str">
        <f t="shared" si="119"/>
        <v>Not NYC</v>
      </c>
      <c r="G275" s="9" t="s">
        <v>53</v>
      </c>
      <c r="H275" s="36">
        <v>40.775933000000002</v>
      </c>
      <c r="I275" s="36">
        <v>-73.024660999999995</v>
      </c>
      <c r="J275" s="40">
        <f t="shared" si="139"/>
        <v>2</v>
      </c>
      <c r="K275" s="40">
        <f t="shared" si="120"/>
        <v>0</v>
      </c>
      <c r="L275" s="40">
        <f t="shared" si="121"/>
        <v>1</v>
      </c>
      <c r="M275" s="41">
        <v>65905.262532467532</v>
      </c>
      <c r="N275" s="41">
        <v>7419.1596710526319</v>
      </c>
      <c r="O275" s="41">
        <f t="shared" si="118"/>
        <v>4531.9559941443849</v>
      </c>
      <c r="P275" s="42">
        <f t="shared" si="122"/>
        <v>2</v>
      </c>
      <c r="Q275" s="43">
        <v>1979</v>
      </c>
      <c r="R275" s="43"/>
      <c r="S275" s="40">
        <f t="shared" si="123"/>
        <v>3</v>
      </c>
      <c r="T275" s="40"/>
      <c r="U275" s="40">
        <f t="shared" si="124"/>
        <v>0</v>
      </c>
      <c r="V275" s="40" t="str">
        <f>IFERROR(VLOOKUP(A275,'Data Tables'!$L$3:$M$89,2,FALSE),"No")</f>
        <v>No</v>
      </c>
      <c r="W275" s="40">
        <f t="shared" si="125"/>
        <v>0</v>
      </c>
      <c r="X275" s="43"/>
      <c r="Y275" s="40">
        <f t="shared" si="126"/>
        <v>0</v>
      </c>
      <c r="Z275" s="43" t="s">
        <v>46</v>
      </c>
      <c r="AA275" s="40">
        <f t="shared" si="127"/>
        <v>4</v>
      </c>
      <c r="AB275" s="44" t="str">
        <f>IF(AND(E275="Manhattan",G275="Multifamily Housing"),IF(Q275&lt;1980,"Dual Fuel","Natural Gas"),IF(AND(E275="Manhattan",G275&lt;&gt;"Multifamily Housing"),IF(Q275&lt;1945,"Oil",IF(Q275&lt;1980,"Dual Fuel","Natural Gas")),IF(E275="Downstate/LI/HV",IF(Q275&lt;1980,"Dual Fuel","Natural Gas"),IF(Q275&lt;1945,"Dual Fuel","Natural Gas"))))</f>
        <v>Dual Fuel</v>
      </c>
      <c r="AC275" s="42">
        <f t="shared" si="128"/>
        <v>3</v>
      </c>
      <c r="AD275" s="44" t="str">
        <f>IF(AND(E275="Upstate",Q275&gt;=1945),"Furnace",IF(Q275&gt;=1980,"HW Boiler",IF(AND(E275="Downstate/LI/HV",Q275&gt;=1945),"Furnace","Steam Boiler")))</f>
        <v>Furnace</v>
      </c>
      <c r="AE275" s="42">
        <f t="shared" si="129"/>
        <v>3</v>
      </c>
      <c r="AF275" s="45">
        <v>1990</v>
      </c>
      <c r="AG275" s="40">
        <f t="shared" si="130"/>
        <v>2</v>
      </c>
      <c r="AH275" s="45" t="str">
        <f>IF(AND(E275="Upstate",Q275&gt;=1945),"Forced Air",IF(Q275&gt;=1980,"Hydronic",IF(AND(E275="Downstate/LI/HV",Q275&gt;=1945),"Forced Air","Steam")))</f>
        <v>Forced Air</v>
      </c>
      <c r="AI275" s="40">
        <f t="shared" si="131"/>
        <v>4</v>
      </c>
      <c r="AJ275" s="46" t="s">
        <v>42</v>
      </c>
      <c r="AK275" s="40">
        <f t="shared" si="132"/>
        <v>0</v>
      </c>
      <c r="AL275" s="9" t="s">
        <v>1048</v>
      </c>
      <c r="AM275" s="9">
        <f t="shared" si="133"/>
        <v>4</v>
      </c>
      <c r="AN275" s="9" t="s">
        <v>1052</v>
      </c>
      <c r="AO275" s="47">
        <f>VLOOKUP(AN275,'Data Tables'!$E$4:$F$15,2,FALSE)</f>
        <v>18.814844999999998</v>
      </c>
      <c r="AP275" s="9">
        <f t="shared" si="134"/>
        <v>1</v>
      </c>
      <c r="AQ275" s="9" t="s">
        <v>1058</v>
      </c>
      <c r="AR275" s="9">
        <f t="shared" si="135"/>
        <v>1</v>
      </c>
      <c r="AS275" s="9" t="str">
        <f t="shared" si="136"/>
        <v>Not NYC</v>
      </c>
      <c r="AT275" s="9"/>
      <c r="AU275" s="9">
        <f t="shared" si="137"/>
        <v>0</v>
      </c>
      <c r="AV275" s="9">
        <f t="shared" si="138"/>
        <v>60</v>
      </c>
    </row>
    <row r="276" spans="1:48" hidden="1" x14ac:dyDescent="0.25">
      <c r="A276" s="9" t="s">
        <v>858</v>
      </c>
      <c r="B276" s="9" t="s">
        <v>859</v>
      </c>
      <c r="C276" s="9" t="s">
        <v>860</v>
      </c>
      <c r="D276" s="9" t="s">
        <v>424</v>
      </c>
      <c r="E276" t="s">
        <v>1034</v>
      </c>
      <c r="F276" t="str">
        <f t="shared" si="119"/>
        <v>Not NYC</v>
      </c>
      <c r="G276" s="9" t="s">
        <v>76</v>
      </c>
      <c r="H276" s="36">
        <v>40.938341000000001</v>
      </c>
      <c r="I276" s="36">
        <v>-73.053370999999999</v>
      </c>
      <c r="J276" s="40">
        <f t="shared" si="139"/>
        <v>4</v>
      </c>
      <c r="K276" s="40">
        <f t="shared" si="120"/>
        <v>4</v>
      </c>
      <c r="L276" s="40">
        <f t="shared" si="121"/>
        <v>4</v>
      </c>
      <c r="M276" s="41">
        <v>37450.623691651133</v>
      </c>
      <c r="N276" s="41">
        <v>16330.213819033923</v>
      </c>
      <c r="O276" s="41">
        <f t="shared" si="118"/>
        <v>2575.2811232670692</v>
      </c>
      <c r="P276" s="42">
        <f t="shared" si="122"/>
        <v>1</v>
      </c>
      <c r="Q276" s="43">
        <v>1929</v>
      </c>
      <c r="R276" s="43">
        <v>2020</v>
      </c>
      <c r="S276" s="40">
        <f t="shared" si="123"/>
        <v>0</v>
      </c>
      <c r="T276" s="40"/>
      <c r="U276" s="40">
        <f t="shared" si="124"/>
        <v>0</v>
      </c>
      <c r="V276" s="40" t="str">
        <f>IFERROR(VLOOKUP(A276,'Data Tables'!$L$3:$M$89,2,FALSE),"No")</f>
        <v>No</v>
      </c>
      <c r="W276" s="40">
        <f t="shared" si="125"/>
        <v>0</v>
      </c>
      <c r="X276" s="43"/>
      <c r="Y276" s="40">
        <f t="shared" si="126"/>
        <v>0</v>
      </c>
      <c r="Z276" s="43" t="s">
        <v>46</v>
      </c>
      <c r="AA276" s="40">
        <f t="shared" si="127"/>
        <v>4</v>
      </c>
      <c r="AB276" s="44" t="str">
        <f>IF(AND(E276="Manhattan",G276="Multifamily Housing"),IF(Q276&lt;1980,"Dual Fuel","Natural Gas"),IF(AND(E276="Manhattan",G276&lt;&gt;"Multifamily Housing"),IF(Q276&lt;1945,"Oil",IF(Q276&lt;1980,"Dual Fuel","Natural Gas")),IF(E276="Downstate/LI/HV",IF(Q276&lt;1980,"Dual Fuel","Natural Gas"),IF(Q276&lt;1945,"Dual Fuel","Natural Gas"))))</f>
        <v>Dual Fuel</v>
      </c>
      <c r="AC276" s="42">
        <f t="shared" si="128"/>
        <v>3</v>
      </c>
      <c r="AD276" s="44" t="str">
        <f>IF(AND(E276="Upstate",Q276&gt;=1945),"Furnace",IF(Q276&gt;=1980,"HW Boiler",IF(AND(E276="Downstate/LI/HV",Q276&gt;=1945),"Furnace","Steam Boiler")))</f>
        <v>Steam Boiler</v>
      </c>
      <c r="AE276" s="42">
        <f t="shared" si="129"/>
        <v>2</v>
      </c>
      <c r="AF276" s="45">
        <v>1990</v>
      </c>
      <c r="AG276" s="40">
        <f t="shared" si="130"/>
        <v>2</v>
      </c>
      <c r="AH276" s="45" t="str">
        <f>IF(AND(E276="Upstate",Q276&gt;=1945),"Forced Air",IF(Q276&gt;=1980,"Hydronic",IF(AND(E276="Downstate/LI/HV",Q276&gt;=1945),"Forced Air","Steam")))</f>
        <v>Steam</v>
      </c>
      <c r="AI276" s="40">
        <f t="shared" si="131"/>
        <v>2</v>
      </c>
      <c r="AJ276" s="46" t="s">
        <v>42</v>
      </c>
      <c r="AK276" s="40">
        <f t="shared" si="132"/>
        <v>0</v>
      </c>
      <c r="AL276" s="9" t="s">
        <v>1048</v>
      </c>
      <c r="AM276" s="9">
        <f t="shared" si="133"/>
        <v>4</v>
      </c>
      <c r="AN276" s="9" t="s">
        <v>1052</v>
      </c>
      <c r="AO276" s="47">
        <f>VLOOKUP(AN276,'Data Tables'!$E$4:$F$15,2,FALSE)</f>
        <v>18.814844999999998</v>
      </c>
      <c r="AP276" s="9">
        <f t="shared" si="134"/>
        <v>1</v>
      </c>
      <c r="AQ276" s="9" t="s">
        <v>1058</v>
      </c>
      <c r="AR276" s="9">
        <f t="shared" si="135"/>
        <v>1</v>
      </c>
      <c r="AS276" s="9" t="str">
        <f t="shared" si="136"/>
        <v>Not NYC</v>
      </c>
      <c r="AT276" s="9"/>
      <c r="AU276" s="9">
        <f t="shared" si="137"/>
        <v>0</v>
      </c>
      <c r="AV276" s="9">
        <f t="shared" si="138"/>
        <v>60</v>
      </c>
    </row>
    <row r="277" spans="1:48" x14ac:dyDescent="0.25">
      <c r="A277" s="9" t="s">
        <v>649</v>
      </c>
      <c r="B277" s="9" t="s">
        <v>650</v>
      </c>
      <c r="C277" s="9" t="s">
        <v>433</v>
      </c>
      <c r="D277" s="9" t="s">
        <v>434</v>
      </c>
      <c r="E277" t="s">
        <v>1035</v>
      </c>
      <c r="F277" t="str">
        <f t="shared" si="119"/>
        <v>Not NYC</v>
      </c>
      <c r="G277" s="9" t="s">
        <v>53</v>
      </c>
      <c r="H277" s="36">
        <v>43.116258999999999</v>
      </c>
      <c r="I277" s="36">
        <v>-77.513056000000006</v>
      </c>
      <c r="J277" s="40">
        <f t="shared" si="139"/>
        <v>2</v>
      </c>
      <c r="K277" s="40">
        <f t="shared" si="120"/>
        <v>0</v>
      </c>
      <c r="L277" s="40">
        <f t="shared" si="121"/>
        <v>1</v>
      </c>
      <c r="M277" s="41">
        <v>62747.925194805182</v>
      </c>
      <c r="N277" s="41">
        <v>7063.7284210526313</v>
      </c>
      <c r="O277" s="41">
        <f t="shared" si="118"/>
        <v>4314.8426207486636</v>
      </c>
      <c r="P277" s="42">
        <f t="shared" si="122"/>
        <v>2</v>
      </c>
      <c r="Q277" s="43">
        <v>1955</v>
      </c>
      <c r="R277" s="43"/>
      <c r="S277" s="40">
        <f t="shared" si="123"/>
        <v>3</v>
      </c>
      <c r="T277" s="40"/>
      <c r="U277" s="40">
        <f t="shared" si="124"/>
        <v>0</v>
      </c>
      <c r="V277" s="40" t="str">
        <f>IFERROR(VLOOKUP(A277,'Data Tables'!$L$3:$M$89,2,FALSE),"No")</f>
        <v>Yes</v>
      </c>
      <c r="W277" s="40">
        <f t="shared" si="125"/>
        <v>4</v>
      </c>
      <c r="X277" s="43"/>
      <c r="Y277" s="40">
        <f t="shared" si="126"/>
        <v>0</v>
      </c>
      <c r="Z277" s="43" t="s">
        <v>46</v>
      </c>
      <c r="AA277" s="40">
        <f t="shared" si="127"/>
        <v>4</v>
      </c>
      <c r="AB277" s="44" t="str">
        <f>IF(AND(E277="Manhattan",G277="Multifamily Housing"),IF(Q277&lt;1980,"Dual Fuel","Natural Gas"),IF(AND(E277="Manhattan",G277&lt;&gt;"Multifamily Housing"),IF(Q277&lt;1945,"Oil",IF(Q277&lt;1980,"Dual Fuel","Natural Gas")),IF(E277="Downstate/LI/HV",IF(Q277&lt;1980,"Dual Fuel","Natural Gas"),IF(Q277&lt;1945,"Dual Fuel","Natural Gas"))))</f>
        <v>Natural Gas</v>
      </c>
      <c r="AC277" s="42">
        <f t="shared" si="128"/>
        <v>2</v>
      </c>
      <c r="AD277" s="41" t="s">
        <v>74</v>
      </c>
      <c r="AE277" s="42">
        <f t="shared" si="129"/>
        <v>2</v>
      </c>
      <c r="AF277" s="45">
        <v>1990</v>
      </c>
      <c r="AG277" s="40">
        <f t="shared" si="130"/>
        <v>2</v>
      </c>
      <c r="AH277" s="45" t="s">
        <v>49</v>
      </c>
      <c r="AI277" s="40">
        <f t="shared" si="131"/>
        <v>2</v>
      </c>
      <c r="AJ277" s="46" t="s">
        <v>42</v>
      </c>
      <c r="AK277" s="40">
        <f t="shared" si="132"/>
        <v>0</v>
      </c>
      <c r="AL277" s="9" t="s">
        <v>1060</v>
      </c>
      <c r="AM277" s="9">
        <f t="shared" si="133"/>
        <v>2</v>
      </c>
      <c r="AN277" s="9" t="s">
        <v>1054</v>
      </c>
      <c r="AO277" s="47">
        <f>VLOOKUP(AN277,'Data Tables'!$E$4:$F$15,2,FALSE)</f>
        <v>10.88392</v>
      </c>
      <c r="AP277" s="9">
        <f t="shared" si="134"/>
        <v>3</v>
      </c>
      <c r="AQ277" s="9" t="s">
        <v>1061</v>
      </c>
      <c r="AR277" s="9">
        <f t="shared" si="135"/>
        <v>4</v>
      </c>
      <c r="AS277" s="9" t="str">
        <f t="shared" si="136"/>
        <v>Not NYC</v>
      </c>
      <c r="AT277" s="9"/>
      <c r="AU277" s="9">
        <f t="shared" si="137"/>
        <v>0</v>
      </c>
      <c r="AV277" s="9">
        <f t="shared" si="138"/>
        <v>60</v>
      </c>
    </row>
    <row r="278" spans="1:48" hidden="1" x14ac:dyDescent="0.25">
      <c r="A278" s="37" t="s">
        <v>273</v>
      </c>
      <c r="B278" s="9" t="s">
        <v>274</v>
      </c>
      <c r="C278" s="9" t="s">
        <v>62</v>
      </c>
      <c r="D278" s="9" t="s">
        <v>63</v>
      </c>
      <c r="E278" t="s">
        <v>63</v>
      </c>
      <c r="F278" t="str">
        <f t="shared" si="119"/>
        <v>NYC</v>
      </c>
      <c r="G278" s="9" t="s">
        <v>39</v>
      </c>
      <c r="H278" s="36">
        <v>40.725788600000001</v>
      </c>
      <c r="I278" s="36">
        <v>-73.976236700000001</v>
      </c>
      <c r="J278" s="40">
        <f t="shared" si="139"/>
        <v>3</v>
      </c>
      <c r="K278" s="40">
        <f t="shared" si="120"/>
        <v>2</v>
      </c>
      <c r="L278" s="40">
        <f t="shared" si="121"/>
        <v>3</v>
      </c>
      <c r="M278" s="41">
        <v>73491.924476470595</v>
      </c>
      <c r="N278" s="41">
        <v>1493.3518955761731</v>
      </c>
      <c r="O278" s="41">
        <f t="shared" si="118"/>
        <v>5053.6505713525958</v>
      </c>
      <c r="P278" s="42">
        <f t="shared" si="122"/>
        <v>2</v>
      </c>
      <c r="Q278" s="43">
        <v>1950</v>
      </c>
      <c r="R278" s="43"/>
      <c r="S278" s="40">
        <f t="shared" si="123"/>
        <v>3</v>
      </c>
      <c r="T278" s="40"/>
      <c r="U278" s="40">
        <f t="shared" si="124"/>
        <v>0</v>
      </c>
      <c r="V278" s="40" t="str">
        <f>IFERROR(VLOOKUP(A278,'Data Tables'!$L$3:$M$89,2,FALSE),"No")</f>
        <v>No</v>
      </c>
      <c r="W278" s="40">
        <f t="shared" si="125"/>
        <v>0</v>
      </c>
      <c r="X278" s="43"/>
      <c r="Y278" s="40">
        <f t="shared" si="126"/>
        <v>0</v>
      </c>
      <c r="Z278" s="41" t="s">
        <v>67</v>
      </c>
      <c r="AA278" s="40">
        <f t="shared" si="127"/>
        <v>2</v>
      </c>
      <c r="AB278" s="41" t="s">
        <v>41</v>
      </c>
      <c r="AC278" s="42">
        <f t="shared" si="128"/>
        <v>2</v>
      </c>
      <c r="AD278" s="41" t="s">
        <v>104</v>
      </c>
      <c r="AE278" s="42">
        <f t="shared" si="129"/>
        <v>3</v>
      </c>
      <c r="AF278" s="43">
        <v>2019</v>
      </c>
      <c r="AG278" s="40">
        <f t="shared" si="130"/>
        <v>1</v>
      </c>
      <c r="AH278" s="45" t="str">
        <f>IF(AND(E278="Upstate",Q278&gt;=1945),"Forced Air",IF(Q278&gt;=1980,"Hydronic",IF(AND(E278="Downstate/LI/HV",Q278&gt;=1945),"Forced Air","Steam")))</f>
        <v>Steam</v>
      </c>
      <c r="AI278" s="40">
        <f t="shared" si="131"/>
        <v>2</v>
      </c>
      <c r="AJ278" s="46" t="s">
        <v>42</v>
      </c>
      <c r="AK278" s="40">
        <f t="shared" si="132"/>
        <v>0</v>
      </c>
      <c r="AL278" s="9" t="s">
        <v>1048</v>
      </c>
      <c r="AM278" s="9">
        <f t="shared" si="133"/>
        <v>4</v>
      </c>
      <c r="AN278" s="9" t="s">
        <v>1055</v>
      </c>
      <c r="AO278" s="47">
        <f>VLOOKUP(AN278,'Data Tables'!$E$4:$F$15,2,FALSE)</f>
        <v>20.157194</v>
      </c>
      <c r="AP278" s="9">
        <f t="shared" si="134"/>
        <v>0</v>
      </c>
      <c r="AQ278" s="9" t="s">
        <v>1050</v>
      </c>
      <c r="AR278" s="9">
        <f t="shared" si="135"/>
        <v>2</v>
      </c>
      <c r="AS278" s="9" t="str">
        <f t="shared" si="136"/>
        <v>NYC Natural Gas</v>
      </c>
      <c r="AT278" s="9"/>
      <c r="AU278" s="9">
        <f t="shared" si="137"/>
        <v>2</v>
      </c>
      <c r="AV278" s="9">
        <f t="shared" si="138"/>
        <v>60</v>
      </c>
    </row>
    <row r="279" spans="1:48" x14ac:dyDescent="0.25">
      <c r="A279" s="9" t="s">
        <v>279</v>
      </c>
      <c r="B279" s="9" t="s">
        <v>280</v>
      </c>
      <c r="C279" s="9" t="s">
        <v>62</v>
      </c>
      <c r="D279" s="9" t="s">
        <v>63</v>
      </c>
      <c r="E279" t="s">
        <v>63</v>
      </c>
      <c r="F279" t="str">
        <f t="shared" si="119"/>
        <v>NYC</v>
      </c>
      <c r="G279" s="9" t="s">
        <v>53</v>
      </c>
      <c r="H279" s="36">
        <v>40.753919600000003</v>
      </c>
      <c r="I279" s="36">
        <v>-73.979501900000002</v>
      </c>
      <c r="J279" s="40">
        <f t="shared" si="139"/>
        <v>2</v>
      </c>
      <c r="K279" s="40">
        <f t="shared" si="120"/>
        <v>0</v>
      </c>
      <c r="L279" s="40">
        <f t="shared" si="121"/>
        <v>1</v>
      </c>
      <c r="M279" s="41">
        <v>71548.39963764706</v>
      </c>
      <c r="N279" s="41">
        <v>8083.2848323684202</v>
      </c>
      <c r="O279" s="41">
        <f t="shared" si="118"/>
        <v>4920.0046574358485</v>
      </c>
      <c r="P279" s="42">
        <f t="shared" si="122"/>
        <v>2</v>
      </c>
      <c r="Q279" s="43">
        <v>1909</v>
      </c>
      <c r="R279" s="43"/>
      <c r="S279" s="40">
        <f t="shared" si="123"/>
        <v>4</v>
      </c>
      <c r="T279" s="40"/>
      <c r="U279" s="40">
        <f t="shared" si="124"/>
        <v>0</v>
      </c>
      <c r="V279" s="40" t="str">
        <f>IFERROR(VLOOKUP(A279,'Data Tables'!$L$3:$M$89,2,FALSE),"No")</f>
        <v>No</v>
      </c>
      <c r="W279" s="40">
        <f t="shared" si="125"/>
        <v>0</v>
      </c>
      <c r="X279" s="43"/>
      <c r="Y279" s="40">
        <f t="shared" si="126"/>
        <v>0</v>
      </c>
      <c r="Z279" s="41" t="s">
        <v>40</v>
      </c>
      <c r="AA279" s="40">
        <f t="shared" si="127"/>
        <v>0</v>
      </c>
      <c r="AB279" s="44" t="str">
        <f>IF(AND(E279="Manhattan",G279="Multifamily Housing"),IF(Q279&lt;1980,"Dual Fuel","Natural Gas"),IF(AND(E279="Manhattan",G279&lt;&gt;"Multifamily Housing"),IF(Q279&lt;1945,"Oil",IF(Q279&lt;1980,"Dual Fuel","Natural Gas")),IF(E279="Downstate/LI/HV",IF(Q279&lt;1980,"Dual Fuel","Natural Gas"),IF(Q279&lt;1945,"Dual Fuel","Natural Gas"))))</f>
        <v>Oil</v>
      </c>
      <c r="AC279" s="42">
        <f t="shared" si="128"/>
        <v>4</v>
      </c>
      <c r="AD279" s="44" t="str">
        <f>IF(AND(E279="Upstate",Q279&gt;=1945),"Furnace",IF(Q279&gt;=1980,"HW Boiler",IF(AND(E279="Downstate/LI/HV",Q279&gt;=1945),"Furnace","Steam Boiler")))</f>
        <v>Steam Boiler</v>
      </c>
      <c r="AE279" s="42">
        <f t="shared" si="129"/>
        <v>2</v>
      </c>
      <c r="AF279" s="45">
        <v>1990</v>
      </c>
      <c r="AG279" s="40">
        <f t="shared" si="130"/>
        <v>2</v>
      </c>
      <c r="AH279" s="45" t="str">
        <f>IF(AND(E279="Upstate",Q279&gt;=1945),"Forced Air",IF(Q279&gt;=1980,"Hydronic",IF(AND(E279="Downstate/LI/HV",Q279&gt;=1945),"Forced Air","Steam")))</f>
        <v>Steam</v>
      </c>
      <c r="AI279" s="40">
        <f t="shared" si="131"/>
        <v>2</v>
      </c>
      <c r="AJ279" s="46" t="s">
        <v>42</v>
      </c>
      <c r="AK279" s="40">
        <f t="shared" si="132"/>
        <v>0</v>
      </c>
      <c r="AL279" s="9" t="s">
        <v>1048</v>
      </c>
      <c r="AM279" s="9">
        <f t="shared" si="133"/>
        <v>4</v>
      </c>
      <c r="AN279" s="9" t="s">
        <v>1055</v>
      </c>
      <c r="AO279" s="47">
        <f>VLOOKUP(AN279,'Data Tables'!$E$4:$F$15,2,FALSE)</f>
        <v>20.157194</v>
      </c>
      <c r="AP279" s="9">
        <f t="shared" si="134"/>
        <v>0</v>
      </c>
      <c r="AQ279" s="9" t="s">
        <v>1050</v>
      </c>
      <c r="AR279" s="9">
        <f t="shared" si="135"/>
        <v>2</v>
      </c>
      <c r="AS279" s="9" t="str">
        <f t="shared" si="136"/>
        <v>NYC Oil</v>
      </c>
      <c r="AT279" s="9"/>
      <c r="AU279" s="9">
        <f t="shared" si="137"/>
        <v>4</v>
      </c>
      <c r="AV279" s="9">
        <f t="shared" si="138"/>
        <v>60</v>
      </c>
    </row>
    <row r="280" spans="1:48" x14ac:dyDescent="0.25">
      <c r="A280" s="9" t="s">
        <v>493</v>
      </c>
      <c r="B280" s="9" t="s">
        <v>494</v>
      </c>
      <c r="C280" s="9" t="s">
        <v>495</v>
      </c>
      <c r="D280" s="9" t="s">
        <v>495</v>
      </c>
      <c r="E280" t="s">
        <v>1035</v>
      </c>
      <c r="F280" t="str">
        <f t="shared" si="119"/>
        <v>Not NYC</v>
      </c>
      <c r="G280" s="9" t="s">
        <v>53</v>
      </c>
      <c r="H280" s="36">
        <v>43.454287000000001</v>
      </c>
      <c r="I280" s="36">
        <v>-76.540797999999995</v>
      </c>
      <c r="J280" s="40">
        <f t="shared" si="139"/>
        <v>2</v>
      </c>
      <c r="K280" s="40">
        <f t="shared" si="120"/>
        <v>0</v>
      </c>
      <c r="L280" s="40">
        <f t="shared" si="121"/>
        <v>1</v>
      </c>
      <c r="M280" s="41">
        <v>133372.57616883118</v>
      </c>
      <c r="N280" s="41">
        <v>15014.164276315789</v>
      </c>
      <c r="O280" s="41">
        <f t="shared" si="118"/>
        <v>9171.3259730213922</v>
      </c>
      <c r="P280" s="42">
        <f t="shared" si="122"/>
        <v>3</v>
      </c>
      <c r="Q280" s="43">
        <v>1913</v>
      </c>
      <c r="R280" s="43">
        <v>2021</v>
      </c>
      <c r="S280" s="40">
        <f t="shared" si="123"/>
        <v>0</v>
      </c>
      <c r="T280" s="40" t="s">
        <v>1162</v>
      </c>
      <c r="U280" s="40">
        <f t="shared" si="124"/>
        <v>4</v>
      </c>
      <c r="V280" s="40" t="str">
        <f>IFERROR(VLOOKUP(A280,'Data Tables'!$L$3:$M$89,2,FALSE),"No")</f>
        <v>Yes</v>
      </c>
      <c r="W280" s="40">
        <f t="shared" si="125"/>
        <v>4</v>
      </c>
      <c r="X280" s="43" t="s">
        <v>1087</v>
      </c>
      <c r="Y280" s="40">
        <f t="shared" si="126"/>
        <v>4</v>
      </c>
      <c r="Z280" s="43" t="s">
        <v>46</v>
      </c>
      <c r="AA280" s="40">
        <f t="shared" si="127"/>
        <v>4</v>
      </c>
      <c r="AB280" s="43" t="s">
        <v>87</v>
      </c>
      <c r="AC280" s="42">
        <f t="shared" si="128"/>
        <v>1</v>
      </c>
      <c r="AD280" s="41" t="s">
        <v>88</v>
      </c>
      <c r="AE280" s="42">
        <f t="shared" si="129"/>
        <v>1</v>
      </c>
      <c r="AF280" s="45">
        <v>1990</v>
      </c>
      <c r="AG280" s="40">
        <f t="shared" si="130"/>
        <v>2</v>
      </c>
      <c r="AH280" s="45" t="str">
        <f>IF(AND(E280="Upstate",Q280&gt;=1945),"Forced Air",IF(Q280&gt;=1980,"Hydronic",IF(AND(E280="Downstate/LI/HV",Q280&gt;=1945),"Forced Air","Steam")))</f>
        <v>Steam</v>
      </c>
      <c r="AI280" s="40">
        <f t="shared" si="131"/>
        <v>2</v>
      </c>
      <c r="AJ280" s="46" t="s">
        <v>42</v>
      </c>
      <c r="AK280" s="40">
        <f t="shared" si="132"/>
        <v>0</v>
      </c>
      <c r="AL280" s="9" t="s">
        <v>1060</v>
      </c>
      <c r="AM280" s="9">
        <f t="shared" si="133"/>
        <v>2</v>
      </c>
      <c r="AN280" s="9" t="s">
        <v>1047</v>
      </c>
      <c r="AO280" s="47">
        <f>VLOOKUP(AN280,'Data Tables'!$E$4:$F$15,2,FALSE)</f>
        <v>8.6002589999999994</v>
      </c>
      <c r="AP280" s="9">
        <f t="shared" si="134"/>
        <v>4</v>
      </c>
      <c r="AQ280" s="9" t="s">
        <v>1061</v>
      </c>
      <c r="AR280" s="9">
        <f t="shared" si="135"/>
        <v>0</v>
      </c>
      <c r="AS280" s="9" t="str">
        <f t="shared" si="136"/>
        <v>Not NYC</v>
      </c>
      <c r="AT280" s="9"/>
      <c r="AU280" s="9">
        <f t="shared" si="137"/>
        <v>0</v>
      </c>
      <c r="AV280" s="9">
        <f t="shared" si="138"/>
        <v>60</v>
      </c>
    </row>
    <row r="281" spans="1:48" hidden="1" x14ac:dyDescent="0.25">
      <c r="A281" s="9" t="s">
        <v>599</v>
      </c>
      <c r="B281" s="9" t="s">
        <v>600</v>
      </c>
      <c r="C281" s="9" t="s">
        <v>601</v>
      </c>
      <c r="D281" s="9" t="s">
        <v>602</v>
      </c>
      <c r="E281" t="s">
        <v>1035</v>
      </c>
      <c r="F281" t="str">
        <f t="shared" si="119"/>
        <v>Not NYC</v>
      </c>
      <c r="G281" s="9" t="s">
        <v>339</v>
      </c>
      <c r="H281" s="36">
        <v>42.850840180056203</v>
      </c>
      <c r="I281" s="36">
        <v>-78.275809845058703</v>
      </c>
      <c r="J281" s="40">
        <f t="shared" si="139"/>
        <v>3</v>
      </c>
      <c r="K281" s="40">
        <f t="shared" si="120"/>
        <v>1</v>
      </c>
      <c r="L281" s="40">
        <f t="shared" si="121"/>
        <v>1</v>
      </c>
      <c r="M281" s="41">
        <v>76012.285971645557</v>
      </c>
      <c r="N281" s="41">
        <v>41701.184665000001</v>
      </c>
      <c r="O281" s="41">
        <f t="shared" si="118"/>
        <v>5226.9624882855096</v>
      </c>
      <c r="P281" s="42">
        <f t="shared" si="122"/>
        <v>2</v>
      </c>
      <c r="Q281" s="43">
        <v>1931</v>
      </c>
      <c r="R281" s="43">
        <v>2016</v>
      </c>
      <c r="S281" s="40">
        <f t="shared" si="123"/>
        <v>0</v>
      </c>
      <c r="T281" s="40" t="s">
        <v>1162</v>
      </c>
      <c r="U281" s="40">
        <f t="shared" si="124"/>
        <v>4</v>
      </c>
      <c r="V281" s="40" t="str">
        <f>IFERROR(VLOOKUP(A281,'Data Tables'!$L$3:$M$89,2,FALSE),"No")</f>
        <v>No</v>
      </c>
      <c r="W281" s="40">
        <f t="shared" si="125"/>
        <v>0</v>
      </c>
      <c r="X281" s="43"/>
      <c r="Y281" s="40">
        <f t="shared" si="126"/>
        <v>0</v>
      </c>
      <c r="Z281" s="43" t="s">
        <v>46</v>
      </c>
      <c r="AA281" s="40">
        <f t="shared" si="127"/>
        <v>4</v>
      </c>
      <c r="AB281" s="44" t="str">
        <f>IF(AND(E281="Manhattan",G281="Multifamily Housing"),IF(Q281&lt;1980,"Dual Fuel","Natural Gas"),IF(AND(E281="Manhattan",G281&lt;&gt;"Multifamily Housing"),IF(Q281&lt;1945,"Oil",IF(Q281&lt;1980,"Dual Fuel","Natural Gas")),IF(E281="Downstate/LI/HV",IF(Q281&lt;1980,"Dual Fuel","Natural Gas"),IF(Q281&lt;1945,"Dual Fuel","Natural Gas"))))</f>
        <v>Dual Fuel</v>
      </c>
      <c r="AC281" s="42">
        <f t="shared" si="128"/>
        <v>3</v>
      </c>
      <c r="AD281" s="44" t="str">
        <f>IF(AND(E281="Upstate",Q281&gt;=1945),"Furnace",IF(Q281&gt;=1980,"HW Boiler",IF(AND(E281="Downstate/LI/HV",Q281&gt;=1945),"Furnace","Steam Boiler")))</f>
        <v>Steam Boiler</v>
      </c>
      <c r="AE281" s="42">
        <f t="shared" si="129"/>
        <v>2</v>
      </c>
      <c r="AF281" s="45">
        <v>1990</v>
      </c>
      <c r="AG281" s="40">
        <f t="shared" si="130"/>
        <v>2</v>
      </c>
      <c r="AH281" s="45" t="str">
        <f>IF(AND(E281="Upstate",Q281&gt;=1945),"Forced Air",IF(Q281&gt;=1980,"Hydronic",IF(AND(E281="Downstate/LI/HV",Q281&gt;=1945),"Forced Air","Steam")))</f>
        <v>Steam</v>
      </c>
      <c r="AI281" s="40">
        <f t="shared" si="131"/>
        <v>2</v>
      </c>
      <c r="AJ281" s="46" t="s">
        <v>42</v>
      </c>
      <c r="AK281" s="40">
        <f t="shared" si="132"/>
        <v>0</v>
      </c>
      <c r="AL281" s="9" t="s">
        <v>1064</v>
      </c>
      <c r="AM281" s="9">
        <f t="shared" si="133"/>
        <v>1</v>
      </c>
      <c r="AN281" s="9" t="s">
        <v>1047</v>
      </c>
      <c r="AO281" s="47">
        <f>VLOOKUP(AN281,'Data Tables'!$E$4:$F$15,2,FALSE)</f>
        <v>8.6002589999999994</v>
      </c>
      <c r="AP281" s="9">
        <f t="shared" si="134"/>
        <v>4</v>
      </c>
      <c r="AQ281" s="9" t="s">
        <v>1061</v>
      </c>
      <c r="AR281" s="9">
        <f t="shared" si="135"/>
        <v>4</v>
      </c>
      <c r="AS281" s="9" t="str">
        <f t="shared" si="136"/>
        <v>Not NYC</v>
      </c>
      <c r="AT281" s="9"/>
      <c r="AU281" s="9">
        <f t="shared" si="137"/>
        <v>0</v>
      </c>
      <c r="AV281" s="9">
        <f t="shared" si="138"/>
        <v>60</v>
      </c>
    </row>
    <row r="282" spans="1:48" x14ac:dyDescent="0.25">
      <c r="A282" s="9" t="s">
        <v>458</v>
      </c>
      <c r="B282" s="9" t="s">
        <v>459</v>
      </c>
      <c r="C282" s="9" t="s">
        <v>460</v>
      </c>
      <c r="D282" s="9" t="s">
        <v>424</v>
      </c>
      <c r="E282" t="s">
        <v>1034</v>
      </c>
      <c r="F282" t="str">
        <f t="shared" si="119"/>
        <v>Not NYC</v>
      </c>
      <c r="G282" s="9" t="s">
        <v>53</v>
      </c>
      <c r="H282" s="36">
        <v>40.754224000000001</v>
      </c>
      <c r="I282" s="36">
        <v>-73.428319999999999</v>
      </c>
      <c r="J282" s="40">
        <f t="shared" si="139"/>
        <v>2</v>
      </c>
      <c r="K282" s="40">
        <f t="shared" si="120"/>
        <v>0</v>
      </c>
      <c r="L282" s="40">
        <f t="shared" si="121"/>
        <v>1</v>
      </c>
      <c r="M282" s="41">
        <v>159096.56668831166</v>
      </c>
      <c r="N282" s="41">
        <v>17909.993618421049</v>
      </c>
      <c r="O282" s="41">
        <f t="shared" si="118"/>
        <v>10940.228615213902</v>
      </c>
      <c r="P282" s="42">
        <f t="shared" si="122"/>
        <v>3</v>
      </c>
      <c r="Q282" s="43">
        <v>1914</v>
      </c>
      <c r="R282" s="43">
        <v>2022</v>
      </c>
      <c r="S282" s="40">
        <f t="shared" si="123"/>
        <v>0</v>
      </c>
      <c r="T282" s="40" t="s">
        <v>1162</v>
      </c>
      <c r="U282" s="40">
        <f t="shared" si="124"/>
        <v>4</v>
      </c>
      <c r="V282" s="40" t="str">
        <f>IFERROR(VLOOKUP(A282,'Data Tables'!$L$3:$M$89,2,FALSE),"No")</f>
        <v>Yes</v>
      </c>
      <c r="W282" s="40">
        <f t="shared" si="125"/>
        <v>4</v>
      </c>
      <c r="X282" s="43"/>
      <c r="Y282" s="40">
        <f t="shared" si="126"/>
        <v>0</v>
      </c>
      <c r="Z282" s="43" t="s">
        <v>46</v>
      </c>
      <c r="AA282" s="40">
        <f t="shared" si="127"/>
        <v>4</v>
      </c>
      <c r="AB282" s="43" t="s">
        <v>41</v>
      </c>
      <c r="AC282" s="42">
        <f t="shared" si="128"/>
        <v>2</v>
      </c>
      <c r="AD282" s="41" t="s">
        <v>54</v>
      </c>
      <c r="AE282" s="42">
        <f t="shared" si="129"/>
        <v>2</v>
      </c>
      <c r="AF282" s="45">
        <v>1990</v>
      </c>
      <c r="AG282" s="40">
        <f t="shared" si="130"/>
        <v>2</v>
      </c>
      <c r="AH282" s="43" t="s">
        <v>49</v>
      </c>
      <c r="AI282" s="40">
        <f t="shared" si="131"/>
        <v>2</v>
      </c>
      <c r="AJ282" s="46" t="s">
        <v>49</v>
      </c>
      <c r="AK282" s="40">
        <f t="shared" si="132"/>
        <v>1</v>
      </c>
      <c r="AL282" s="9" t="s">
        <v>1048</v>
      </c>
      <c r="AM282" s="9">
        <f t="shared" si="133"/>
        <v>4</v>
      </c>
      <c r="AN282" s="9" t="s">
        <v>1052</v>
      </c>
      <c r="AO282" s="47">
        <f>VLOOKUP(AN282,'Data Tables'!$E$4:$F$15,2,FALSE)</f>
        <v>18.814844999999998</v>
      </c>
      <c r="AP282" s="9">
        <f t="shared" si="134"/>
        <v>1</v>
      </c>
      <c r="AQ282" s="9" t="s">
        <v>1058</v>
      </c>
      <c r="AR282" s="9">
        <f t="shared" si="135"/>
        <v>1</v>
      </c>
      <c r="AS282" s="9" t="str">
        <f t="shared" si="136"/>
        <v>Not NYC</v>
      </c>
      <c r="AT282" s="9"/>
      <c r="AU282" s="9">
        <f t="shared" si="137"/>
        <v>0</v>
      </c>
      <c r="AV282" s="9">
        <f t="shared" si="138"/>
        <v>60</v>
      </c>
    </row>
    <row r="283" spans="1:48" hidden="1" x14ac:dyDescent="0.25">
      <c r="A283" s="9" t="s">
        <v>380</v>
      </c>
      <c r="B283" s="9" t="s">
        <v>381</v>
      </c>
      <c r="C283" s="9" t="s">
        <v>142</v>
      </c>
      <c r="D283" s="9" t="s">
        <v>59</v>
      </c>
      <c r="E283" t="s">
        <v>1034</v>
      </c>
      <c r="F283" t="str">
        <f t="shared" si="119"/>
        <v>NYC</v>
      </c>
      <c r="G283" s="9" t="s">
        <v>76</v>
      </c>
      <c r="H283" s="36">
        <v>40.747512</v>
      </c>
      <c r="I283" s="36">
        <v>-73.825922000000006</v>
      </c>
      <c r="J283" s="40">
        <f t="shared" si="139"/>
        <v>4</v>
      </c>
      <c r="K283" s="40">
        <f t="shared" si="120"/>
        <v>4</v>
      </c>
      <c r="L283" s="40">
        <f t="shared" si="121"/>
        <v>4</v>
      </c>
      <c r="M283" s="41">
        <v>114449.51271455362</v>
      </c>
      <c r="N283" s="41">
        <v>49905.310776694896</v>
      </c>
      <c r="O283" s="41">
        <v>7870.087080194894</v>
      </c>
      <c r="P283" s="42">
        <f t="shared" si="122"/>
        <v>3</v>
      </c>
      <c r="Q283" s="43">
        <v>1957</v>
      </c>
      <c r="R283" s="43">
        <v>2010</v>
      </c>
      <c r="S283" s="40">
        <f t="shared" si="123"/>
        <v>0</v>
      </c>
      <c r="T283" s="40"/>
      <c r="U283" s="40">
        <f t="shared" si="124"/>
        <v>0</v>
      </c>
      <c r="V283" s="40" t="str">
        <f>IFERROR(VLOOKUP(A283,'Data Tables'!$L$3:$M$89,2,FALSE),"No")</f>
        <v>No</v>
      </c>
      <c r="W283" s="40">
        <f t="shared" si="125"/>
        <v>0</v>
      </c>
      <c r="X283" s="43"/>
      <c r="Y283" s="40">
        <f t="shared" si="126"/>
        <v>0</v>
      </c>
      <c r="Z283" s="41" t="s">
        <v>40</v>
      </c>
      <c r="AA283" s="40">
        <f t="shared" si="127"/>
        <v>0</v>
      </c>
      <c r="AB283" s="41" t="s">
        <v>47</v>
      </c>
      <c r="AC283" s="42">
        <f t="shared" si="128"/>
        <v>3</v>
      </c>
      <c r="AD283" s="41" t="s">
        <v>74</v>
      </c>
      <c r="AE283" s="42">
        <f t="shared" si="129"/>
        <v>2</v>
      </c>
      <c r="AF283" s="45">
        <v>1990</v>
      </c>
      <c r="AG283" s="40">
        <f t="shared" si="130"/>
        <v>2</v>
      </c>
      <c r="AH283" s="45" t="str">
        <f>IF(AND(E283="Upstate",Q283&gt;=1945),"Forced Air",IF(Q283&gt;=1980,"Hydronic",IF(AND(E283="Downstate/LI/HV",Q283&gt;=1945),"Forced Air","Steam")))</f>
        <v>Forced Air</v>
      </c>
      <c r="AI283" s="40">
        <f t="shared" si="131"/>
        <v>4</v>
      </c>
      <c r="AJ283" s="46" t="s">
        <v>42</v>
      </c>
      <c r="AK283" s="40">
        <f t="shared" si="132"/>
        <v>0</v>
      </c>
      <c r="AL283" s="9" t="s">
        <v>1048</v>
      </c>
      <c r="AM283" s="9">
        <f t="shared" si="133"/>
        <v>4</v>
      </c>
      <c r="AN283" s="9" t="s">
        <v>1055</v>
      </c>
      <c r="AO283" s="47">
        <f>VLOOKUP(AN283,'Data Tables'!$E$4:$F$15,2,FALSE)</f>
        <v>20.157194</v>
      </c>
      <c r="AP283" s="9">
        <f t="shared" si="134"/>
        <v>0</v>
      </c>
      <c r="AQ283" s="9" t="s">
        <v>1050</v>
      </c>
      <c r="AR283" s="9">
        <f t="shared" si="135"/>
        <v>2</v>
      </c>
      <c r="AS283" s="9" t="str">
        <f t="shared" si="136"/>
        <v>NYC Dual Fuel</v>
      </c>
      <c r="AT283" s="9" t="s">
        <v>1162</v>
      </c>
      <c r="AU283" s="9">
        <f t="shared" si="137"/>
        <v>0</v>
      </c>
      <c r="AV283" s="9">
        <f t="shared" si="138"/>
        <v>59</v>
      </c>
    </row>
    <row r="284" spans="1:48" hidden="1" x14ac:dyDescent="0.25">
      <c r="A284" s="9" t="s">
        <v>611</v>
      </c>
      <c r="B284" s="9" t="s">
        <v>612</v>
      </c>
      <c r="C284" s="9" t="s">
        <v>613</v>
      </c>
      <c r="D284" s="9" t="s">
        <v>424</v>
      </c>
      <c r="E284" t="s">
        <v>1034</v>
      </c>
      <c r="F284" t="str">
        <f t="shared" si="119"/>
        <v>Not NYC</v>
      </c>
      <c r="G284" s="9" t="s">
        <v>76</v>
      </c>
      <c r="H284" s="36">
        <v>40.899067000000002</v>
      </c>
      <c r="I284" s="36">
        <v>-73.305959999999999</v>
      </c>
      <c r="J284" s="40">
        <f t="shared" si="139"/>
        <v>4</v>
      </c>
      <c r="K284" s="40">
        <f t="shared" si="120"/>
        <v>4</v>
      </c>
      <c r="L284" s="40">
        <f t="shared" si="121"/>
        <v>4</v>
      </c>
      <c r="M284" s="41">
        <v>70770.13040118081</v>
      </c>
      <c r="N284" s="41">
        <v>30859.06848888698</v>
      </c>
      <c r="O284" s="41">
        <f>(M284/0.85)*116.9*0.0005</f>
        <v>4866.487202292963</v>
      </c>
      <c r="P284" s="42">
        <f t="shared" si="122"/>
        <v>2</v>
      </c>
      <c r="Q284" s="43">
        <v>1937</v>
      </c>
      <c r="R284" s="43">
        <v>2018</v>
      </c>
      <c r="S284" s="40">
        <f t="shared" si="123"/>
        <v>0</v>
      </c>
      <c r="T284" s="40"/>
      <c r="U284" s="40">
        <f t="shared" si="124"/>
        <v>0</v>
      </c>
      <c r="V284" s="40" t="str">
        <f>IFERROR(VLOOKUP(A284,'Data Tables'!$L$3:$M$89,2,FALSE),"No")</f>
        <v>No</v>
      </c>
      <c r="W284" s="40">
        <f t="shared" si="125"/>
        <v>0</v>
      </c>
      <c r="X284" s="43"/>
      <c r="Y284" s="40">
        <f t="shared" si="126"/>
        <v>0</v>
      </c>
      <c r="Z284" s="43" t="s">
        <v>46</v>
      </c>
      <c r="AA284" s="40">
        <f t="shared" si="127"/>
        <v>4</v>
      </c>
      <c r="AB284" s="43" t="s">
        <v>41</v>
      </c>
      <c r="AC284" s="42">
        <f t="shared" si="128"/>
        <v>2</v>
      </c>
      <c r="AD284" s="41" t="s">
        <v>74</v>
      </c>
      <c r="AE284" s="42">
        <f t="shared" si="129"/>
        <v>2</v>
      </c>
      <c r="AF284" s="43">
        <v>2018</v>
      </c>
      <c r="AG284" s="40">
        <f t="shared" si="130"/>
        <v>1</v>
      </c>
      <c r="AH284" s="43" t="s">
        <v>49</v>
      </c>
      <c r="AI284" s="40">
        <f t="shared" si="131"/>
        <v>2</v>
      </c>
      <c r="AJ284" s="46" t="s">
        <v>42</v>
      </c>
      <c r="AK284" s="40">
        <f t="shared" si="132"/>
        <v>0</v>
      </c>
      <c r="AL284" s="9" t="s">
        <v>1048</v>
      </c>
      <c r="AM284" s="9">
        <f t="shared" si="133"/>
        <v>4</v>
      </c>
      <c r="AN284" s="9" t="s">
        <v>1052</v>
      </c>
      <c r="AO284" s="47">
        <f>VLOOKUP(AN284,'Data Tables'!$E$4:$F$15,2,FALSE)</f>
        <v>18.814844999999998</v>
      </c>
      <c r="AP284" s="9">
        <f t="shared" si="134"/>
        <v>1</v>
      </c>
      <c r="AQ284" s="9" t="s">
        <v>1058</v>
      </c>
      <c r="AR284" s="9">
        <f t="shared" si="135"/>
        <v>1</v>
      </c>
      <c r="AS284" s="9" t="str">
        <f t="shared" si="136"/>
        <v>Not NYC</v>
      </c>
      <c r="AT284" s="9"/>
      <c r="AU284" s="9">
        <f t="shared" si="137"/>
        <v>0</v>
      </c>
      <c r="AV284" s="9">
        <f t="shared" si="138"/>
        <v>59</v>
      </c>
    </row>
    <row r="285" spans="1:48" hidden="1" x14ac:dyDescent="0.25">
      <c r="A285" s="9" t="s">
        <v>791</v>
      </c>
      <c r="B285" s="9" t="s">
        <v>792</v>
      </c>
      <c r="C285" s="9" t="s">
        <v>793</v>
      </c>
      <c r="D285" s="9" t="s">
        <v>442</v>
      </c>
      <c r="E285" t="s">
        <v>1034</v>
      </c>
      <c r="F285" t="str">
        <f t="shared" si="119"/>
        <v>Not NYC</v>
      </c>
      <c r="G285" s="9" t="s">
        <v>76</v>
      </c>
      <c r="H285" s="36">
        <v>41.10774</v>
      </c>
      <c r="I285" s="36">
        <v>-73.859728000000004</v>
      </c>
      <c r="J285" s="40">
        <f t="shared" si="139"/>
        <v>4</v>
      </c>
      <c r="K285" s="40">
        <f t="shared" si="120"/>
        <v>4</v>
      </c>
      <c r="L285" s="40">
        <f t="shared" si="121"/>
        <v>4</v>
      </c>
      <c r="M285" s="41">
        <v>41494.502098583012</v>
      </c>
      <c r="N285" s="41">
        <v>18093.53289182399</v>
      </c>
      <c r="O285" s="41">
        <f>(M285/0.85)*116.9*0.0005</f>
        <v>2853.3572325437381</v>
      </c>
      <c r="P285" s="42">
        <f t="shared" si="122"/>
        <v>1</v>
      </c>
      <c r="Q285" s="43">
        <v>1951</v>
      </c>
      <c r="R285" s="43">
        <v>2015</v>
      </c>
      <c r="S285" s="40">
        <f t="shared" si="123"/>
        <v>0</v>
      </c>
      <c r="T285" s="40"/>
      <c r="U285" s="40">
        <f t="shared" si="124"/>
        <v>0</v>
      </c>
      <c r="V285" s="40" t="str">
        <f>IFERROR(VLOOKUP(A285,'Data Tables'!$L$3:$M$89,2,FALSE),"No")</f>
        <v>No</v>
      </c>
      <c r="W285" s="40">
        <f t="shared" si="125"/>
        <v>0</v>
      </c>
      <c r="X285" s="43"/>
      <c r="Y285" s="40">
        <f t="shared" si="126"/>
        <v>0</v>
      </c>
      <c r="Z285" s="43" t="s">
        <v>67</v>
      </c>
      <c r="AA285" s="40">
        <f t="shared" si="127"/>
        <v>2</v>
      </c>
      <c r="AB285" s="43" t="s">
        <v>47</v>
      </c>
      <c r="AC285" s="42">
        <f t="shared" si="128"/>
        <v>3</v>
      </c>
      <c r="AD285" s="41" t="s">
        <v>74</v>
      </c>
      <c r="AE285" s="42">
        <f t="shared" si="129"/>
        <v>2</v>
      </c>
      <c r="AF285" s="45">
        <v>1990</v>
      </c>
      <c r="AG285" s="40">
        <f t="shared" si="130"/>
        <v>2</v>
      </c>
      <c r="AH285" s="43" t="s">
        <v>89</v>
      </c>
      <c r="AI285" s="40">
        <f t="shared" si="131"/>
        <v>4</v>
      </c>
      <c r="AJ285" s="46" t="s">
        <v>42</v>
      </c>
      <c r="AK285" s="40">
        <f t="shared" si="132"/>
        <v>0</v>
      </c>
      <c r="AL285" s="9" t="s">
        <v>1048</v>
      </c>
      <c r="AM285" s="9">
        <f t="shared" si="133"/>
        <v>4</v>
      </c>
      <c r="AN285" s="9" t="s">
        <v>1055</v>
      </c>
      <c r="AO285" s="47">
        <f>VLOOKUP(AN285,'Data Tables'!$E$4:$F$15,2,FALSE)</f>
        <v>20.157194</v>
      </c>
      <c r="AP285" s="9">
        <f t="shared" si="134"/>
        <v>0</v>
      </c>
      <c r="AQ285" s="9" t="s">
        <v>1050</v>
      </c>
      <c r="AR285" s="9">
        <f t="shared" si="135"/>
        <v>2</v>
      </c>
      <c r="AS285" s="9" t="str">
        <f t="shared" si="136"/>
        <v>Not NYC</v>
      </c>
      <c r="AT285" s="9"/>
      <c r="AU285" s="9">
        <f t="shared" si="137"/>
        <v>0</v>
      </c>
      <c r="AV285" s="9">
        <f t="shared" si="138"/>
        <v>59</v>
      </c>
    </row>
    <row r="286" spans="1:48" hidden="1" x14ac:dyDescent="0.25">
      <c r="A286" s="9" t="s">
        <v>893</v>
      </c>
      <c r="B286" s="9" t="s">
        <v>894</v>
      </c>
      <c r="C286" s="9" t="s">
        <v>895</v>
      </c>
      <c r="D286" s="9" t="s">
        <v>442</v>
      </c>
      <c r="E286" t="s">
        <v>1034</v>
      </c>
      <c r="F286" t="str">
        <f t="shared" si="119"/>
        <v>Not NYC</v>
      </c>
      <c r="G286" s="9" t="s">
        <v>64</v>
      </c>
      <c r="H286" s="36">
        <v>41.30756057</v>
      </c>
      <c r="I286" s="36">
        <v>-73.694775609999994</v>
      </c>
      <c r="J286" s="40">
        <f t="shared" si="139"/>
        <v>0</v>
      </c>
      <c r="K286" s="40">
        <f t="shared" si="120"/>
        <v>1</v>
      </c>
      <c r="L286" s="40">
        <f t="shared" si="121"/>
        <v>2</v>
      </c>
      <c r="M286" s="41">
        <v>35460.320490425525</v>
      </c>
      <c r="N286" s="41">
        <v>15493.432337355156</v>
      </c>
      <c r="O286" s="41">
        <f>(M286/0.85)*116.9*0.0005</f>
        <v>2438.4185090180849</v>
      </c>
      <c r="P286" s="42">
        <f t="shared" si="122"/>
        <v>1</v>
      </c>
      <c r="Q286" s="43">
        <v>1983</v>
      </c>
      <c r="R286" s="43"/>
      <c r="S286" s="40">
        <f t="shared" si="123"/>
        <v>1</v>
      </c>
      <c r="T286" s="40"/>
      <c r="U286" s="40">
        <f t="shared" si="124"/>
        <v>0</v>
      </c>
      <c r="V286" s="40" t="str">
        <f>IFERROR(VLOOKUP(A286,'Data Tables'!$L$3:$M$89,2,FALSE),"No")</f>
        <v>No</v>
      </c>
      <c r="W286" s="40">
        <f t="shared" si="125"/>
        <v>0</v>
      </c>
      <c r="X286" s="43"/>
      <c r="Y286" s="40">
        <f t="shared" si="126"/>
        <v>0</v>
      </c>
      <c r="Z286" s="43" t="s">
        <v>46</v>
      </c>
      <c r="AA286" s="40">
        <f t="shared" si="127"/>
        <v>4</v>
      </c>
      <c r="AB286" s="44" t="str">
        <f>IF(AND(E286="Manhattan",G286="Multifamily Housing"),IF(Q286&lt;1980,"Dual Fuel","Natural Gas"),IF(AND(E286="Manhattan",G286&lt;&gt;"Multifamily Housing"),IF(Q286&lt;1945,"Oil",IF(Q286&lt;1980,"Dual Fuel","Natural Gas")),IF(E286="Downstate/LI/HV",IF(Q286&lt;1980,"Dual Fuel","Natural Gas"),IF(Q286&lt;1945,"Dual Fuel","Natural Gas"))))</f>
        <v>Natural Gas</v>
      </c>
      <c r="AC286" s="42">
        <f t="shared" si="128"/>
        <v>2</v>
      </c>
      <c r="AD286" s="44" t="str">
        <f>IF(AND(E286="Upstate",Q286&gt;=1945),"Furnace",IF(Q286&gt;=1980,"HW Boiler",IF(AND(E286="Downstate/LI/HV",Q286&gt;=1945),"Furnace","Steam Boiler")))</f>
        <v>HW Boiler</v>
      </c>
      <c r="AE286" s="42">
        <f t="shared" si="129"/>
        <v>4</v>
      </c>
      <c r="AF286" s="45">
        <v>1990</v>
      </c>
      <c r="AG286" s="40">
        <f t="shared" si="130"/>
        <v>2</v>
      </c>
      <c r="AH286" s="45" t="str">
        <f>IF(AND(E286="Upstate",Q286&gt;=1945),"Forced Air",IF(Q286&gt;=1980,"Hydronic",IF(AND(E286="Downstate/LI/HV",Q286&gt;=1945),"Forced Air","Steam")))</f>
        <v>Hydronic</v>
      </c>
      <c r="AI286" s="40">
        <f t="shared" si="131"/>
        <v>4</v>
      </c>
      <c r="AJ286" s="46" t="s">
        <v>42</v>
      </c>
      <c r="AK286" s="40">
        <f t="shared" si="132"/>
        <v>0</v>
      </c>
      <c r="AL286" s="9" t="s">
        <v>1048</v>
      </c>
      <c r="AM286" s="9">
        <f t="shared" si="133"/>
        <v>4</v>
      </c>
      <c r="AN286" s="9" t="s">
        <v>1053</v>
      </c>
      <c r="AO286" s="47">
        <f>VLOOKUP(AN286,'Data Tables'!$E$4:$F$15,2,FALSE)</f>
        <v>9.6621608999999999</v>
      </c>
      <c r="AP286" s="9">
        <f t="shared" si="134"/>
        <v>3</v>
      </c>
      <c r="AQ286" s="9" t="s">
        <v>1050</v>
      </c>
      <c r="AR286" s="9">
        <f t="shared" si="135"/>
        <v>2</v>
      </c>
      <c r="AS286" s="9" t="str">
        <f t="shared" si="136"/>
        <v>Not NYC</v>
      </c>
      <c r="AT286" s="9"/>
      <c r="AU286" s="9">
        <f t="shared" si="137"/>
        <v>0</v>
      </c>
      <c r="AV286" s="9">
        <f t="shared" si="138"/>
        <v>59</v>
      </c>
    </row>
    <row r="287" spans="1:48" x14ac:dyDescent="0.25">
      <c r="A287" s="9" t="s">
        <v>732</v>
      </c>
      <c r="B287" s="9" t="s">
        <v>733</v>
      </c>
      <c r="C287" s="9" t="s">
        <v>417</v>
      </c>
      <c r="D287" s="9" t="s">
        <v>418</v>
      </c>
      <c r="E287" t="s">
        <v>1035</v>
      </c>
      <c r="F287" t="str">
        <f t="shared" si="119"/>
        <v>Not NYC</v>
      </c>
      <c r="G287" s="9" t="s">
        <v>53</v>
      </c>
      <c r="H287" s="36">
        <v>42.902636000000001</v>
      </c>
      <c r="I287" s="36">
        <v>-78.890867999999998</v>
      </c>
      <c r="J287" s="40">
        <f t="shared" si="139"/>
        <v>2</v>
      </c>
      <c r="K287" s="40">
        <f t="shared" si="120"/>
        <v>0</v>
      </c>
      <c r="L287" s="40">
        <f t="shared" si="121"/>
        <v>1</v>
      </c>
      <c r="M287" s="41">
        <v>50201.66366883117</v>
      </c>
      <c r="N287" s="41">
        <v>5651.3568749999995</v>
      </c>
      <c r="O287" s="41">
        <f>(M287/0.85)*116.9*0.0005</f>
        <v>3452.1026369919791</v>
      </c>
      <c r="P287" s="42">
        <f t="shared" si="122"/>
        <v>2</v>
      </c>
      <c r="Q287" s="43">
        <v>1908</v>
      </c>
      <c r="R287" s="43">
        <v>2015</v>
      </c>
      <c r="S287" s="40">
        <f t="shared" si="123"/>
        <v>0</v>
      </c>
      <c r="T287" s="40"/>
      <c r="U287" s="40">
        <f t="shared" si="124"/>
        <v>0</v>
      </c>
      <c r="V287" s="40" t="str">
        <f>IFERROR(VLOOKUP(A287,'Data Tables'!$L$3:$M$89,2,FALSE),"No")</f>
        <v>Yes</v>
      </c>
      <c r="W287" s="40">
        <f t="shared" si="125"/>
        <v>4</v>
      </c>
      <c r="X287" s="43" t="s">
        <v>1100</v>
      </c>
      <c r="Y287" s="40">
        <f t="shared" si="126"/>
        <v>4</v>
      </c>
      <c r="Z287" s="43" t="s">
        <v>77</v>
      </c>
      <c r="AA287" s="40">
        <f t="shared" si="127"/>
        <v>1</v>
      </c>
      <c r="AB287" s="43" t="s">
        <v>41</v>
      </c>
      <c r="AC287" s="42">
        <f t="shared" si="128"/>
        <v>2</v>
      </c>
      <c r="AD287" s="41" t="s">
        <v>429</v>
      </c>
      <c r="AE287" s="42">
        <f t="shared" si="129"/>
        <v>4</v>
      </c>
      <c r="AF287" s="45">
        <v>1990</v>
      </c>
      <c r="AG287" s="40">
        <f t="shared" si="130"/>
        <v>2</v>
      </c>
      <c r="AH287" s="46" t="s">
        <v>89</v>
      </c>
      <c r="AI287" s="40">
        <f t="shared" si="131"/>
        <v>4</v>
      </c>
      <c r="AJ287" s="46" t="s">
        <v>42</v>
      </c>
      <c r="AK287" s="40">
        <f t="shared" si="132"/>
        <v>0</v>
      </c>
      <c r="AL287" s="9" t="s">
        <v>1060</v>
      </c>
      <c r="AM287" s="9">
        <f t="shared" si="133"/>
        <v>2</v>
      </c>
      <c r="AN287" s="9" t="s">
        <v>1047</v>
      </c>
      <c r="AO287" s="47">
        <f>VLOOKUP(AN287,'Data Tables'!$E$4:$F$15,2,FALSE)</f>
        <v>8.6002589999999994</v>
      </c>
      <c r="AP287" s="9">
        <f t="shared" si="134"/>
        <v>4</v>
      </c>
      <c r="AQ287" s="9" t="s">
        <v>1061</v>
      </c>
      <c r="AR287" s="9">
        <f t="shared" si="135"/>
        <v>4</v>
      </c>
      <c r="AS287" s="9" t="str">
        <f t="shared" si="136"/>
        <v>Not NYC</v>
      </c>
      <c r="AT287" s="9"/>
      <c r="AU287" s="9">
        <f t="shared" si="137"/>
        <v>0</v>
      </c>
      <c r="AV287" s="9">
        <f t="shared" si="138"/>
        <v>59</v>
      </c>
    </row>
    <row r="288" spans="1:48" x14ac:dyDescent="0.25">
      <c r="A288" s="9" t="s">
        <v>772</v>
      </c>
      <c r="B288" s="9" t="s">
        <v>773</v>
      </c>
      <c r="C288" s="9" t="s">
        <v>774</v>
      </c>
      <c r="D288" s="9" t="s">
        <v>418</v>
      </c>
      <c r="E288" t="s">
        <v>1035</v>
      </c>
      <c r="F288" t="str">
        <f t="shared" si="119"/>
        <v>Not NYC</v>
      </c>
      <c r="G288" s="9" t="s">
        <v>53</v>
      </c>
      <c r="H288" s="36">
        <v>42.965604999999996</v>
      </c>
      <c r="I288" s="36">
        <v>-78.788111000000001</v>
      </c>
      <c r="J288" s="40">
        <f t="shared" si="139"/>
        <v>2</v>
      </c>
      <c r="K288" s="40">
        <f t="shared" si="120"/>
        <v>0</v>
      </c>
      <c r="L288" s="40">
        <f t="shared" si="121"/>
        <v>1</v>
      </c>
      <c r="M288" s="41">
        <v>43787.283603896103</v>
      </c>
      <c r="N288" s="41">
        <v>4929.2702302631578</v>
      </c>
      <c r="O288" s="41">
        <f>(M288/0.85)*116.9*0.0005</f>
        <v>3011.0196784090913</v>
      </c>
      <c r="P288" s="42">
        <f t="shared" si="122"/>
        <v>1</v>
      </c>
      <c r="Q288" s="43">
        <v>1947</v>
      </c>
      <c r="R288" s="43">
        <v>2015</v>
      </c>
      <c r="S288" s="40">
        <f t="shared" si="123"/>
        <v>0</v>
      </c>
      <c r="T288" s="40"/>
      <c r="U288" s="40">
        <f t="shared" si="124"/>
        <v>0</v>
      </c>
      <c r="V288" s="40" t="str">
        <f>IFERROR(VLOOKUP(A288,'Data Tables'!$L$3:$M$89,2,FALSE),"No")</f>
        <v>Yes</v>
      </c>
      <c r="W288" s="40">
        <f t="shared" si="125"/>
        <v>4</v>
      </c>
      <c r="X288" s="43"/>
      <c r="Y288" s="40">
        <f t="shared" si="126"/>
        <v>0</v>
      </c>
      <c r="Z288" s="43" t="s">
        <v>46</v>
      </c>
      <c r="AA288" s="40">
        <f t="shared" si="127"/>
        <v>4</v>
      </c>
      <c r="AB288" s="44" t="str">
        <f>IF(AND(E288="Manhattan",G288="Multifamily Housing"),IF(Q288&lt;1980,"Dual Fuel","Natural Gas"),IF(AND(E288="Manhattan",G288&lt;&gt;"Multifamily Housing"),IF(Q288&lt;1945,"Oil",IF(Q288&lt;1980,"Dual Fuel","Natural Gas")),IF(E288="Downstate/LI/HV",IF(Q288&lt;1980,"Dual Fuel","Natural Gas"),IF(Q288&lt;1945,"Dual Fuel","Natural Gas"))))</f>
        <v>Natural Gas</v>
      </c>
      <c r="AC288" s="42">
        <f t="shared" si="128"/>
        <v>2</v>
      </c>
      <c r="AD288" s="41" t="s">
        <v>74</v>
      </c>
      <c r="AE288" s="42">
        <f t="shared" si="129"/>
        <v>2</v>
      </c>
      <c r="AF288" s="45">
        <v>1990</v>
      </c>
      <c r="AG288" s="40">
        <f t="shared" si="130"/>
        <v>2</v>
      </c>
      <c r="AH288" s="45" t="str">
        <f>IF(AND(E288="Upstate",Q288&gt;=1945),"Forced Air",IF(Q288&gt;=1980,"Hydronic",IF(AND(E288="Downstate/LI/HV",Q288&gt;=1945),"Forced Air","Steam")))</f>
        <v>Forced Air</v>
      </c>
      <c r="AI288" s="40">
        <f t="shared" si="131"/>
        <v>4</v>
      </c>
      <c r="AJ288" s="46" t="s">
        <v>42</v>
      </c>
      <c r="AK288" s="40">
        <f t="shared" si="132"/>
        <v>0</v>
      </c>
      <c r="AL288" s="9" t="s">
        <v>1060</v>
      </c>
      <c r="AM288" s="9">
        <f t="shared" si="133"/>
        <v>2</v>
      </c>
      <c r="AN288" s="9" t="s">
        <v>1047</v>
      </c>
      <c r="AO288" s="47">
        <f>VLOOKUP(AN288,'Data Tables'!$E$4:$F$15,2,FALSE)</f>
        <v>8.6002589999999994</v>
      </c>
      <c r="AP288" s="9">
        <f t="shared" si="134"/>
        <v>4</v>
      </c>
      <c r="AQ288" s="9" t="s">
        <v>1061</v>
      </c>
      <c r="AR288" s="9">
        <f t="shared" si="135"/>
        <v>4</v>
      </c>
      <c r="AS288" s="9" t="str">
        <f t="shared" si="136"/>
        <v>Not NYC</v>
      </c>
      <c r="AT288" s="9"/>
      <c r="AU288" s="9">
        <f t="shared" si="137"/>
        <v>0</v>
      </c>
      <c r="AV288" s="9">
        <f t="shared" si="138"/>
        <v>59</v>
      </c>
    </row>
    <row r="289" spans="1:48" x14ac:dyDescent="0.25">
      <c r="A289" s="9" t="s">
        <v>360</v>
      </c>
      <c r="B289" s="9" t="s">
        <v>361</v>
      </c>
      <c r="C289" s="9" t="s">
        <v>45</v>
      </c>
      <c r="D289" s="9" t="s">
        <v>45</v>
      </c>
      <c r="E289" t="s">
        <v>1034</v>
      </c>
      <c r="F289" t="str">
        <f t="shared" si="119"/>
        <v>NYC</v>
      </c>
      <c r="G289" s="9" t="s">
        <v>53</v>
      </c>
      <c r="H289" s="36">
        <v>40.913657000000001</v>
      </c>
      <c r="I289" s="36">
        <v>-73.908886999999993</v>
      </c>
      <c r="J289" s="40">
        <f t="shared" si="139"/>
        <v>2</v>
      </c>
      <c r="K289" s="40">
        <f t="shared" si="120"/>
        <v>0</v>
      </c>
      <c r="L289" s="40">
        <f t="shared" si="121"/>
        <v>1</v>
      </c>
      <c r="M289" s="41">
        <v>31739.549025974025</v>
      </c>
      <c r="N289" s="41">
        <v>3573.0194078947361</v>
      </c>
      <c r="O289" s="41">
        <v>2182.5607536096263</v>
      </c>
      <c r="P289" s="42">
        <f t="shared" si="122"/>
        <v>1</v>
      </c>
      <c r="Q289" s="43">
        <v>1848</v>
      </c>
      <c r="R289" s="43"/>
      <c r="S289" s="40">
        <f t="shared" si="123"/>
        <v>4</v>
      </c>
      <c r="T289" s="40"/>
      <c r="U289" s="40">
        <f t="shared" si="124"/>
        <v>0</v>
      </c>
      <c r="V289" s="40" t="str">
        <f>IFERROR(VLOOKUP(A289,'Data Tables'!$L$3:$M$89,2,FALSE),"No")</f>
        <v>Yes</v>
      </c>
      <c r="W289" s="40">
        <f t="shared" si="125"/>
        <v>4</v>
      </c>
      <c r="X289" s="43" t="s">
        <v>1138</v>
      </c>
      <c r="Y289" s="40">
        <f t="shared" si="126"/>
        <v>4</v>
      </c>
      <c r="Z289" s="41" t="s">
        <v>67</v>
      </c>
      <c r="AA289" s="40">
        <f t="shared" si="127"/>
        <v>2</v>
      </c>
      <c r="AB289" s="41" t="s">
        <v>41</v>
      </c>
      <c r="AC289" s="42">
        <f t="shared" si="128"/>
        <v>2</v>
      </c>
      <c r="AD289" s="41" t="s">
        <v>74</v>
      </c>
      <c r="AE289" s="42">
        <f t="shared" si="129"/>
        <v>2</v>
      </c>
      <c r="AF289" s="45">
        <v>1990</v>
      </c>
      <c r="AG289" s="40">
        <f t="shared" si="130"/>
        <v>2</v>
      </c>
      <c r="AH289" s="45" t="str">
        <f>IF(AND(E289="Upstate",Q289&gt;=1945),"Forced Air",IF(Q289&gt;=1980,"Hydronic",IF(AND(E289="Downstate/LI/HV",Q289&gt;=1945),"Forced Air","Steam")))</f>
        <v>Steam</v>
      </c>
      <c r="AI289" s="40">
        <f t="shared" si="131"/>
        <v>2</v>
      </c>
      <c r="AJ289" s="46" t="s">
        <v>42</v>
      </c>
      <c r="AK289" s="40">
        <f t="shared" si="132"/>
        <v>0</v>
      </c>
      <c r="AL289" s="9" t="s">
        <v>1048</v>
      </c>
      <c r="AM289" s="9">
        <f t="shared" si="133"/>
        <v>4</v>
      </c>
      <c r="AN289" s="9" t="s">
        <v>1055</v>
      </c>
      <c r="AO289" s="47">
        <f>VLOOKUP(AN289,'Data Tables'!$E$4:$F$15,2,FALSE)</f>
        <v>20.157194</v>
      </c>
      <c r="AP289" s="9">
        <f t="shared" si="134"/>
        <v>0</v>
      </c>
      <c r="AQ289" s="9" t="s">
        <v>1050</v>
      </c>
      <c r="AR289" s="9">
        <f t="shared" si="135"/>
        <v>2</v>
      </c>
      <c r="AS289" s="9" t="str">
        <f t="shared" si="136"/>
        <v>NYC Natural Gas</v>
      </c>
      <c r="AT289" s="9"/>
      <c r="AU289" s="9">
        <f t="shared" si="137"/>
        <v>2</v>
      </c>
      <c r="AV289" s="9">
        <f t="shared" si="138"/>
        <v>59</v>
      </c>
    </row>
    <row r="290" spans="1:48" x14ac:dyDescent="0.25">
      <c r="A290" s="9" t="s">
        <v>398</v>
      </c>
      <c r="B290" s="9" t="s">
        <v>399</v>
      </c>
      <c r="C290" s="9" t="s">
        <v>84</v>
      </c>
      <c r="D290" s="9" t="s">
        <v>84</v>
      </c>
      <c r="E290" t="s">
        <v>1034</v>
      </c>
      <c r="F290" t="str">
        <f t="shared" si="119"/>
        <v>NYC</v>
      </c>
      <c r="G290" s="9" t="s">
        <v>53</v>
      </c>
      <c r="H290" s="36">
        <v>40.615588000000002</v>
      </c>
      <c r="I290" s="36">
        <v>-74.092912999999996</v>
      </c>
      <c r="J290" s="40">
        <f t="shared" si="139"/>
        <v>2</v>
      </c>
      <c r="K290" s="40">
        <f t="shared" si="120"/>
        <v>0</v>
      </c>
      <c r="L290" s="40">
        <f t="shared" si="121"/>
        <v>1</v>
      </c>
      <c r="M290" s="41">
        <v>37738.489967532463</v>
      </c>
      <c r="N290" s="41">
        <v>4248.3387828947361</v>
      </c>
      <c r="O290" s="41">
        <v>2595.0761630614975</v>
      </c>
      <c r="P290" s="42">
        <f t="shared" si="122"/>
        <v>1</v>
      </c>
      <c r="Q290" s="43">
        <v>1921</v>
      </c>
      <c r="R290" s="43">
        <v>2013</v>
      </c>
      <c r="S290" s="40">
        <f t="shared" si="123"/>
        <v>0</v>
      </c>
      <c r="T290" s="40"/>
      <c r="U290" s="40">
        <f t="shared" si="124"/>
        <v>0</v>
      </c>
      <c r="V290" s="40" t="str">
        <f>IFERROR(VLOOKUP(A290,'Data Tables'!$L$3:$M$89,2,FALSE),"No")</f>
        <v>Yes</v>
      </c>
      <c r="W290" s="40">
        <f t="shared" si="125"/>
        <v>4</v>
      </c>
      <c r="X290" s="43"/>
      <c r="Y290" s="40">
        <f t="shared" si="126"/>
        <v>0</v>
      </c>
      <c r="Z290" s="41" t="s">
        <v>46</v>
      </c>
      <c r="AA290" s="40">
        <f t="shared" si="127"/>
        <v>4</v>
      </c>
      <c r="AB290" s="44" t="str">
        <f>IF(AND(E290="Manhattan",G290="Multifamily Housing"),IF(Q290&lt;1980,"Dual Fuel","Natural Gas"),IF(AND(E290="Manhattan",G290&lt;&gt;"Multifamily Housing"),IF(Q290&lt;1945,"Oil",IF(Q290&lt;1980,"Dual Fuel","Natural Gas")),IF(E290="Downstate/LI/HV",IF(Q290&lt;1980,"Dual Fuel","Natural Gas"),IF(Q290&lt;1945,"Dual Fuel","Natural Gas"))))</f>
        <v>Dual Fuel</v>
      </c>
      <c r="AC290" s="42">
        <f t="shared" si="128"/>
        <v>3</v>
      </c>
      <c r="AD290" s="44" t="str">
        <f>IF(AND(E290="Upstate",Q290&gt;=1945),"Furnace",IF(Q290&gt;=1980,"HW Boiler",IF(AND(E290="Downstate/LI/HV",Q290&gt;=1945),"Furnace","Steam Boiler")))</f>
        <v>Steam Boiler</v>
      </c>
      <c r="AE290" s="42">
        <f t="shared" si="129"/>
        <v>2</v>
      </c>
      <c r="AF290" s="45">
        <v>1990</v>
      </c>
      <c r="AG290" s="40">
        <f t="shared" si="130"/>
        <v>2</v>
      </c>
      <c r="AH290" s="45" t="str">
        <f>IF(AND(E290="Upstate",Q290&gt;=1945),"Forced Air",IF(Q290&gt;=1980,"Hydronic",IF(AND(E290="Downstate/LI/HV",Q290&gt;=1945),"Forced Air","Steam")))</f>
        <v>Steam</v>
      </c>
      <c r="AI290" s="40">
        <f t="shared" si="131"/>
        <v>2</v>
      </c>
      <c r="AJ290" s="46" t="s">
        <v>42</v>
      </c>
      <c r="AK290" s="40">
        <f t="shared" si="132"/>
        <v>0</v>
      </c>
      <c r="AL290" s="9" t="s">
        <v>1048</v>
      </c>
      <c r="AM290" s="9">
        <f t="shared" si="133"/>
        <v>4</v>
      </c>
      <c r="AN290" s="9" t="s">
        <v>1055</v>
      </c>
      <c r="AO290" s="47">
        <f>VLOOKUP(AN290,'Data Tables'!$E$4:$F$15,2,FALSE)</f>
        <v>20.157194</v>
      </c>
      <c r="AP290" s="9">
        <f t="shared" si="134"/>
        <v>0</v>
      </c>
      <c r="AQ290" s="9" t="s">
        <v>1050</v>
      </c>
      <c r="AR290" s="9">
        <f t="shared" si="135"/>
        <v>2</v>
      </c>
      <c r="AS290" s="9" t="str">
        <f t="shared" si="136"/>
        <v>NYC Dual Fuel</v>
      </c>
      <c r="AT290" s="9"/>
      <c r="AU290" s="9">
        <f t="shared" si="137"/>
        <v>3</v>
      </c>
      <c r="AV290" s="9">
        <f t="shared" si="138"/>
        <v>59</v>
      </c>
    </row>
    <row r="291" spans="1:48" x14ac:dyDescent="0.25">
      <c r="A291" s="9" t="s">
        <v>548</v>
      </c>
      <c r="B291" s="9" t="s">
        <v>549</v>
      </c>
      <c r="C291" s="9" t="s">
        <v>550</v>
      </c>
      <c r="D291" s="9" t="s">
        <v>503</v>
      </c>
      <c r="E291" t="s">
        <v>1035</v>
      </c>
      <c r="F291" t="str">
        <f t="shared" si="119"/>
        <v>Not NYC</v>
      </c>
      <c r="G291" s="9" t="s">
        <v>53</v>
      </c>
      <c r="H291" s="36">
        <v>44.692929999999997</v>
      </c>
      <c r="I291" s="36">
        <v>-73.466536000000005</v>
      </c>
      <c r="J291" s="40">
        <f t="shared" si="139"/>
        <v>2</v>
      </c>
      <c r="K291" s="40">
        <f t="shared" si="120"/>
        <v>0</v>
      </c>
      <c r="L291" s="40">
        <f t="shared" si="121"/>
        <v>1</v>
      </c>
      <c r="M291" s="41">
        <v>95035.853863636352</v>
      </c>
      <c r="N291" s="41">
        <v>10698.480625</v>
      </c>
      <c r="O291" s="41">
        <f>(M291/0.85)*116.9*0.0005</f>
        <v>6535.1125392112299</v>
      </c>
      <c r="P291" s="42">
        <f t="shared" si="122"/>
        <v>2</v>
      </c>
      <c r="Q291" s="43">
        <v>1932</v>
      </c>
      <c r="R291" s="43">
        <v>2017</v>
      </c>
      <c r="S291" s="40">
        <f t="shared" si="123"/>
        <v>0</v>
      </c>
      <c r="T291" s="40" t="s">
        <v>1162</v>
      </c>
      <c r="U291" s="40">
        <f t="shared" si="124"/>
        <v>4</v>
      </c>
      <c r="V291" s="40" t="str">
        <f>IFERROR(VLOOKUP(A291,'Data Tables'!$L$3:$M$89,2,FALSE),"No")</f>
        <v>No</v>
      </c>
      <c r="W291" s="40">
        <f t="shared" si="125"/>
        <v>0</v>
      </c>
      <c r="X291" s="43"/>
      <c r="Y291" s="40">
        <f t="shared" si="126"/>
        <v>0</v>
      </c>
      <c r="Z291" s="43" t="s">
        <v>46</v>
      </c>
      <c r="AA291" s="40">
        <f t="shared" si="127"/>
        <v>4</v>
      </c>
      <c r="AB291" s="43" t="s">
        <v>41</v>
      </c>
      <c r="AC291" s="42">
        <f t="shared" si="128"/>
        <v>2</v>
      </c>
      <c r="AD291" s="41" t="s">
        <v>54</v>
      </c>
      <c r="AE291" s="42">
        <f t="shared" si="129"/>
        <v>2</v>
      </c>
      <c r="AF291" s="45">
        <v>1990</v>
      </c>
      <c r="AG291" s="40">
        <f t="shared" si="130"/>
        <v>2</v>
      </c>
      <c r="AH291" s="43" t="s">
        <v>49</v>
      </c>
      <c r="AI291" s="40">
        <f t="shared" si="131"/>
        <v>2</v>
      </c>
      <c r="AJ291" s="46" t="s">
        <v>49</v>
      </c>
      <c r="AK291" s="40">
        <f t="shared" si="132"/>
        <v>1</v>
      </c>
      <c r="AL291" s="9" t="s">
        <v>1064</v>
      </c>
      <c r="AM291" s="9">
        <f t="shared" si="133"/>
        <v>1</v>
      </c>
      <c r="AN291" s="9" t="s">
        <v>1059</v>
      </c>
      <c r="AO291" s="47">
        <f>VLOOKUP(AN291,'Data Tables'!$E$4:$F$15,2,FALSE)</f>
        <v>4.5679997999999999</v>
      </c>
      <c r="AP291" s="9">
        <f t="shared" si="134"/>
        <v>4</v>
      </c>
      <c r="AQ291" s="9" t="s">
        <v>1061</v>
      </c>
      <c r="AR291" s="9">
        <f t="shared" si="135"/>
        <v>4</v>
      </c>
      <c r="AS291" s="9" t="str">
        <f t="shared" si="136"/>
        <v>Not NYC</v>
      </c>
      <c r="AT291" s="9"/>
      <c r="AU291" s="9">
        <f t="shared" si="137"/>
        <v>0</v>
      </c>
      <c r="AV291" s="9">
        <f t="shared" si="138"/>
        <v>59</v>
      </c>
    </row>
    <row r="292" spans="1:48" hidden="1" x14ac:dyDescent="0.25">
      <c r="A292" s="9" t="s">
        <v>314</v>
      </c>
      <c r="B292" s="9" t="s">
        <v>315</v>
      </c>
      <c r="C292" s="9" t="s">
        <v>62</v>
      </c>
      <c r="D292" s="9" t="s">
        <v>38</v>
      </c>
      <c r="E292" t="s">
        <v>1034</v>
      </c>
      <c r="F292" t="str">
        <f t="shared" si="119"/>
        <v>NYC</v>
      </c>
      <c r="G292" s="9" t="s">
        <v>316</v>
      </c>
      <c r="H292" s="36">
        <v>40.618699999999997</v>
      </c>
      <c r="I292" s="36">
        <v>-74.033199999999994</v>
      </c>
      <c r="J292" s="40">
        <f t="shared" si="139"/>
        <v>3</v>
      </c>
      <c r="K292" s="40">
        <f t="shared" si="120"/>
        <v>2</v>
      </c>
      <c r="L292" s="40">
        <f t="shared" si="121"/>
        <v>3</v>
      </c>
      <c r="M292" s="41">
        <v>61612.180758714283</v>
      </c>
      <c r="N292" s="41">
        <v>14649.651045338416</v>
      </c>
      <c r="O292" s="41">
        <f>(M292/0.85)*116.9*0.0005</f>
        <v>4236.743488643353</v>
      </c>
      <c r="P292" s="42">
        <f t="shared" si="122"/>
        <v>2</v>
      </c>
      <c r="Q292" s="43">
        <v>1931</v>
      </c>
      <c r="R292" s="43">
        <v>2020</v>
      </c>
      <c r="S292" s="40">
        <f t="shared" si="123"/>
        <v>0</v>
      </c>
      <c r="T292" s="40" t="s">
        <v>1162</v>
      </c>
      <c r="U292" s="40">
        <f t="shared" si="124"/>
        <v>4</v>
      </c>
      <c r="V292" s="40" t="str">
        <f>IFERROR(VLOOKUP(A292,'Data Tables'!$L$3:$M$89,2,FALSE),"No")</f>
        <v>No</v>
      </c>
      <c r="W292" s="40">
        <f t="shared" si="125"/>
        <v>0</v>
      </c>
      <c r="X292" s="43"/>
      <c r="Y292" s="40">
        <f t="shared" si="126"/>
        <v>0</v>
      </c>
      <c r="Z292" s="41" t="s">
        <v>67</v>
      </c>
      <c r="AA292" s="40">
        <f t="shared" si="127"/>
        <v>2</v>
      </c>
      <c r="AB292" s="41" t="s">
        <v>41</v>
      </c>
      <c r="AC292" s="42">
        <f t="shared" si="128"/>
        <v>2</v>
      </c>
      <c r="AD292" s="41" t="s">
        <v>74</v>
      </c>
      <c r="AE292" s="42">
        <f t="shared" si="129"/>
        <v>2</v>
      </c>
      <c r="AF292" s="45">
        <v>1990</v>
      </c>
      <c r="AG292" s="40">
        <f t="shared" si="130"/>
        <v>2</v>
      </c>
      <c r="AH292" s="45" t="str">
        <f>IF(AND(E292="Upstate",Q292&gt;=1945),"Forced Air",IF(Q292&gt;=1980,"Hydronic",IF(AND(E292="Downstate/LI/HV",Q292&gt;=1945),"Forced Air","Steam")))</f>
        <v>Steam</v>
      </c>
      <c r="AI292" s="40">
        <f t="shared" si="131"/>
        <v>2</v>
      </c>
      <c r="AJ292" s="46" t="s">
        <v>42</v>
      </c>
      <c r="AK292" s="40">
        <f t="shared" si="132"/>
        <v>0</v>
      </c>
      <c r="AL292" s="9" t="s">
        <v>1048</v>
      </c>
      <c r="AM292" s="9">
        <f t="shared" si="133"/>
        <v>4</v>
      </c>
      <c r="AN292" s="9" t="s">
        <v>1055</v>
      </c>
      <c r="AO292" s="47">
        <f>VLOOKUP(AN292,'Data Tables'!$E$4:$F$15,2,FALSE)</f>
        <v>20.157194</v>
      </c>
      <c r="AP292" s="9">
        <f t="shared" si="134"/>
        <v>0</v>
      </c>
      <c r="AQ292" s="9" t="s">
        <v>1050</v>
      </c>
      <c r="AR292" s="9">
        <f t="shared" si="135"/>
        <v>2</v>
      </c>
      <c r="AS292" s="9" t="str">
        <f t="shared" si="136"/>
        <v>NYC Natural Gas</v>
      </c>
      <c r="AT292" s="9"/>
      <c r="AU292" s="9">
        <f t="shared" si="137"/>
        <v>2</v>
      </c>
      <c r="AV292" s="9">
        <f t="shared" si="138"/>
        <v>59</v>
      </c>
    </row>
    <row r="293" spans="1:48" hidden="1" x14ac:dyDescent="0.25">
      <c r="A293" s="9" t="s">
        <v>322</v>
      </c>
      <c r="B293" s="9" t="s">
        <v>323</v>
      </c>
      <c r="C293" s="9" t="s">
        <v>62</v>
      </c>
      <c r="D293" s="9" t="s">
        <v>63</v>
      </c>
      <c r="E293" t="s">
        <v>63</v>
      </c>
      <c r="F293" t="str">
        <f t="shared" si="119"/>
        <v>NYC</v>
      </c>
      <c r="G293" s="9" t="s">
        <v>76</v>
      </c>
      <c r="H293" s="36">
        <v>40.765022799999997</v>
      </c>
      <c r="I293" s="36">
        <v>-73.952558999999994</v>
      </c>
      <c r="J293" s="40">
        <f t="shared" si="139"/>
        <v>4</v>
      </c>
      <c r="K293" s="40">
        <f t="shared" si="120"/>
        <v>4</v>
      </c>
      <c r="L293" s="40">
        <f t="shared" si="121"/>
        <v>4</v>
      </c>
      <c r="M293" s="41">
        <v>55219.513363764716</v>
      </c>
      <c r="N293" s="41">
        <v>23225.389532372094</v>
      </c>
      <c r="O293" s="41">
        <f>(M293/0.85)*116.9*0.0005</f>
        <v>3797.1535954259389</v>
      </c>
      <c r="P293" s="42">
        <f t="shared" si="122"/>
        <v>2</v>
      </c>
      <c r="Q293" s="43">
        <v>1955</v>
      </c>
      <c r="R293" s="43">
        <v>2011</v>
      </c>
      <c r="S293" s="40">
        <f t="shared" si="123"/>
        <v>0</v>
      </c>
      <c r="T293" s="40"/>
      <c r="U293" s="40">
        <f t="shared" si="124"/>
        <v>0</v>
      </c>
      <c r="V293" s="40" t="str">
        <f>IFERROR(VLOOKUP(A293,'Data Tables'!$L$3:$M$89,2,FALSE),"No")</f>
        <v>No</v>
      </c>
      <c r="W293" s="40">
        <f t="shared" si="125"/>
        <v>0</v>
      </c>
      <c r="X293" s="43" t="s">
        <v>1134</v>
      </c>
      <c r="Y293" s="40">
        <f t="shared" si="126"/>
        <v>4</v>
      </c>
      <c r="Z293" s="41" t="s">
        <v>40</v>
      </c>
      <c r="AA293" s="40">
        <f t="shared" si="127"/>
        <v>0</v>
      </c>
      <c r="AB293" s="44" t="str">
        <f>IF(AND(E293="Manhattan",G293="Multifamily Housing"),IF(Q293&lt;1980,"Dual Fuel","Natural Gas"),IF(AND(E293="Manhattan",G293&lt;&gt;"Multifamily Housing"),IF(Q293&lt;1945,"Oil",IF(Q293&lt;1980,"Dual Fuel","Natural Gas")),IF(E293="Downstate/LI/HV",IF(Q293&lt;1980,"Dual Fuel","Natural Gas"),IF(Q293&lt;1945,"Dual Fuel","Natural Gas"))))</f>
        <v>Dual Fuel</v>
      </c>
      <c r="AC293" s="42">
        <f t="shared" si="128"/>
        <v>3</v>
      </c>
      <c r="AD293" s="41" t="s">
        <v>54</v>
      </c>
      <c r="AE293" s="42">
        <f t="shared" si="129"/>
        <v>2</v>
      </c>
      <c r="AF293" s="45">
        <v>1990</v>
      </c>
      <c r="AG293" s="40">
        <f t="shared" si="130"/>
        <v>2</v>
      </c>
      <c r="AH293" s="43" t="s">
        <v>49</v>
      </c>
      <c r="AI293" s="40">
        <f t="shared" si="131"/>
        <v>2</v>
      </c>
      <c r="AJ293" s="46" t="s">
        <v>49</v>
      </c>
      <c r="AK293" s="40">
        <f t="shared" si="132"/>
        <v>1</v>
      </c>
      <c r="AL293" s="9" t="s">
        <v>1048</v>
      </c>
      <c r="AM293" s="9">
        <f t="shared" si="133"/>
        <v>4</v>
      </c>
      <c r="AN293" s="9" t="s">
        <v>1055</v>
      </c>
      <c r="AO293" s="47">
        <f>VLOOKUP(AN293,'Data Tables'!$E$4:$F$15,2,FALSE)</f>
        <v>20.157194</v>
      </c>
      <c r="AP293" s="9">
        <f t="shared" si="134"/>
        <v>0</v>
      </c>
      <c r="AQ293" s="9" t="s">
        <v>1050</v>
      </c>
      <c r="AR293" s="9">
        <f t="shared" si="135"/>
        <v>2</v>
      </c>
      <c r="AS293" s="9" t="str">
        <f t="shared" si="136"/>
        <v>NYC Dual Fuel</v>
      </c>
      <c r="AT293" s="9" t="s">
        <v>1162</v>
      </c>
      <c r="AU293" s="9">
        <f t="shared" si="137"/>
        <v>0</v>
      </c>
      <c r="AV293" s="9">
        <f t="shared" si="138"/>
        <v>58</v>
      </c>
    </row>
    <row r="294" spans="1:48" hidden="1" x14ac:dyDescent="0.25">
      <c r="A294" s="9" t="s">
        <v>376</v>
      </c>
      <c r="B294" s="9" t="s">
        <v>377</v>
      </c>
      <c r="C294" s="9" t="s">
        <v>62</v>
      </c>
      <c r="D294" s="9" t="s">
        <v>63</v>
      </c>
      <c r="E294" t="s">
        <v>63</v>
      </c>
      <c r="F294" t="str">
        <f t="shared" si="119"/>
        <v>NYC</v>
      </c>
      <c r="G294" s="9" t="s">
        <v>76</v>
      </c>
      <c r="H294" s="36">
        <v>40.732664999999997</v>
      </c>
      <c r="I294" s="36">
        <v>-73.9816</v>
      </c>
      <c r="J294" s="40">
        <f t="shared" si="139"/>
        <v>4</v>
      </c>
      <c r="K294" s="40">
        <f t="shared" si="120"/>
        <v>4</v>
      </c>
      <c r="L294" s="40">
        <f t="shared" si="121"/>
        <v>4</v>
      </c>
      <c r="M294" s="41">
        <v>168579.25757012606</v>
      </c>
      <c r="N294" s="41">
        <v>73508.39719627591</v>
      </c>
      <c r="O294" s="41">
        <v>11592.303064675141</v>
      </c>
      <c r="P294" s="42">
        <f t="shared" si="122"/>
        <v>3</v>
      </c>
      <c r="Q294" s="43">
        <v>1910</v>
      </c>
      <c r="R294" s="43"/>
      <c r="S294" s="40">
        <f t="shared" si="123"/>
        <v>4</v>
      </c>
      <c r="T294" s="40"/>
      <c r="U294" s="40">
        <f t="shared" si="124"/>
        <v>0</v>
      </c>
      <c r="V294" s="40" t="str">
        <f>IFERROR(VLOOKUP(A294,'Data Tables'!$L$3:$M$89,2,FALSE),"No")</f>
        <v>No</v>
      </c>
      <c r="W294" s="40">
        <f t="shared" si="125"/>
        <v>0</v>
      </c>
      <c r="X294" s="43"/>
      <c r="Y294" s="40">
        <f t="shared" si="126"/>
        <v>0</v>
      </c>
      <c r="Z294" s="41" t="s">
        <v>40</v>
      </c>
      <c r="AA294" s="40">
        <f t="shared" si="127"/>
        <v>0</v>
      </c>
      <c r="AB294" s="41" t="s">
        <v>41</v>
      </c>
      <c r="AC294" s="42">
        <f t="shared" si="128"/>
        <v>2</v>
      </c>
      <c r="AD294" s="41" t="s">
        <v>104</v>
      </c>
      <c r="AE294" s="42">
        <f t="shared" si="129"/>
        <v>3</v>
      </c>
      <c r="AF294" s="43">
        <v>2013</v>
      </c>
      <c r="AG294" s="40">
        <f t="shared" si="130"/>
        <v>1</v>
      </c>
      <c r="AH294" s="45" t="str">
        <f t="shared" ref="AH294:AH305" si="140">IF(AND(E294="Upstate",Q294&gt;=1945),"Forced Air",IF(Q294&gt;=1980,"Hydronic",IF(AND(E294="Downstate/LI/HV",Q294&gt;=1945),"Forced Air","Steam")))</f>
        <v>Steam</v>
      </c>
      <c r="AI294" s="40">
        <f t="shared" si="131"/>
        <v>2</v>
      </c>
      <c r="AJ294" s="46" t="s">
        <v>42</v>
      </c>
      <c r="AK294" s="40">
        <f t="shared" si="132"/>
        <v>0</v>
      </c>
      <c r="AL294" s="9" t="s">
        <v>1048</v>
      </c>
      <c r="AM294" s="9">
        <f t="shared" si="133"/>
        <v>4</v>
      </c>
      <c r="AN294" s="9" t="s">
        <v>1055</v>
      </c>
      <c r="AO294" s="47">
        <f>VLOOKUP(AN294,'Data Tables'!$E$4:$F$15,2,FALSE)</f>
        <v>20.157194</v>
      </c>
      <c r="AP294" s="9">
        <f t="shared" si="134"/>
        <v>0</v>
      </c>
      <c r="AQ294" s="9" t="s">
        <v>1050</v>
      </c>
      <c r="AR294" s="9">
        <f t="shared" si="135"/>
        <v>2</v>
      </c>
      <c r="AS294" s="9" t="str">
        <f t="shared" si="136"/>
        <v>NYC Natural Gas</v>
      </c>
      <c r="AT294" s="9" t="s">
        <v>1162</v>
      </c>
      <c r="AU294" s="9">
        <f t="shared" si="137"/>
        <v>0</v>
      </c>
      <c r="AV294" s="9">
        <f t="shared" si="138"/>
        <v>58</v>
      </c>
    </row>
    <row r="295" spans="1:48" hidden="1" x14ac:dyDescent="0.25">
      <c r="A295" s="9" t="s">
        <v>160</v>
      </c>
      <c r="B295" s="9" t="s">
        <v>160</v>
      </c>
      <c r="C295" s="9" t="s">
        <v>38</v>
      </c>
      <c r="D295" s="9" t="s">
        <v>38</v>
      </c>
      <c r="E295" t="s">
        <v>1034</v>
      </c>
      <c r="F295" t="str">
        <f t="shared" si="119"/>
        <v>NYC</v>
      </c>
      <c r="G295" s="9" t="s">
        <v>76</v>
      </c>
      <c r="H295" s="36">
        <v>40.6566616</v>
      </c>
      <c r="I295" s="36">
        <v>-73.944000799999998</v>
      </c>
      <c r="J295" s="40">
        <f t="shared" si="139"/>
        <v>4</v>
      </c>
      <c r="K295" s="40">
        <f t="shared" si="120"/>
        <v>4</v>
      </c>
      <c r="L295" s="40">
        <f t="shared" si="121"/>
        <v>4</v>
      </c>
      <c r="M295" s="41">
        <v>176526.21027458826</v>
      </c>
      <c r="N295" s="41">
        <v>74247.12291997674</v>
      </c>
      <c r="O295" s="41">
        <f>(M295/0.85)*116.9*0.0005</f>
        <v>12138.772930058452</v>
      </c>
      <c r="P295" s="42">
        <f t="shared" si="122"/>
        <v>3</v>
      </c>
      <c r="Q295" s="43">
        <v>1837</v>
      </c>
      <c r="R295" s="43">
        <v>1997</v>
      </c>
      <c r="S295" s="40">
        <f t="shared" si="123"/>
        <v>2</v>
      </c>
      <c r="T295" s="40" t="s">
        <v>1162</v>
      </c>
      <c r="U295" s="40">
        <f t="shared" si="124"/>
        <v>4</v>
      </c>
      <c r="V295" s="40" t="str">
        <f>IFERROR(VLOOKUP(A295,'Data Tables'!$L$3:$M$89,2,FALSE),"No")</f>
        <v>No</v>
      </c>
      <c r="W295" s="40">
        <f t="shared" si="125"/>
        <v>0</v>
      </c>
      <c r="X295" s="43"/>
      <c r="Y295" s="40">
        <f t="shared" si="126"/>
        <v>0</v>
      </c>
      <c r="Z295" s="41" t="s">
        <v>156</v>
      </c>
      <c r="AA295" s="40">
        <f t="shared" si="127"/>
        <v>0</v>
      </c>
      <c r="AB295" s="41" t="s">
        <v>41</v>
      </c>
      <c r="AC295" s="42">
        <f t="shared" si="128"/>
        <v>2</v>
      </c>
      <c r="AD295" s="41" t="s">
        <v>104</v>
      </c>
      <c r="AE295" s="42">
        <f t="shared" si="129"/>
        <v>3</v>
      </c>
      <c r="AF295" s="43">
        <v>2019</v>
      </c>
      <c r="AG295" s="40">
        <f t="shared" si="130"/>
        <v>1</v>
      </c>
      <c r="AH295" s="45" t="str">
        <f t="shared" si="140"/>
        <v>Steam</v>
      </c>
      <c r="AI295" s="40">
        <f t="shared" si="131"/>
        <v>2</v>
      </c>
      <c r="AJ295" s="46" t="s">
        <v>42</v>
      </c>
      <c r="AK295" s="40">
        <f t="shared" si="132"/>
        <v>0</v>
      </c>
      <c r="AL295" s="9" t="s">
        <v>1048</v>
      </c>
      <c r="AM295" s="9">
        <f t="shared" si="133"/>
        <v>4</v>
      </c>
      <c r="AN295" s="9" t="s">
        <v>1055</v>
      </c>
      <c r="AO295" s="47">
        <f>VLOOKUP(AN295,'Data Tables'!$E$4:$F$15,2,FALSE)</f>
        <v>20.157194</v>
      </c>
      <c r="AP295" s="9">
        <f t="shared" si="134"/>
        <v>0</v>
      </c>
      <c r="AQ295" s="9" t="s">
        <v>1050</v>
      </c>
      <c r="AR295" s="9">
        <f t="shared" si="135"/>
        <v>2</v>
      </c>
      <c r="AS295" s="9" t="str">
        <f t="shared" si="136"/>
        <v>NYC Natural Gas</v>
      </c>
      <c r="AT295" s="9" t="s">
        <v>1162</v>
      </c>
      <c r="AU295" s="9">
        <f t="shared" si="137"/>
        <v>0</v>
      </c>
      <c r="AV295" s="9">
        <f t="shared" si="138"/>
        <v>58</v>
      </c>
    </row>
    <row r="296" spans="1:48" hidden="1" x14ac:dyDescent="0.25">
      <c r="A296" s="9" t="s">
        <v>569</v>
      </c>
      <c r="B296" s="9" t="s">
        <v>570</v>
      </c>
      <c r="C296" s="9" t="s">
        <v>437</v>
      </c>
      <c r="D296" s="9" t="s">
        <v>437</v>
      </c>
      <c r="E296" t="s">
        <v>1034</v>
      </c>
      <c r="F296" t="str">
        <f t="shared" si="119"/>
        <v>Not NYC</v>
      </c>
      <c r="G296" s="9" t="s">
        <v>76</v>
      </c>
      <c r="H296" s="36">
        <v>42.655849000000003</v>
      </c>
      <c r="I296" s="36">
        <v>-73.805082999999996</v>
      </c>
      <c r="J296" s="40">
        <f t="shared" si="139"/>
        <v>4</v>
      </c>
      <c r="K296" s="40">
        <f t="shared" si="120"/>
        <v>4</v>
      </c>
      <c r="L296" s="40">
        <f t="shared" si="121"/>
        <v>4</v>
      </c>
      <c r="M296" s="41">
        <v>83545.230766852124</v>
      </c>
      <c r="N296" s="41">
        <v>36429.60643903436</v>
      </c>
      <c r="O296" s="41">
        <f>(M296/0.85)*116.9*0.0005</f>
        <v>5744.9632215558904</v>
      </c>
      <c r="P296" s="42">
        <f t="shared" si="122"/>
        <v>2</v>
      </c>
      <c r="Q296" s="43">
        <v>1869</v>
      </c>
      <c r="R296" s="43">
        <v>2014</v>
      </c>
      <c r="S296" s="40">
        <f t="shared" si="123"/>
        <v>0</v>
      </c>
      <c r="T296" s="40"/>
      <c r="U296" s="40">
        <f t="shared" si="124"/>
        <v>0</v>
      </c>
      <c r="V296" s="40" t="str">
        <f>IFERROR(VLOOKUP(A296,'Data Tables'!$L$3:$M$89,2,FALSE),"No")</f>
        <v>No</v>
      </c>
      <c r="W296" s="40">
        <f t="shared" si="125"/>
        <v>0</v>
      </c>
      <c r="X296" s="43"/>
      <c r="Y296" s="40">
        <f t="shared" si="126"/>
        <v>0</v>
      </c>
      <c r="Z296" s="43" t="s">
        <v>156</v>
      </c>
      <c r="AA296" s="40">
        <f t="shared" si="127"/>
        <v>0</v>
      </c>
      <c r="AB296" s="44" t="str">
        <f>IF(AND(E296="Manhattan",G296="Multifamily Housing"),IF(Q296&lt;1980,"Dual Fuel","Natural Gas"),IF(AND(E296="Manhattan",G296&lt;&gt;"Multifamily Housing"),IF(Q296&lt;1945,"Oil",IF(Q296&lt;1980,"Dual Fuel","Natural Gas")),IF(E296="Downstate/LI/HV",IF(Q296&lt;1980,"Dual Fuel","Natural Gas"),IF(Q296&lt;1945,"Dual Fuel","Natural Gas"))))</f>
        <v>Dual Fuel</v>
      </c>
      <c r="AC296" s="42">
        <f t="shared" si="128"/>
        <v>3</v>
      </c>
      <c r="AD296" s="44" t="str">
        <f>IF(AND(E296="Upstate",Q296&gt;=1945),"Furnace",IF(Q296&gt;=1980,"HW Boiler",IF(AND(E296="Downstate/LI/HV",Q296&gt;=1945),"Furnace","Steam Boiler")))</f>
        <v>Steam Boiler</v>
      </c>
      <c r="AE296" s="42">
        <f t="shared" si="129"/>
        <v>2</v>
      </c>
      <c r="AF296" s="45">
        <v>1990</v>
      </c>
      <c r="AG296" s="40">
        <f t="shared" si="130"/>
        <v>2</v>
      </c>
      <c r="AH296" s="45" t="str">
        <f t="shared" si="140"/>
        <v>Steam</v>
      </c>
      <c r="AI296" s="40">
        <f t="shared" si="131"/>
        <v>2</v>
      </c>
      <c r="AJ296" s="46" t="s">
        <v>42</v>
      </c>
      <c r="AK296" s="40">
        <f t="shared" si="132"/>
        <v>0</v>
      </c>
      <c r="AL296" s="9" t="s">
        <v>1060</v>
      </c>
      <c r="AM296" s="9">
        <f t="shared" si="133"/>
        <v>2</v>
      </c>
      <c r="AN296" s="9" t="s">
        <v>1047</v>
      </c>
      <c r="AO296" s="47">
        <f>VLOOKUP(AN296,'Data Tables'!$E$4:$F$15,2,FALSE)</f>
        <v>8.6002589999999994</v>
      </c>
      <c r="AP296" s="9">
        <f t="shared" si="134"/>
        <v>4</v>
      </c>
      <c r="AQ296" s="9" t="s">
        <v>1061</v>
      </c>
      <c r="AR296" s="9">
        <f t="shared" si="135"/>
        <v>4</v>
      </c>
      <c r="AS296" s="9" t="str">
        <f t="shared" si="136"/>
        <v>Not NYC</v>
      </c>
      <c r="AT296" s="9"/>
      <c r="AU296" s="9">
        <f t="shared" si="137"/>
        <v>0</v>
      </c>
      <c r="AV296" s="9">
        <f t="shared" si="138"/>
        <v>58</v>
      </c>
    </row>
    <row r="297" spans="1:48" hidden="1" x14ac:dyDescent="0.25">
      <c r="A297" s="9" t="s">
        <v>579</v>
      </c>
      <c r="B297" s="9" t="s">
        <v>580</v>
      </c>
      <c r="C297" s="9" t="s">
        <v>581</v>
      </c>
      <c r="D297" s="9" t="s">
        <v>582</v>
      </c>
      <c r="E297" t="s">
        <v>1035</v>
      </c>
      <c r="F297" t="str">
        <f t="shared" si="119"/>
        <v>Not NYC</v>
      </c>
      <c r="G297" s="9" t="s">
        <v>76</v>
      </c>
      <c r="H297" s="36">
        <v>43.093536</v>
      </c>
      <c r="I297" s="36">
        <v>-79.050246000000001</v>
      </c>
      <c r="J297" s="40">
        <f t="shared" si="139"/>
        <v>4</v>
      </c>
      <c r="K297" s="40">
        <f t="shared" si="120"/>
        <v>4</v>
      </c>
      <c r="L297" s="40">
        <f t="shared" si="121"/>
        <v>4</v>
      </c>
      <c r="M297" s="41">
        <v>79585.631809759085</v>
      </c>
      <c r="N297" s="41">
        <v>34703.037126348434</v>
      </c>
      <c r="O297" s="41">
        <f>(M297/0.85)*116.9*0.0005</f>
        <v>5472.6825638593164</v>
      </c>
      <c r="P297" s="42">
        <f t="shared" si="122"/>
        <v>2</v>
      </c>
      <c r="Q297" s="43">
        <v>1895</v>
      </c>
      <c r="R297" s="43">
        <v>2019</v>
      </c>
      <c r="S297" s="40">
        <f t="shared" si="123"/>
        <v>0</v>
      </c>
      <c r="T297" s="40"/>
      <c r="U297" s="40">
        <f t="shared" si="124"/>
        <v>0</v>
      </c>
      <c r="V297" s="40" t="str">
        <f>IFERROR(VLOOKUP(A297,'Data Tables'!$L$3:$M$89,2,FALSE),"No")</f>
        <v>No</v>
      </c>
      <c r="W297" s="40">
        <f t="shared" si="125"/>
        <v>0</v>
      </c>
      <c r="X297" s="43"/>
      <c r="Y297" s="40">
        <f t="shared" si="126"/>
        <v>0</v>
      </c>
      <c r="Z297" s="43" t="s">
        <v>156</v>
      </c>
      <c r="AA297" s="40">
        <f t="shared" si="127"/>
        <v>0</v>
      </c>
      <c r="AB297" s="44" t="str">
        <f>IF(AND(E297="Manhattan",G297="Multifamily Housing"),IF(Q297&lt;1980,"Dual Fuel","Natural Gas"),IF(AND(E297="Manhattan",G297&lt;&gt;"Multifamily Housing"),IF(Q297&lt;1945,"Oil",IF(Q297&lt;1980,"Dual Fuel","Natural Gas")),IF(E297="Downstate/LI/HV",IF(Q297&lt;1980,"Dual Fuel","Natural Gas"),IF(Q297&lt;1945,"Dual Fuel","Natural Gas"))))</f>
        <v>Dual Fuel</v>
      </c>
      <c r="AC297" s="42">
        <f t="shared" si="128"/>
        <v>3</v>
      </c>
      <c r="AD297" s="44" t="str">
        <f>IF(AND(E297="Upstate",Q297&gt;=1945),"Furnace",IF(Q297&gt;=1980,"HW Boiler",IF(AND(E297="Downstate/LI/HV",Q297&gt;=1945),"Furnace","Steam Boiler")))</f>
        <v>Steam Boiler</v>
      </c>
      <c r="AE297" s="42">
        <f t="shared" si="129"/>
        <v>2</v>
      </c>
      <c r="AF297" s="45">
        <v>1990</v>
      </c>
      <c r="AG297" s="40">
        <f t="shared" si="130"/>
        <v>2</v>
      </c>
      <c r="AH297" s="45" t="str">
        <f t="shared" si="140"/>
        <v>Steam</v>
      </c>
      <c r="AI297" s="40">
        <f t="shared" si="131"/>
        <v>2</v>
      </c>
      <c r="AJ297" s="46" t="s">
        <v>42</v>
      </c>
      <c r="AK297" s="40">
        <f t="shared" si="132"/>
        <v>0</v>
      </c>
      <c r="AL297" s="9" t="s">
        <v>1060</v>
      </c>
      <c r="AM297" s="9">
        <f t="shared" si="133"/>
        <v>2</v>
      </c>
      <c r="AN297" s="9" t="s">
        <v>1047</v>
      </c>
      <c r="AO297" s="47">
        <f>VLOOKUP(AN297,'Data Tables'!$E$4:$F$15,2,FALSE)</f>
        <v>8.6002589999999994</v>
      </c>
      <c r="AP297" s="9">
        <f t="shared" si="134"/>
        <v>4</v>
      </c>
      <c r="AQ297" s="9" t="s">
        <v>1061</v>
      </c>
      <c r="AR297" s="9">
        <f t="shared" si="135"/>
        <v>4</v>
      </c>
      <c r="AS297" s="9" t="str">
        <f t="shared" si="136"/>
        <v>Not NYC</v>
      </c>
      <c r="AT297" s="9"/>
      <c r="AU297" s="9">
        <f t="shared" si="137"/>
        <v>0</v>
      </c>
      <c r="AV297" s="9">
        <f t="shared" si="138"/>
        <v>58</v>
      </c>
    </row>
    <row r="298" spans="1:48" hidden="1" x14ac:dyDescent="0.25">
      <c r="A298" s="9" t="s">
        <v>586</v>
      </c>
      <c r="B298" s="9" t="s">
        <v>587</v>
      </c>
      <c r="C298" s="9" t="s">
        <v>413</v>
      </c>
      <c r="D298" s="9" t="s">
        <v>414</v>
      </c>
      <c r="E298" t="s">
        <v>1035</v>
      </c>
      <c r="F298" t="str">
        <f t="shared" si="119"/>
        <v>Not NYC</v>
      </c>
      <c r="G298" s="9" t="s">
        <v>76</v>
      </c>
      <c r="H298" s="36">
        <v>43.041173000000001</v>
      </c>
      <c r="I298" s="36">
        <v>-76.138046000000003</v>
      </c>
      <c r="J298" s="40">
        <f t="shared" si="139"/>
        <v>4</v>
      </c>
      <c r="K298" s="40">
        <f t="shared" si="120"/>
        <v>4</v>
      </c>
      <c r="L298" s="40">
        <f t="shared" si="121"/>
        <v>4</v>
      </c>
      <c r="M298" s="41">
        <v>77654.457657934516</v>
      </c>
      <c r="N298" s="41">
        <v>33860.955374099351</v>
      </c>
      <c r="O298" s="41">
        <v>5339.885941301498</v>
      </c>
      <c r="P298" s="42">
        <f t="shared" si="122"/>
        <v>2</v>
      </c>
      <c r="Q298" s="43">
        <v>1929</v>
      </c>
      <c r="R298" s="43">
        <v>2017</v>
      </c>
      <c r="S298" s="40">
        <f t="shared" si="123"/>
        <v>0</v>
      </c>
      <c r="T298" s="40"/>
      <c r="U298" s="40">
        <f t="shared" si="124"/>
        <v>0</v>
      </c>
      <c r="V298" s="40" t="str">
        <f>IFERROR(VLOOKUP(A298,'Data Tables'!$L$3:$M$89,2,FALSE),"No")</f>
        <v>No</v>
      </c>
      <c r="W298" s="40">
        <f t="shared" si="125"/>
        <v>0</v>
      </c>
      <c r="X298" s="43"/>
      <c r="Y298" s="40">
        <f t="shared" si="126"/>
        <v>0</v>
      </c>
      <c r="Z298" s="43" t="s">
        <v>40</v>
      </c>
      <c r="AA298" s="40">
        <f t="shared" si="127"/>
        <v>0</v>
      </c>
      <c r="AB298" s="44" t="str">
        <f>IF(AND(E298="Manhattan",G298="Multifamily Housing"),IF(Q298&lt;1980,"Dual Fuel","Natural Gas"),IF(AND(E298="Manhattan",G298&lt;&gt;"Multifamily Housing"),IF(Q298&lt;1945,"Oil",IF(Q298&lt;1980,"Dual Fuel","Natural Gas")),IF(E298="Downstate/LI/HV",IF(Q298&lt;1980,"Dual Fuel","Natural Gas"),IF(Q298&lt;1945,"Dual Fuel","Natural Gas"))))</f>
        <v>Dual Fuel</v>
      </c>
      <c r="AC298" s="42">
        <f t="shared" si="128"/>
        <v>3</v>
      </c>
      <c r="AD298" s="44" t="str">
        <f>IF(AND(E298="Upstate",Q298&gt;=1945),"Furnace",IF(Q298&gt;=1980,"HW Boiler",IF(AND(E298="Downstate/LI/HV",Q298&gt;=1945),"Furnace","Steam Boiler")))</f>
        <v>Steam Boiler</v>
      </c>
      <c r="AE298" s="42">
        <f t="shared" si="129"/>
        <v>2</v>
      </c>
      <c r="AF298" s="45">
        <v>1990</v>
      </c>
      <c r="AG298" s="40">
        <f t="shared" si="130"/>
        <v>2</v>
      </c>
      <c r="AH298" s="45" t="str">
        <f t="shared" si="140"/>
        <v>Steam</v>
      </c>
      <c r="AI298" s="40">
        <f t="shared" si="131"/>
        <v>2</v>
      </c>
      <c r="AJ298" s="46" t="s">
        <v>42</v>
      </c>
      <c r="AK298" s="40">
        <f t="shared" si="132"/>
        <v>0</v>
      </c>
      <c r="AL298" s="9" t="s">
        <v>1060</v>
      </c>
      <c r="AM298" s="9">
        <f t="shared" si="133"/>
        <v>2</v>
      </c>
      <c r="AN298" s="9" t="s">
        <v>1047</v>
      </c>
      <c r="AO298" s="47">
        <f>VLOOKUP(AN298,'Data Tables'!$E$4:$F$15,2,FALSE)</f>
        <v>8.6002589999999994</v>
      </c>
      <c r="AP298" s="9">
        <f t="shared" si="134"/>
        <v>4</v>
      </c>
      <c r="AQ298" s="9" t="s">
        <v>1061</v>
      </c>
      <c r="AR298" s="9">
        <f t="shared" si="135"/>
        <v>4</v>
      </c>
      <c r="AS298" s="9" t="str">
        <f t="shared" si="136"/>
        <v>Not NYC</v>
      </c>
      <c r="AT298" s="9"/>
      <c r="AU298" s="9">
        <f t="shared" si="137"/>
        <v>0</v>
      </c>
      <c r="AV298" s="9">
        <f t="shared" si="138"/>
        <v>58</v>
      </c>
    </row>
    <row r="299" spans="1:48" hidden="1" x14ac:dyDescent="0.25">
      <c r="A299" s="9" t="s">
        <v>654</v>
      </c>
      <c r="B299" s="9" t="s">
        <v>655</v>
      </c>
      <c r="C299" s="9" t="s">
        <v>573</v>
      </c>
      <c r="D299" s="9" t="s">
        <v>450</v>
      </c>
      <c r="E299" t="s">
        <v>1034</v>
      </c>
      <c r="F299" t="str">
        <f t="shared" si="119"/>
        <v>Not NYC</v>
      </c>
      <c r="G299" s="9" t="s">
        <v>76</v>
      </c>
      <c r="H299" s="36">
        <v>40.685893999999998</v>
      </c>
      <c r="I299" s="36">
        <v>-73.634658999999999</v>
      </c>
      <c r="J299" s="40">
        <f t="shared" si="139"/>
        <v>4</v>
      </c>
      <c r="K299" s="40">
        <f t="shared" si="120"/>
        <v>4</v>
      </c>
      <c r="L299" s="40">
        <f t="shared" si="121"/>
        <v>4</v>
      </c>
      <c r="M299" s="41">
        <v>61189.706213970225</v>
      </c>
      <c r="N299" s="41">
        <v>26681.557942138181</v>
      </c>
      <c r="O299" s="41">
        <f t="shared" ref="O299:O321" si="141">(M299/0.85)*116.9*0.0005</f>
        <v>4207.6921508312471</v>
      </c>
      <c r="P299" s="42">
        <f t="shared" si="122"/>
        <v>2</v>
      </c>
      <c r="Q299" s="43">
        <v>1941</v>
      </c>
      <c r="R299" s="43"/>
      <c r="S299" s="40">
        <f t="shared" si="123"/>
        <v>4</v>
      </c>
      <c r="T299" s="40"/>
      <c r="U299" s="40">
        <f t="shared" si="124"/>
        <v>0</v>
      </c>
      <c r="V299" s="40" t="str">
        <f>IFERROR(VLOOKUP(A299,'Data Tables'!$L$3:$M$89,2,FALSE),"No")</f>
        <v>No</v>
      </c>
      <c r="W299" s="40">
        <f t="shared" si="125"/>
        <v>0</v>
      </c>
      <c r="X299" s="43"/>
      <c r="Y299" s="40">
        <f t="shared" si="126"/>
        <v>0</v>
      </c>
      <c r="Z299" s="43" t="s">
        <v>156</v>
      </c>
      <c r="AA299" s="40">
        <f t="shared" si="127"/>
        <v>0</v>
      </c>
      <c r="AB299" s="43" t="s">
        <v>41</v>
      </c>
      <c r="AC299" s="42">
        <f t="shared" si="128"/>
        <v>2</v>
      </c>
      <c r="AD299" s="41" t="s">
        <v>104</v>
      </c>
      <c r="AE299" s="42">
        <f t="shared" si="129"/>
        <v>3</v>
      </c>
      <c r="AF299" s="45">
        <v>1990</v>
      </c>
      <c r="AG299" s="40">
        <f t="shared" si="130"/>
        <v>2</v>
      </c>
      <c r="AH299" s="45" t="str">
        <f t="shared" si="140"/>
        <v>Steam</v>
      </c>
      <c r="AI299" s="40">
        <f t="shared" si="131"/>
        <v>2</v>
      </c>
      <c r="AJ299" s="46" t="s">
        <v>42</v>
      </c>
      <c r="AK299" s="40">
        <f t="shared" si="132"/>
        <v>0</v>
      </c>
      <c r="AL299" s="9" t="s">
        <v>1048</v>
      </c>
      <c r="AM299" s="9">
        <f t="shared" si="133"/>
        <v>4</v>
      </c>
      <c r="AN299" s="9" t="s">
        <v>1065</v>
      </c>
      <c r="AO299" s="47">
        <f>VLOOKUP(AN299,'Data Tables'!$E$4:$F$15,2,FALSE)</f>
        <v>18.809999999999999</v>
      </c>
      <c r="AP299" s="9">
        <f t="shared" si="134"/>
        <v>1</v>
      </c>
      <c r="AQ299" s="9" t="s">
        <v>1058</v>
      </c>
      <c r="AR299" s="9">
        <f t="shared" si="135"/>
        <v>1</v>
      </c>
      <c r="AS299" s="9" t="str">
        <f t="shared" si="136"/>
        <v>Not NYC</v>
      </c>
      <c r="AT299" s="9"/>
      <c r="AU299" s="9">
        <f t="shared" si="137"/>
        <v>0</v>
      </c>
      <c r="AV299" s="9">
        <f t="shared" si="138"/>
        <v>58</v>
      </c>
    </row>
    <row r="300" spans="1:48" hidden="1" x14ac:dyDescent="0.25">
      <c r="A300" s="9" t="s">
        <v>753</v>
      </c>
      <c r="B300" s="9" t="s">
        <v>754</v>
      </c>
      <c r="C300" s="9" t="s">
        <v>755</v>
      </c>
      <c r="D300" s="9" t="s">
        <v>442</v>
      </c>
      <c r="E300" t="s">
        <v>1034</v>
      </c>
      <c r="F300" t="str">
        <f t="shared" si="119"/>
        <v>Not NYC</v>
      </c>
      <c r="G300" s="9" t="s">
        <v>76</v>
      </c>
      <c r="H300" s="36">
        <v>41.196717999999997</v>
      </c>
      <c r="I300" s="36">
        <v>-73.724626999999998</v>
      </c>
      <c r="J300" s="40">
        <f t="shared" si="139"/>
        <v>4</v>
      </c>
      <c r="K300" s="40">
        <f t="shared" si="120"/>
        <v>4</v>
      </c>
      <c r="L300" s="40">
        <f t="shared" si="121"/>
        <v>4</v>
      </c>
      <c r="M300" s="41">
        <v>46250.239269399157</v>
      </c>
      <c r="N300" s="41">
        <v>20167.255495377543</v>
      </c>
      <c r="O300" s="41">
        <f t="shared" si="141"/>
        <v>3180.3841003486837</v>
      </c>
      <c r="P300" s="42">
        <f t="shared" si="122"/>
        <v>1</v>
      </c>
      <c r="Q300" s="43">
        <v>1916</v>
      </c>
      <c r="R300" s="43"/>
      <c r="S300" s="40">
        <f t="shared" si="123"/>
        <v>4</v>
      </c>
      <c r="T300" s="40"/>
      <c r="U300" s="40">
        <f t="shared" si="124"/>
        <v>0</v>
      </c>
      <c r="V300" s="40" t="str">
        <f>IFERROR(VLOOKUP(A300,'Data Tables'!$L$3:$M$89,2,FALSE),"No")</f>
        <v>No</v>
      </c>
      <c r="W300" s="40">
        <f t="shared" si="125"/>
        <v>0</v>
      </c>
      <c r="X300" s="43"/>
      <c r="Y300" s="40">
        <f t="shared" si="126"/>
        <v>0</v>
      </c>
      <c r="Z300" s="43" t="s">
        <v>77</v>
      </c>
      <c r="AA300" s="40">
        <f t="shared" si="127"/>
        <v>1</v>
      </c>
      <c r="AB300" s="44" t="str">
        <f>IF(AND(E300="Manhattan",G300="Multifamily Housing"),IF(Q300&lt;1980,"Dual Fuel","Natural Gas"),IF(AND(E300="Manhattan",G300&lt;&gt;"Multifamily Housing"),IF(Q300&lt;1945,"Oil",IF(Q300&lt;1980,"Dual Fuel","Natural Gas")),IF(E300="Downstate/LI/HV",IF(Q300&lt;1980,"Dual Fuel","Natural Gas"),IF(Q300&lt;1945,"Dual Fuel","Natural Gas"))))</f>
        <v>Dual Fuel</v>
      </c>
      <c r="AC300" s="42">
        <f t="shared" si="128"/>
        <v>3</v>
      </c>
      <c r="AD300" s="44" t="str">
        <f>IF(AND(E300="Upstate",Q300&gt;=1945),"Furnace",IF(Q300&gt;=1980,"HW Boiler",IF(AND(E300="Downstate/LI/HV",Q300&gt;=1945),"Furnace","Steam Boiler")))</f>
        <v>Steam Boiler</v>
      </c>
      <c r="AE300" s="42">
        <f t="shared" si="129"/>
        <v>2</v>
      </c>
      <c r="AF300" s="45">
        <v>1990</v>
      </c>
      <c r="AG300" s="40">
        <f t="shared" si="130"/>
        <v>2</v>
      </c>
      <c r="AH300" s="45" t="str">
        <f t="shared" si="140"/>
        <v>Steam</v>
      </c>
      <c r="AI300" s="40">
        <f t="shared" si="131"/>
        <v>2</v>
      </c>
      <c r="AJ300" s="46" t="s">
        <v>42</v>
      </c>
      <c r="AK300" s="40">
        <f t="shared" si="132"/>
        <v>0</v>
      </c>
      <c r="AL300" s="9" t="s">
        <v>1048</v>
      </c>
      <c r="AM300" s="9">
        <f t="shared" si="133"/>
        <v>4</v>
      </c>
      <c r="AN300" s="9" t="s">
        <v>1055</v>
      </c>
      <c r="AO300" s="47">
        <f>VLOOKUP(AN300,'Data Tables'!$E$4:$F$15,2,FALSE)</f>
        <v>20.157194</v>
      </c>
      <c r="AP300" s="9">
        <f t="shared" si="134"/>
        <v>0</v>
      </c>
      <c r="AQ300" s="9" t="s">
        <v>1050</v>
      </c>
      <c r="AR300" s="9">
        <f t="shared" si="135"/>
        <v>2</v>
      </c>
      <c r="AS300" s="9" t="str">
        <f t="shared" si="136"/>
        <v>Not NYC</v>
      </c>
      <c r="AT300" s="9"/>
      <c r="AU300" s="9">
        <f t="shared" si="137"/>
        <v>0</v>
      </c>
      <c r="AV300" s="9">
        <f t="shared" si="138"/>
        <v>58</v>
      </c>
    </row>
    <row r="301" spans="1:48" hidden="1" x14ac:dyDescent="0.25">
      <c r="A301" s="9" t="s">
        <v>762</v>
      </c>
      <c r="B301" s="9" t="s">
        <v>763</v>
      </c>
      <c r="C301" s="9" t="s">
        <v>516</v>
      </c>
      <c r="D301" s="9" t="s">
        <v>428</v>
      </c>
      <c r="E301" t="s">
        <v>1035</v>
      </c>
      <c r="F301" t="str">
        <f t="shared" si="119"/>
        <v>Not NYC</v>
      </c>
      <c r="G301" s="9" t="s">
        <v>76</v>
      </c>
      <c r="H301" s="36">
        <v>42.092548999999998</v>
      </c>
      <c r="I301" s="36">
        <v>-75.935772</v>
      </c>
      <c r="J301" s="40">
        <f t="shared" si="139"/>
        <v>4</v>
      </c>
      <c r="K301" s="40">
        <f t="shared" si="120"/>
        <v>4</v>
      </c>
      <c r="L301" s="40">
        <f t="shared" si="121"/>
        <v>4</v>
      </c>
      <c r="M301" s="41">
        <v>44842.185081832991</v>
      </c>
      <c r="N301" s="41">
        <v>19553.27837870624</v>
      </c>
      <c r="O301" s="41">
        <f t="shared" si="141"/>
        <v>3083.5596682742807</v>
      </c>
      <c r="P301" s="42">
        <f t="shared" si="122"/>
        <v>1</v>
      </c>
      <c r="Q301" s="43">
        <v>1925</v>
      </c>
      <c r="R301" s="43">
        <v>2010</v>
      </c>
      <c r="S301" s="40">
        <f t="shared" si="123"/>
        <v>0</v>
      </c>
      <c r="T301" s="40"/>
      <c r="U301" s="40">
        <f t="shared" si="124"/>
        <v>0</v>
      </c>
      <c r="V301" s="40" t="str">
        <f>IFERROR(VLOOKUP(A301,'Data Tables'!$L$3:$M$89,2,FALSE),"No")</f>
        <v>No</v>
      </c>
      <c r="W301" s="40">
        <f t="shared" si="125"/>
        <v>0</v>
      </c>
      <c r="X301" s="43"/>
      <c r="Y301" s="40">
        <f t="shared" si="126"/>
        <v>0</v>
      </c>
      <c r="Z301" s="43" t="s">
        <v>67</v>
      </c>
      <c r="AA301" s="40">
        <f t="shared" si="127"/>
        <v>2</v>
      </c>
      <c r="AB301" s="44" t="str">
        <f>IF(AND(E301="Manhattan",G301="Multifamily Housing"),IF(Q301&lt;1980,"Dual Fuel","Natural Gas"),IF(AND(E301="Manhattan",G301&lt;&gt;"Multifamily Housing"),IF(Q301&lt;1945,"Oil",IF(Q301&lt;1980,"Dual Fuel","Natural Gas")),IF(E301="Downstate/LI/HV",IF(Q301&lt;1980,"Dual Fuel","Natural Gas"),IF(Q301&lt;1945,"Dual Fuel","Natural Gas"))))</f>
        <v>Dual Fuel</v>
      </c>
      <c r="AC301" s="42">
        <f t="shared" si="128"/>
        <v>3</v>
      </c>
      <c r="AD301" s="41" t="s">
        <v>74</v>
      </c>
      <c r="AE301" s="42">
        <f t="shared" si="129"/>
        <v>2</v>
      </c>
      <c r="AF301" s="45">
        <v>1990</v>
      </c>
      <c r="AG301" s="40">
        <f t="shared" si="130"/>
        <v>2</v>
      </c>
      <c r="AH301" s="45" t="str">
        <f t="shared" si="140"/>
        <v>Steam</v>
      </c>
      <c r="AI301" s="40">
        <f t="shared" si="131"/>
        <v>2</v>
      </c>
      <c r="AJ301" s="46" t="s">
        <v>42</v>
      </c>
      <c r="AK301" s="40">
        <f t="shared" si="132"/>
        <v>0</v>
      </c>
      <c r="AL301" s="9" t="s">
        <v>1064</v>
      </c>
      <c r="AM301" s="9">
        <f t="shared" si="133"/>
        <v>1</v>
      </c>
      <c r="AN301" s="9" t="s">
        <v>1053</v>
      </c>
      <c r="AO301" s="47">
        <f>VLOOKUP(AN301,'Data Tables'!$E$4:$F$15,2,FALSE)</f>
        <v>9.6621608999999999</v>
      </c>
      <c r="AP301" s="9">
        <f t="shared" si="134"/>
        <v>3</v>
      </c>
      <c r="AQ301" s="9" t="s">
        <v>1061</v>
      </c>
      <c r="AR301" s="9">
        <f t="shared" si="135"/>
        <v>4</v>
      </c>
      <c r="AS301" s="9" t="str">
        <f t="shared" si="136"/>
        <v>Not NYC</v>
      </c>
      <c r="AT301" s="9"/>
      <c r="AU301" s="9">
        <f t="shared" si="137"/>
        <v>0</v>
      </c>
      <c r="AV301" s="9">
        <f t="shared" si="138"/>
        <v>58</v>
      </c>
    </row>
    <row r="302" spans="1:48" x14ac:dyDescent="0.25">
      <c r="A302" s="9" t="s">
        <v>905</v>
      </c>
      <c r="B302" s="9" t="s">
        <v>906</v>
      </c>
      <c r="C302" s="9" t="s">
        <v>907</v>
      </c>
      <c r="D302" s="9" t="s">
        <v>719</v>
      </c>
      <c r="E302" t="s">
        <v>1035</v>
      </c>
      <c r="F302" t="str">
        <f t="shared" si="119"/>
        <v>Not NYC</v>
      </c>
      <c r="G302" s="9" t="s">
        <v>53</v>
      </c>
      <c r="H302" s="36">
        <v>42.080190999999999</v>
      </c>
      <c r="I302" s="36">
        <v>-78.481106999999994</v>
      </c>
      <c r="J302" s="40">
        <f t="shared" si="139"/>
        <v>2</v>
      </c>
      <c r="K302" s="40">
        <f t="shared" si="120"/>
        <v>0</v>
      </c>
      <c r="L302" s="40">
        <f t="shared" si="121"/>
        <v>1</v>
      </c>
      <c r="M302" s="41">
        <v>34631.00532467533</v>
      </c>
      <c r="N302" s="41">
        <v>3898.5196052631582</v>
      </c>
      <c r="O302" s="41">
        <f t="shared" si="141"/>
        <v>2381.3908955614984</v>
      </c>
      <c r="P302" s="42">
        <f t="shared" si="122"/>
        <v>1</v>
      </c>
      <c r="Q302" s="43">
        <v>1858</v>
      </c>
      <c r="R302" s="43"/>
      <c r="S302" s="40">
        <f t="shared" si="123"/>
        <v>4</v>
      </c>
      <c r="T302" s="40"/>
      <c r="U302" s="40">
        <f t="shared" si="124"/>
        <v>0</v>
      </c>
      <c r="V302" s="40" t="str">
        <f>IFERROR(VLOOKUP(A302,'Data Tables'!$L$3:$M$89,2,FALSE),"No")</f>
        <v>No</v>
      </c>
      <c r="W302" s="40">
        <f t="shared" si="125"/>
        <v>0</v>
      </c>
      <c r="X302" s="43"/>
      <c r="Y302" s="40">
        <f t="shared" si="126"/>
        <v>0</v>
      </c>
      <c r="Z302" s="43" t="s">
        <v>46</v>
      </c>
      <c r="AA302" s="40">
        <f t="shared" si="127"/>
        <v>4</v>
      </c>
      <c r="AB302" s="44" t="str">
        <f>IF(AND(E302="Manhattan",G302="Multifamily Housing"),IF(Q302&lt;1980,"Dual Fuel","Natural Gas"),IF(AND(E302="Manhattan",G302&lt;&gt;"Multifamily Housing"),IF(Q302&lt;1945,"Oil",IF(Q302&lt;1980,"Dual Fuel","Natural Gas")),IF(E302="Downstate/LI/HV",IF(Q302&lt;1980,"Dual Fuel","Natural Gas"),IF(Q302&lt;1945,"Dual Fuel","Natural Gas"))))</f>
        <v>Dual Fuel</v>
      </c>
      <c r="AC302" s="42">
        <f t="shared" si="128"/>
        <v>3</v>
      </c>
      <c r="AD302" s="44" t="str">
        <f>IF(AND(E302="Upstate",Q302&gt;=1945),"Furnace",IF(Q302&gt;=1980,"HW Boiler",IF(AND(E302="Downstate/LI/HV",Q302&gt;=1945),"Furnace","Steam Boiler")))</f>
        <v>Steam Boiler</v>
      </c>
      <c r="AE302" s="42">
        <f t="shared" si="129"/>
        <v>2</v>
      </c>
      <c r="AF302" s="45">
        <v>1990</v>
      </c>
      <c r="AG302" s="40">
        <f t="shared" si="130"/>
        <v>2</v>
      </c>
      <c r="AH302" s="45" t="str">
        <f t="shared" si="140"/>
        <v>Steam</v>
      </c>
      <c r="AI302" s="40">
        <f t="shared" si="131"/>
        <v>2</v>
      </c>
      <c r="AJ302" s="46" t="s">
        <v>42</v>
      </c>
      <c r="AK302" s="40">
        <f t="shared" si="132"/>
        <v>0</v>
      </c>
      <c r="AL302" s="9" t="s">
        <v>1064</v>
      </c>
      <c r="AM302" s="9">
        <f t="shared" si="133"/>
        <v>1</v>
      </c>
      <c r="AN302" s="9" t="s">
        <v>1047</v>
      </c>
      <c r="AO302" s="47">
        <f>VLOOKUP(AN302,'Data Tables'!$E$4:$F$15,2,FALSE)</f>
        <v>8.6002589999999994</v>
      </c>
      <c r="AP302" s="9">
        <f t="shared" si="134"/>
        <v>4</v>
      </c>
      <c r="AQ302" s="9" t="s">
        <v>1061</v>
      </c>
      <c r="AR302" s="9">
        <f t="shared" si="135"/>
        <v>4</v>
      </c>
      <c r="AS302" s="9" t="str">
        <f t="shared" si="136"/>
        <v>Not NYC</v>
      </c>
      <c r="AT302" s="9"/>
      <c r="AU302" s="9">
        <f t="shared" si="137"/>
        <v>0</v>
      </c>
      <c r="AV302" s="9">
        <f t="shared" si="138"/>
        <v>58</v>
      </c>
    </row>
    <row r="303" spans="1:48" hidden="1" x14ac:dyDescent="0.25">
      <c r="A303" s="9" t="s">
        <v>975</v>
      </c>
      <c r="B303" s="9" t="s">
        <v>976</v>
      </c>
      <c r="C303" s="9" t="s">
        <v>495</v>
      </c>
      <c r="D303" s="9" t="s">
        <v>495</v>
      </c>
      <c r="E303" t="s">
        <v>1035</v>
      </c>
      <c r="F303" t="str">
        <f t="shared" si="119"/>
        <v>Not NYC</v>
      </c>
      <c r="G303" s="9" t="s">
        <v>76</v>
      </c>
      <c r="H303" s="36">
        <v>43.454698</v>
      </c>
      <c r="I303" s="36">
        <v>-76.516516999999993</v>
      </c>
      <c r="J303" s="40">
        <f t="shared" si="139"/>
        <v>4</v>
      </c>
      <c r="K303" s="40">
        <f t="shared" si="120"/>
        <v>4</v>
      </c>
      <c r="L303" s="40">
        <f t="shared" si="121"/>
        <v>4</v>
      </c>
      <c r="M303" s="41">
        <v>30063.256249804715</v>
      </c>
      <c r="N303" s="41">
        <v>13108.978015903218</v>
      </c>
      <c r="O303" s="41">
        <f t="shared" si="141"/>
        <v>2067.2909738836302</v>
      </c>
      <c r="P303" s="42">
        <f t="shared" si="122"/>
        <v>1</v>
      </c>
      <c r="Q303" s="43">
        <v>1881</v>
      </c>
      <c r="R303" s="43">
        <v>2021</v>
      </c>
      <c r="S303" s="40">
        <f t="shared" si="123"/>
        <v>0</v>
      </c>
      <c r="T303" s="40"/>
      <c r="U303" s="40">
        <f t="shared" si="124"/>
        <v>0</v>
      </c>
      <c r="V303" s="40" t="str">
        <f>IFERROR(VLOOKUP(A303,'Data Tables'!$L$3:$M$89,2,FALSE),"No")</f>
        <v>No</v>
      </c>
      <c r="W303" s="40">
        <f t="shared" si="125"/>
        <v>0</v>
      </c>
      <c r="X303" s="43"/>
      <c r="Y303" s="40">
        <f t="shared" si="126"/>
        <v>0</v>
      </c>
      <c r="Z303" s="43" t="s">
        <v>77</v>
      </c>
      <c r="AA303" s="40">
        <f t="shared" si="127"/>
        <v>1</v>
      </c>
      <c r="AB303" s="44" t="str">
        <f>IF(AND(E303="Manhattan",G303="Multifamily Housing"),IF(Q303&lt;1980,"Dual Fuel","Natural Gas"),IF(AND(E303="Manhattan",G303&lt;&gt;"Multifamily Housing"),IF(Q303&lt;1945,"Oil",IF(Q303&lt;1980,"Dual Fuel","Natural Gas")),IF(E303="Downstate/LI/HV",IF(Q303&lt;1980,"Dual Fuel","Natural Gas"),IF(Q303&lt;1945,"Dual Fuel","Natural Gas"))))</f>
        <v>Dual Fuel</v>
      </c>
      <c r="AC303" s="42">
        <f t="shared" si="128"/>
        <v>3</v>
      </c>
      <c r="AD303" s="44" t="str">
        <f>IF(AND(E303="Upstate",Q303&gt;=1945),"Furnace",IF(Q303&gt;=1980,"HW Boiler",IF(AND(E303="Downstate/LI/HV",Q303&gt;=1945),"Furnace","Steam Boiler")))</f>
        <v>Steam Boiler</v>
      </c>
      <c r="AE303" s="42">
        <f t="shared" si="129"/>
        <v>2</v>
      </c>
      <c r="AF303" s="45">
        <v>1990</v>
      </c>
      <c r="AG303" s="40">
        <f t="shared" si="130"/>
        <v>2</v>
      </c>
      <c r="AH303" s="45" t="str">
        <f t="shared" si="140"/>
        <v>Steam</v>
      </c>
      <c r="AI303" s="40">
        <f t="shared" si="131"/>
        <v>2</v>
      </c>
      <c r="AJ303" s="46" t="s">
        <v>42</v>
      </c>
      <c r="AK303" s="40">
        <f t="shared" si="132"/>
        <v>0</v>
      </c>
      <c r="AL303" s="9" t="s">
        <v>1060</v>
      </c>
      <c r="AM303" s="9">
        <f t="shared" si="133"/>
        <v>2</v>
      </c>
      <c r="AN303" s="9" t="s">
        <v>1047</v>
      </c>
      <c r="AO303" s="47">
        <f>VLOOKUP(AN303,'Data Tables'!$E$4:$F$15,2,FALSE)</f>
        <v>8.6002589999999994</v>
      </c>
      <c r="AP303" s="9">
        <f t="shared" si="134"/>
        <v>4</v>
      </c>
      <c r="AQ303" s="9" t="s">
        <v>1061</v>
      </c>
      <c r="AR303" s="9">
        <f t="shared" si="135"/>
        <v>4</v>
      </c>
      <c r="AS303" s="9" t="str">
        <f t="shared" si="136"/>
        <v>Not NYC</v>
      </c>
      <c r="AT303" s="9"/>
      <c r="AU303" s="9">
        <f t="shared" si="137"/>
        <v>0</v>
      </c>
      <c r="AV303" s="9">
        <f t="shared" si="138"/>
        <v>58</v>
      </c>
    </row>
    <row r="304" spans="1:48" hidden="1" x14ac:dyDescent="0.25">
      <c r="A304" s="9" t="s">
        <v>989</v>
      </c>
      <c r="B304" s="9" t="s">
        <v>990</v>
      </c>
      <c r="C304" s="9" t="s">
        <v>793</v>
      </c>
      <c r="D304" s="9" t="s">
        <v>442</v>
      </c>
      <c r="E304" t="s">
        <v>1034</v>
      </c>
      <c r="F304" t="str">
        <f t="shared" si="119"/>
        <v>Not NYC</v>
      </c>
      <c r="G304" s="9" t="s">
        <v>991</v>
      </c>
      <c r="H304" s="36">
        <v>41.108955000000002</v>
      </c>
      <c r="I304" s="36">
        <v>-73.866528000000002</v>
      </c>
      <c r="J304" s="40">
        <f t="shared" si="139"/>
        <v>4</v>
      </c>
      <c r="K304" s="40">
        <f t="shared" si="120"/>
        <v>3</v>
      </c>
      <c r="L304" s="40">
        <f t="shared" si="121"/>
        <v>4</v>
      </c>
      <c r="M304" s="41">
        <v>27987.627641289127</v>
      </c>
      <c r="N304" s="41">
        <v>10945.656354761588</v>
      </c>
      <c r="O304" s="41">
        <f t="shared" si="141"/>
        <v>1924.5609830980586</v>
      </c>
      <c r="P304" s="42">
        <f t="shared" si="122"/>
        <v>1</v>
      </c>
      <c r="Q304" s="43">
        <v>2005</v>
      </c>
      <c r="R304" s="43">
        <v>2013</v>
      </c>
      <c r="S304" s="40">
        <f t="shared" si="123"/>
        <v>0</v>
      </c>
      <c r="T304" s="40"/>
      <c r="U304" s="40">
        <f t="shared" si="124"/>
        <v>0</v>
      </c>
      <c r="V304" s="40" t="str">
        <f>IFERROR(VLOOKUP(A304,'Data Tables'!$L$3:$M$89,2,FALSE),"No")</f>
        <v>No</v>
      </c>
      <c r="W304" s="40">
        <f t="shared" si="125"/>
        <v>0</v>
      </c>
      <c r="X304" s="43"/>
      <c r="Y304" s="40">
        <f t="shared" si="126"/>
        <v>0</v>
      </c>
      <c r="Z304" s="43" t="s">
        <v>77</v>
      </c>
      <c r="AA304" s="40">
        <f t="shared" si="127"/>
        <v>1</v>
      </c>
      <c r="AB304" s="43" t="s">
        <v>201</v>
      </c>
      <c r="AC304" s="42">
        <f t="shared" si="128"/>
        <v>4</v>
      </c>
      <c r="AD304" s="41" t="s">
        <v>538</v>
      </c>
      <c r="AE304" s="42">
        <f t="shared" si="129"/>
        <v>4</v>
      </c>
      <c r="AF304" s="45">
        <v>1990</v>
      </c>
      <c r="AG304" s="40">
        <f t="shared" si="130"/>
        <v>2</v>
      </c>
      <c r="AH304" s="45" t="str">
        <f t="shared" si="140"/>
        <v>Hydronic</v>
      </c>
      <c r="AI304" s="40">
        <f t="shared" si="131"/>
        <v>4</v>
      </c>
      <c r="AJ304" s="46" t="s">
        <v>42</v>
      </c>
      <c r="AK304" s="40">
        <f t="shared" si="132"/>
        <v>0</v>
      </c>
      <c r="AL304" s="9" t="s">
        <v>1048</v>
      </c>
      <c r="AM304" s="9">
        <f t="shared" si="133"/>
        <v>4</v>
      </c>
      <c r="AN304" s="9" t="s">
        <v>1055</v>
      </c>
      <c r="AO304" s="47">
        <f>VLOOKUP(AN304,'Data Tables'!$E$4:$F$15,2,FALSE)</f>
        <v>20.157194</v>
      </c>
      <c r="AP304" s="9">
        <f t="shared" si="134"/>
        <v>0</v>
      </c>
      <c r="AQ304" s="9" t="s">
        <v>1050</v>
      </c>
      <c r="AR304" s="9">
        <f t="shared" si="135"/>
        <v>2</v>
      </c>
      <c r="AS304" s="9" t="str">
        <f t="shared" si="136"/>
        <v>Not NYC</v>
      </c>
      <c r="AT304" s="9"/>
      <c r="AU304" s="9">
        <f t="shared" si="137"/>
        <v>0</v>
      </c>
      <c r="AV304" s="9">
        <f t="shared" si="138"/>
        <v>58</v>
      </c>
    </row>
    <row r="305" spans="1:48" hidden="1" x14ac:dyDescent="0.25">
      <c r="A305" s="9" t="s">
        <v>342</v>
      </c>
      <c r="B305" s="9" t="s">
        <v>343</v>
      </c>
      <c r="C305" s="9" t="s">
        <v>62</v>
      </c>
      <c r="D305" s="9" t="s">
        <v>63</v>
      </c>
      <c r="E305" t="s">
        <v>63</v>
      </c>
      <c r="F305" t="str">
        <f t="shared" si="119"/>
        <v>NYC</v>
      </c>
      <c r="G305" s="9" t="s">
        <v>39</v>
      </c>
      <c r="H305" s="36">
        <v>40.737356200000001</v>
      </c>
      <c r="I305" s="36">
        <v>-73.973201900000007</v>
      </c>
      <c r="J305" s="40">
        <f t="shared" si="139"/>
        <v>3</v>
      </c>
      <c r="K305" s="40">
        <f t="shared" si="120"/>
        <v>2</v>
      </c>
      <c r="L305" s="40">
        <f t="shared" si="121"/>
        <v>3</v>
      </c>
      <c r="M305" s="41">
        <v>36864.277411764699</v>
      </c>
      <c r="N305" s="41">
        <v>7847.1634866158829</v>
      </c>
      <c r="O305" s="41">
        <f t="shared" si="141"/>
        <v>2534.9611937854665</v>
      </c>
      <c r="P305" s="42">
        <f t="shared" si="122"/>
        <v>1</v>
      </c>
      <c r="Q305" s="43">
        <v>1973</v>
      </c>
      <c r="R305" s="43"/>
      <c r="S305" s="40">
        <f t="shared" si="123"/>
        <v>3</v>
      </c>
      <c r="T305" s="40"/>
      <c r="U305" s="40">
        <f t="shared" si="124"/>
        <v>0</v>
      </c>
      <c r="V305" s="40" t="str">
        <f>IFERROR(VLOOKUP(A305,'Data Tables'!$L$3:$M$89,2,FALSE),"No")</f>
        <v>No</v>
      </c>
      <c r="W305" s="40">
        <f t="shared" si="125"/>
        <v>0</v>
      </c>
      <c r="X305" s="43"/>
      <c r="Y305" s="40">
        <f t="shared" si="126"/>
        <v>0</v>
      </c>
      <c r="Z305" s="41" t="s">
        <v>40</v>
      </c>
      <c r="AA305" s="40">
        <f t="shared" si="127"/>
        <v>0</v>
      </c>
      <c r="AB305" s="44" t="str">
        <f>IF(AND(E305="Manhattan",G305="Multifamily Housing"),IF(Q305&lt;1980,"Dual Fuel","Natural Gas"),IF(AND(E305="Manhattan",G305&lt;&gt;"Multifamily Housing"),IF(Q305&lt;1945,"Oil",IF(Q305&lt;1980,"Dual Fuel","Natural Gas")),IF(E305="Downstate/LI/HV",IF(Q305&lt;1980,"Dual Fuel","Natural Gas"),IF(Q305&lt;1945,"Dual Fuel","Natural Gas"))))</f>
        <v>Dual Fuel</v>
      </c>
      <c r="AC305" s="42">
        <f t="shared" si="128"/>
        <v>3</v>
      </c>
      <c r="AD305" s="44" t="str">
        <f>IF(AND(E305="Upstate",Q305&gt;=1945),"Furnace",IF(Q305&gt;=1980,"HW Boiler",IF(AND(E305="Downstate/LI/HV",Q305&gt;=1945),"Furnace","Steam Boiler")))</f>
        <v>Steam Boiler</v>
      </c>
      <c r="AE305" s="42">
        <f t="shared" si="129"/>
        <v>2</v>
      </c>
      <c r="AF305" s="45">
        <v>1990</v>
      </c>
      <c r="AG305" s="40">
        <f t="shared" si="130"/>
        <v>2</v>
      </c>
      <c r="AH305" s="45" t="str">
        <f t="shared" si="140"/>
        <v>Steam</v>
      </c>
      <c r="AI305" s="40">
        <f t="shared" si="131"/>
        <v>2</v>
      </c>
      <c r="AJ305" s="46" t="s">
        <v>42</v>
      </c>
      <c r="AK305" s="40">
        <f t="shared" si="132"/>
        <v>0</v>
      </c>
      <c r="AL305" s="9" t="s">
        <v>1048</v>
      </c>
      <c r="AM305" s="9">
        <f t="shared" si="133"/>
        <v>4</v>
      </c>
      <c r="AN305" s="9" t="s">
        <v>1055</v>
      </c>
      <c r="AO305" s="47">
        <f>VLOOKUP(AN305,'Data Tables'!$E$4:$F$15,2,FALSE)</f>
        <v>20.157194</v>
      </c>
      <c r="AP305" s="9">
        <f t="shared" si="134"/>
        <v>0</v>
      </c>
      <c r="AQ305" s="9" t="s">
        <v>1050</v>
      </c>
      <c r="AR305" s="9">
        <f t="shared" si="135"/>
        <v>2</v>
      </c>
      <c r="AS305" s="9" t="str">
        <f t="shared" si="136"/>
        <v>NYC Dual Fuel</v>
      </c>
      <c r="AT305" s="9"/>
      <c r="AU305" s="9">
        <f t="shared" si="137"/>
        <v>3</v>
      </c>
      <c r="AV305" s="9">
        <f t="shared" si="138"/>
        <v>58</v>
      </c>
    </row>
    <row r="306" spans="1:48" hidden="1" x14ac:dyDescent="0.25">
      <c r="A306" s="9" t="s">
        <v>751</v>
      </c>
      <c r="B306" s="9" t="s">
        <v>752</v>
      </c>
      <c r="C306" s="9" t="s">
        <v>413</v>
      </c>
      <c r="D306" s="9" t="s">
        <v>414</v>
      </c>
      <c r="E306" t="s">
        <v>1035</v>
      </c>
      <c r="F306" t="str">
        <f t="shared" si="119"/>
        <v>Not NYC</v>
      </c>
      <c r="G306" s="9" t="s">
        <v>76</v>
      </c>
      <c r="H306" s="36">
        <v>43.039310999999998</v>
      </c>
      <c r="I306" s="36">
        <v>-76.138227999999998</v>
      </c>
      <c r="J306" s="40">
        <f t="shared" ref="J306:J338" si="142">IF(OR(G306="Hospitals",G306="Nursing Homes",G306="Hotels",G306="Airports"),4,IF(OR(G306="Multifamily Housing",G306="Correctional Facilities",G306="Military"),3,IF(G306="Colleges &amp; Universities",2,IF(G306="Office",0,666))))</f>
        <v>4</v>
      </c>
      <c r="K306" s="40">
        <f t="shared" si="120"/>
        <v>4</v>
      </c>
      <c r="L306" s="40">
        <f t="shared" si="121"/>
        <v>4</v>
      </c>
      <c r="M306" s="41">
        <v>46657.141254187321</v>
      </c>
      <c r="N306" s="41">
        <v>20344.683686418892</v>
      </c>
      <c r="O306" s="41">
        <f t="shared" si="141"/>
        <v>3208.364595655587</v>
      </c>
      <c r="P306" s="42">
        <f t="shared" si="122"/>
        <v>1</v>
      </c>
      <c r="Q306" s="43">
        <v>1953</v>
      </c>
      <c r="R306" s="43">
        <v>2013</v>
      </c>
      <c r="S306" s="40">
        <f t="shared" si="123"/>
        <v>0</v>
      </c>
      <c r="T306" s="40"/>
      <c r="U306" s="40">
        <f t="shared" si="124"/>
        <v>0</v>
      </c>
      <c r="V306" s="40" t="str">
        <f>IFERROR(VLOOKUP(A306,'Data Tables'!$L$3:$M$89,2,FALSE),"No")</f>
        <v>No</v>
      </c>
      <c r="W306" s="40">
        <f t="shared" si="125"/>
        <v>0</v>
      </c>
      <c r="X306" s="43"/>
      <c r="Y306" s="40">
        <f t="shared" si="126"/>
        <v>0</v>
      </c>
      <c r="Z306" s="43" t="s">
        <v>40</v>
      </c>
      <c r="AA306" s="40">
        <f t="shared" si="127"/>
        <v>0</v>
      </c>
      <c r="AB306" s="43" t="s">
        <v>41</v>
      </c>
      <c r="AC306" s="42">
        <f t="shared" si="128"/>
        <v>2</v>
      </c>
      <c r="AD306" s="41" t="s">
        <v>104</v>
      </c>
      <c r="AE306" s="42">
        <f t="shared" si="129"/>
        <v>3</v>
      </c>
      <c r="AF306" s="43">
        <v>2017</v>
      </c>
      <c r="AG306" s="40">
        <f t="shared" si="130"/>
        <v>1</v>
      </c>
      <c r="AH306" s="43" t="s">
        <v>89</v>
      </c>
      <c r="AI306" s="40">
        <f t="shared" si="131"/>
        <v>4</v>
      </c>
      <c r="AJ306" s="46" t="s">
        <v>42</v>
      </c>
      <c r="AK306" s="40">
        <f t="shared" si="132"/>
        <v>0</v>
      </c>
      <c r="AL306" s="9" t="s">
        <v>1060</v>
      </c>
      <c r="AM306" s="9">
        <f t="shared" si="133"/>
        <v>2</v>
      </c>
      <c r="AN306" s="9" t="s">
        <v>1047</v>
      </c>
      <c r="AO306" s="47">
        <f>VLOOKUP(AN306,'Data Tables'!$E$4:$F$15,2,FALSE)</f>
        <v>8.6002589999999994</v>
      </c>
      <c r="AP306" s="9">
        <f t="shared" si="134"/>
        <v>4</v>
      </c>
      <c r="AQ306" s="9" t="s">
        <v>1061</v>
      </c>
      <c r="AR306" s="9">
        <f t="shared" si="135"/>
        <v>4</v>
      </c>
      <c r="AS306" s="9" t="str">
        <f t="shared" si="136"/>
        <v>Not NYC</v>
      </c>
      <c r="AT306" s="9"/>
      <c r="AU306" s="9">
        <f t="shared" si="137"/>
        <v>0</v>
      </c>
      <c r="AV306" s="9">
        <f t="shared" si="138"/>
        <v>58</v>
      </c>
    </row>
    <row r="307" spans="1:48" x14ac:dyDescent="0.25">
      <c r="A307" s="9" t="s">
        <v>551</v>
      </c>
      <c r="B307" s="9" t="s">
        <v>552</v>
      </c>
      <c r="C307" s="9" t="s">
        <v>553</v>
      </c>
      <c r="D307" s="9" t="s">
        <v>554</v>
      </c>
      <c r="E307" t="s">
        <v>1035</v>
      </c>
      <c r="F307" t="str">
        <f t="shared" si="119"/>
        <v>Not NYC</v>
      </c>
      <c r="G307" s="9" t="s">
        <v>53</v>
      </c>
      <c r="H307" s="36">
        <v>42.796644999999998</v>
      </c>
      <c r="I307" s="36">
        <v>-77.821894</v>
      </c>
      <c r="J307" s="40">
        <f t="shared" si="142"/>
        <v>2</v>
      </c>
      <c r="K307" s="40">
        <f t="shared" si="120"/>
        <v>0</v>
      </c>
      <c r="L307" s="40">
        <f t="shared" si="121"/>
        <v>1</v>
      </c>
      <c r="M307" s="41">
        <v>93922.477012987016</v>
      </c>
      <c r="N307" s="41">
        <v>10573.144342105263</v>
      </c>
      <c r="O307" s="41">
        <f t="shared" si="141"/>
        <v>6458.5515075401081</v>
      </c>
      <c r="P307" s="42">
        <f t="shared" si="122"/>
        <v>2</v>
      </c>
      <c r="Q307" s="43">
        <v>1867</v>
      </c>
      <c r="R307" s="43">
        <v>2003</v>
      </c>
      <c r="S307" s="40">
        <f t="shared" si="123"/>
        <v>0</v>
      </c>
      <c r="T307" s="40" t="s">
        <v>1162</v>
      </c>
      <c r="U307" s="40">
        <f t="shared" si="124"/>
        <v>4</v>
      </c>
      <c r="V307" s="40" t="str">
        <f>IFERROR(VLOOKUP(A307,'Data Tables'!$L$3:$M$89,2,FALSE),"No")</f>
        <v>No</v>
      </c>
      <c r="W307" s="40">
        <f t="shared" si="125"/>
        <v>0</v>
      </c>
      <c r="X307" s="43"/>
      <c r="Y307" s="40">
        <f t="shared" si="126"/>
        <v>0</v>
      </c>
      <c r="Z307" s="43" t="s">
        <v>46</v>
      </c>
      <c r="AA307" s="40">
        <f t="shared" si="127"/>
        <v>4</v>
      </c>
      <c r="AB307" s="43" t="s">
        <v>41</v>
      </c>
      <c r="AC307" s="42">
        <f t="shared" si="128"/>
        <v>2</v>
      </c>
      <c r="AD307" s="41" t="s">
        <v>54</v>
      </c>
      <c r="AE307" s="42">
        <f t="shared" si="129"/>
        <v>2</v>
      </c>
      <c r="AF307" s="45">
        <v>1990</v>
      </c>
      <c r="AG307" s="40">
        <f t="shared" si="130"/>
        <v>2</v>
      </c>
      <c r="AH307" s="43" t="s">
        <v>49</v>
      </c>
      <c r="AI307" s="40">
        <f t="shared" si="131"/>
        <v>2</v>
      </c>
      <c r="AJ307" s="46" t="s">
        <v>49</v>
      </c>
      <c r="AK307" s="40">
        <f t="shared" si="132"/>
        <v>1</v>
      </c>
      <c r="AL307" s="9" t="s">
        <v>1060</v>
      </c>
      <c r="AM307" s="9">
        <f t="shared" si="133"/>
        <v>2</v>
      </c>
      <c r="AN307" s="9" t="s">
        <v>1054</v>
      </c>
      <c r="AO307" s="47">
        <f>VLOOKUP(AN307,'Data Tables'!$E$4:$F$15,2,FALSE)</f>
        <v>10.88392</v>
      </c>
      <c r="AP307" s="9">
        <f t="shared" si="134"/>
        <v>3</v>
      </c>
      <c r="AQ307" s="9" t="s">
        <v>1061</v>
      </c>
      <c r="AR307" s="9">
        <f t="shared" si="135"/>
        <v>4</v>
      </c>
      <c r="AS307" s="9" t="str">
        <f t="shared" si="136"/>
        <v>Not NYC</v>
      </c>
      <c r="AT307" s="9"/>
      <c r="AU307" s="9">
        <f t="shared" si="137"/>
        <v>0</v>
      </c>
      <c r="AV307" s="9">
        <f t="shared" si="138"/>
        <v>58</v>
      </c>
    </row>
    <row r="308" spans="1:48" hidden="1" x14ac:dyDescent="0.25">
      <c r="A308" s="9" t="s">
        <v>809</v>
      </c>
      <c r="B308" s="9" t="s">
        <v>810</v>
      </c>
      <c r="C308" s="9" t="s">
        <v>441</v>
      </c>
      <c r="D308" s="9" t="s">
        <v>442</v>
      </c>
      <c r="E308" t="s">
        <v>1034</v>
      </c>
      <c r="F308" t="str">
        <f t="shared" si="119"/>
        <v>Not NYC</v>
      </c>
      <c r="G308" s="9" t="s">
        <v>339</v>
      </c>
      <c r="H308" s="36">
        <v>41.0848012951027</v>
      </c>
      <c r="I308" s="36">
        <v>-73.803284016123101</v>
      </c>
      <c r="J308" s="40">
        <f t="shared" si="142"/>
        <v>3</v>
      </c>
      <c r="K308" s="40">
        <f t="shared" si="120"/>
        <v>1</v>
      </c>
      <c r="L308" s="40">
        <f t="shared" si="121"/>
        <v>1</v>
      </c>
      <c r="M308" s="41">
        <v>39614.167950379735</v>
      </c>
      <c r="N308" s="41">
        <v>21732.772695</v>
      </c>
      <c r="O308" s="41">
        <f t="shared" si="141"/>
        <v>2724.0566078819948</v>
      </c>
      <c r="P308" s="42">
        <f t="shared" si="122"/>
        <v>1</v>
      </c>
      <c r="Q308" s="43">
        <v>1932</v>
      </c>
      <c r="R308" s="43"/>
      <c r="S308" s="40">
        <f t="shared" si="123"/>
        <v>4</v>
      </c>
      <c r="T308" s="40" t="s">
        <v>1162</v>
      </c>
      <c r="U308" s="40">
        <f t="shared" si="124"/>
        <v>4</v>
      </c>
      <c r="V308" s="40" t="str">
        <f>IFERROR(VLOOKUP(A308,'Data Tables'!$L$3:$M$89,2,FALSE),"No")</f>
        <v>No</v>
      </c>
      <c r="W308" s="40">
        <f t="shared" si="125"/>
        <v>0</v>
      </c>
      <c r="X308" s="43"/>
      <c r="Y308" s="40">
        <f t="shared" si="126"/>
        <v>0</v>
      </c>
      <c r="Z308" s="43" t="s">
        <v>46</v>
      </c>
      <c r="AA308" s="40">
        <f t="shared" si="127"/>
        <v>4</v>
      </c>
      <c r="AB308" s="43" t="s">
        <v>47</v>
      </c>
      <c r="AC308" s="42">
        <f t="shared" si="128"/>
        <v>3</v>
      </c>
      <c r="AD308" s="41" t="s">
        <v>74</v>
      </c>
      <c r="AE308" s="42">
        <f t="shared" si="129"/>
        <v>2</v>
      </c>
      <c r="AF308" s="45">
        <v>1990</v>
      </c>
      <c r="AG308" s="40">
        <f t="shared" si="130"/>
        <v>2</v>
      </c>
      <c r="AH308" s="45" t="str">
        <f>IF(AND(E308="Upstate",Q308&gt;=1945),"Forced Air",IF(Q308&gt;=1980,"Hydronic",IF(AND(E308="Downstate/LI/HV",Q308&gt;=1945),"Forced Air","Steam")))</f>
        <v>Steam</v>
      </c>
      <c r="AI308" s="40">
        <f t="shared" si="131"/>
        <v>2</v>
      </c>
      <c r="AJ308" s="46" t="s">
        <v>42</v>
      </c>
      <c r="AK308" s="40">
        <f t="shared" si="132"/>
        <v>0</v>
      </c>
      <c r="AL308" s="9" t="s">
        <v>1048</v>
      </c>
      <c r="AM308" s="9">
        <f t="shared" si="133"/>
        <v>4</v>
      </c>
      <c r="AN308" s="9" t="s">
        <v>1055</v>
      </c>
      <c r="AO308" s="47">
        <f>VLOOKUP(AN308,'Data Tables'!$E$4:$F$15,2,FALSE)</f>
        <v>20.157194</v>
      </c>
      <c r="AP308" s="9">
        <f t="shared" si="134"/>
        <v>0</v>
      </c>
      <c r="AQ308" s="9" t="s">
        <v>1050</v>
      </c>
      <c r="AR308" s="9">
        <f t="shared" si="135"/>
        <v>2</v>
      </c>
      <c r="AS308" s="9" t="str">
        <f t="shared" si="136"/>
        <v>Not NYC</v>
      </c>
      <c r="AT308" s="9"/>
      <c r="AU308" s="9">
        <f t="shared" si="137"/>
        <v>0</v>
      </c>
      <c r="AV308" s="9">
        <f t="shared" si="138"/>
        <v>58</v>
      </c>
    </row>
    <row r="309" spans="1:48" hidden="1" x14ac:dyDescent="0.25">
      <c r="A309" s="9" t="s">
        <v>995</v>
      </c>
      <c r="B309" s="9" t="s">
        <v>996</v>
      </c>
      <c r="C309" s="9" t="s">
        <v>437</v>
      </c>
      <c r="D309" s="9" t="s">
        <v>437</v>
      </c>
      <c r="E309" t="s">
        <v>1034</v>
      </c>
      <c r="F309" t="str">
        <f t="shared" si="119"/>
        <v>Not NYC</v>
      </c>
      <c r="G309" s="9" t="s">
        <v>64</v>
      </c>
      <c r="H309" s="36">
        <v>42.652500000000003</v>
      </c>
      <c r="I309" s="36">
        <v>-73.756600000000006</v>
      </c>
      <c r="J309" s="40">
        <f t="shared" si="142"/>
        <v>0</v>
      </c>
      <c r="K309" s="40">
        <f t="shared" si="120"/>
        <v>1</v>
      </c>
      <c r="L309" s="40">
        <f t="shared" si="121"/>
        <v>2</v>
      </c>
      <c r="M309" s="41">
        <v>27897.36092367626</v>
      </c>
      <c r="N309" s="41">
        <v>12189.000772806243</v>
      </c>
      <c r="O309" s="41">
        <f t="shared" si="141"/>
        <v>1918.3538188104442</v>
      </c>
      <c r="P309" s="42">
        <f t="shared" si="122"/>
        <v>1</v>
      </c>
      <c r="Q309" s="43">
        <v>1976</v>
      </c>
      <c r="R309" s="43"/>
      <c r="S309" s="40">
        <f t="shared" si="123"/>
        <v>3</v>
      </c>
      <c r="T309" s="40" t="s">
        <v>1162</v>
      </c>
      <c r="U309" s="40">
        <f t="shared" si="124"/>
        <v>4</v>
      </c>
      <c r="V309" s="40" t="str">
        <f>IFERROR(VLOOKUP(A309,'Data Tables'!$L$3:$M$89,2,FALSE),"No")</f>
        <v>No</v>
      </c>
      <c r="W309" s="40">
        <f t="shared" si="125"/>
        <v>0</v>
      </c>
      <c r="X309" s="43"/>
      <c r="Y309" s="40">
        <f t="shared" si="126"/>
        <v>0</v>
      </c>
      <c r="Z309" s="43" t="s">
        <v>40</v>
      </c>
      <c r="AA309" s="40">
        <f t="shared" si="127"/>
        <v>0</v>
      </c>
      <c r="AB309" s="44" t="str">
        <f>IF(AND(E309="Manhattan",G309="Multifamily Housing"),IF(Q309&lt;1980,"Dual Fuel","Natural Gas"),IF(AND(E309="Manhattan",G309&lt;&gt;"Multifamily Housing"),IF(Q309&lt;1945,"Oil",IF(Q309&lt;1980,"Dual Fuel","Natural Gas")),IF(E309="Downstate/LI/HV",IF(Q309&lt;1980,"Dual Fuel","Natural Gas"),IF(Q309&lt;1945,"Dual Fuel","Natural Gas"))))</f>
        <v>Dual Fuel</v>
      </c>
      <c r="AC309" s="42">
        <f t="shared" si="128"/>
        <v>3</v>
      </c>
      <c r="AD309" s="44" t="str">
        <f>IF(AND(E309="Upstate",Q309&gt;=1945),"Furnace",IF(Q309&gt;=1980,"HW Boiler",IF(AND(E309="Downstate/LI/HV",Q309&gt;=1945),"Furnace","Steam Boiler")))</f>
        <v>Furnace</v>
      </c>
      <c r="AE309" s="42">
        <f t="shared" si="129"/>
        <v>3</v>
      </c>
      <c r="AF309" s="45">
        <v>1990</v>
      </c>
      <c r="AG309" s="40">
        <f t="shared" si="130"/>
        <v>2</v>
      </c>
      <c r="AH309" s="45" t="str">
        <f>IF(AND(E309="Upstate",Q309&gt;=1945),"Forced Air",IF(Q309&gt;=1980,"Hydronic",IF(AND(E309="Downstate/LI/HV",Q309&gt;=1945),"Forced Air","Steam")))</f>
        <v>Forced Air</v>
      </c>
      <c r="AI309" s="40">
        <f t="shared" si="131"/>
        <v>4</v>
      </c>
      <c r="AJ309" s="46" t="s">
        <v>42</v>
      </c>
      <c r="AK309" s="40">
        <f t="shared" si="132"/>
        <v>0</v>
      </c>
      <c r="AL309" s="9" t="s">
        <v>1060</v>
      </c>
      <c r="AM309" s="9">
        <f t="shared" si="133"/>
        <v>2</v>
      </c>
      <c r="AN309" s="9" t="s">
        <v>1047</v>
      </c>
      <c r="AO309" s="47">
        <f>VLOOKUP(AN309,'Data Tables'!$E$4:$F$15,2,FALSE)</f>
        <v>8.6002589999999994</v>
      </c>
      <c r="AP309" s="9">
        <f t="shared" si="134"/>
        <v>4</v>
      </c>
      <c r="AQ309" s="9" t="s">
        <v>1061</v>
      </c>
      <c r="AR309" s="9">
        <f t="shared" si="135"/>
        <v>4</v>
      </c>
      <c r="AS309" s="9" t="str">
        <f t="shared" si="136"/>
        <v>Not NYC</v>
      </c>
      <c r="AT309" s="9"/>
      <c r="AU309" s="9">
        <f t="shared" si="137"/>
        <v>0</v>
      </c>
      <c r="AV309" s="9">
        <f t="shared" si="138"/>
        <v>58</v>
      </c>
    </row>
    <row r="310" spans="1:48" x14ac:dyDescent="0.25">
      <c r="A310" s="9" t="s">
        <v>131</v>
      </c>
      <c r="B310" s="9" t="s">
        <v>132</v>
      </c>
      <c r="C310" s="9" t="s">
        <v>62</v>
      </c>
      <c r="D310" s="9" t="s">
        <v>63</v>
      </c>
      <c r="E310" t="s">
        <v>63</v>
      </c>
      <c r="F310" t="str">
        <f t="shared" si="119"/>
        <v>NYC</v>
      </c>
      <c r="G310" s="9" t="s">
        <v>53</v>
      </c>
      <c r="H310" s="36">
        <v>40.768543700000002</v>
      </c>
      <c r="I310" s="36">
        <v>-73.965187900000004</v>
      </c>
      <c r="J310" s="40">
        <f t="shared" si="142"/>
        <v>2</v>
      </c>
      <c r="K310" s="40">
        <f t="shared" si="120"/>
        <v>0</v>
      </c>
      <c r="L310" s="40">
        <f t="shared" si="121"/>
        <v>1</v>
      </c>
      <c r="M310" s="41">
        <v>219640.72577505885</v>
      </c>
      <c r="N310" s="41">
        <v>24814.231432421057</v>
      </c>
      <c r="O310" s="41">
        <f t="shared" si="141"/>
        <v>15103.52990770846</v>
      </c>
      <c r="P310" s="42">
        <f t="shared" si="122"/>
        <v>4</v>
      </c>
      <c r="Q310" s="43">
        <v>1873</v>
      </c>
      <c r="R310" s="43">
        <v>2010</v>
      </c>
      <c r="S310" s="40">
        <f t="shared" si="123"/>
        <v>0</v>
      </c>
      <c r="T310" s="40" t="s">
        <v>1162</v>
      </c>
      <c r="U310" s="40">
        <f t="shared" si="124"/>
        <v>4</v>
      </c>
      <c r="V310" s="40" t="str">
        <f>IFERROR(VLOOKUP(A310,'Data Tables'!$L$3:$M$89,2,FALSE),"No")</f>
        <v>Yes</v>
      </c>
      <c r="W310" s="40">
        <f t="shared" si="125"/>
        <v>4</v>
      </c>
      <c r="X310" s="43"/>
      <c r="Y310" s="40">
        <f t="shared" si="126"/>
        <v>0</v>
      </c>
      <c r="Z310" s="41" t="s">
        <v>40</v>
      </c>
      <c r="AA310" s="40">
        <f t="shared" si="127"/>
        <v>0</v>
      </c>
      <c r="AB310" s="41" t="s">
        <v>41</v>
      </c>
      <c r="AC310" s="42">
        <f t="shared" si="128"/>
        <v>2</v>
      </c>
      <c r="AD310" s="41" t="s">
        <v>54</v>
      </c>
      <c r="AE310" s="42">
        <f t="shared" si="129"/>
        <v>2</v>
      </c>
      <c r="AF310" s="45">
        <v>1990</v>
      </c>
      <c r="AG310" s="40">
        <f t="shared" si="130"/>
        <v>2</v>
      </c>
      <c r="AH310" s="45" t="str">
        <f>IF(AND(E310="Upstate",Q310&gt;=1945),"Forced Air",IF(Q310&gt;=1980,"Hydronic",IF(AND(E310="Downstate/LI/HV",Q310&gt;=1945),"Forced Air","Steam")))</f>
        <v>Steam</v>
      </c>
      <c r="AI310" s="40">
        <f t="shared" si="131"/>
        <v>2</v>
      </c>
      <c r="AJ310" s="46" t="s">
        <v>49</v>
      </c>
      <c r="AK310" s="40">
        <f t="shared" si="132"/>
        <v>1</v>
      </c>
      <c r="AL310" s="9" t="s">
        <v>1048</v>
      </c>
      <c r="AM310" s="9">
        <f t="shared" si="133"/>
        <v>4</v>
      </c>
      <c r="AN310" s="9" t="s">
        <v>1055</v>
      </c>
      <c r="AO310" s="47">
        <f>VLOOKUP(AN310,'Data Tables'!$E$4:$F$15,2,FALSE)</f>
        <v>20.157194</v>
      </c>
      <c r="AP310" s="9">
        <f t="shared" si="134"/>
        <v>0</v>
      </c>
      <c r="AQ310" s="9" t="s">
        <v>1050</v>
      </c>
      <c r="AR310" s="9">
        <f t="shared" si="135"/>
        <v>2</v>
      </c>
      <c r="AS310" s="9" t="str">
        <f t="shared" si="136"/>
        <v>NYC Natural Gas</v>
      </c>
      <c r="AT310" s="9"/>
      <c r="AU310" s="9">
        <f t="shared" si="137"/>
        <v>2</v>
      </c>
      <c r="AV310" s="9">
        <f t="shared" si="138"/>
        <v>58</v>
      </c>
    </row>
    <row r="311" spans="1:48" hidden="1" x14ac:dyDescent="0.25">
      <c r="A311" s="9" t="s">
        <v>216</v>
      </c>
      <c r="B311" s="38" t="s">
        <v>217</v>
      </c>
      <c r="C311" s="9" t="s">
        <v>84</v>
      </c>
      <c r="D311" s="9" t="s">
        <v>84</v>
      </c>
      <c r="E311" t="s">
        <v>1034</v>
      </c>
      <c r="F311" t="str">
        <f t="shared" si="119"/>
        <v>NYC</v>
      </c>
      <c r="G311" s="9" t="s">
        <v>76</v>
      </c>
      <c r="H311" s="36">
        <v>40.636043299999997</v>
      </c>
      <c r="I311" s="36">
        <v>-74.105463</v>
      </c>
      <c r="J311" s="40">
        <f t="shared" si="142"/>
        <v>4</v>
      </c>
      <c r="K311" s="40">
        <f t="shared" si="120"/>
        <v>4</v>
      </c>
      <c r="L311" s="40">
        <f t="shared" si="121"/>
        <v>4</v>
      </c>
      <c r="M311" s="41">
        <v>112788.79325364706</v>
      </c>
      <c r="N311" s="41">
        <v>47439.093512930238</v>
      </c>
      <c r="O311" s="41">
        <f t="shared" si="141"/>
        <v>7755.8881949125553</v>
      </c>
      <c r="P311" s="42">
        <f t="shared" si="122"/>
        <v>3</v>
      </c>
      <c r="Q311" s="43">
        <v>1903</v>
      </c>
      <c r="R311" s="43">
        <v>2018</v>
      </c>
      <c r="S311" s="40">
        <f t="shared" si="123"/>
        <v>0</v>
      </c>
      <c r="T311" s="40"/>
      <c r="U311" s="40">
        <f t="shared" si="124"/>
        <v>0</v>
      </c>
      <c r="V311" s="40" t="str">
        <f>IFERROR(VLOOKUP(A311,'Data Tables'!$L$3:$M$89,2,FALSE),"No")</f>
        <v>No</v>
      </c>
      <c r="W311" s="40">
        <f t="shared" si="125"/>
        <v>0</v>
      </c>
      <c r="X311" s="43" t="s">
        <v>1122</v>
      </c>
      <c r="Y311" s="40">
        <f t="shared" si="126"/>
        <v>4</v>
      </c>
      <c r="Z311" s="41" t="s">
        <v>156</v>
      </c>
      <c r="AA311" s="40">
        <f t="shared" si="127"/>
        <v>0</v>
      </c>
      <c r="AB311" s="44" t="str">
        <f>IF(AND(E311="Manhattan",G311="Multifamily Housing"),IF(Q311&lt;1980,"Dual Fuel","Natural Gas"),IF(AND(E311="Manhattan",G311&lt;&gt;"Multifamily Housing"),IF(Q311&lt;1945,"Oil",IF(Q311&lt;1980,"Dual Fuel","Natural Gas")),IF(E311="Downstate/LI/HV",IF(Q311&lt;1980,"Dual Fuel","Natural Gas"),IF(Q311&lt;1945,"Dual Fuel","Natural Gas"))))</f>
        <v>Dual Fuel</v>
      </c>
      <c r="AC311" s="42">
        <f t="shared" si="128"/>
        <v>3</v>
      </c>
      <c r="AD311" s="44" t="str">
        <f>IF(AND(E311="Upstate",Q311&gt;=1945),"Furnace",IF(Q311&gt;=1980,"HW Boiler",IF(AND(E311="Downstate/LI/HV",Q311&gt;=1945),"Furnace","Steam Boiler")))</f>
        <v>Steam Boiler</v>
      </c>
      <c r="AE311" s="42">
        <f t="shared" si="129"/>
        <v>2</v>
      </c>
      <c r="AF311" s="45">
        <v>1990</v>
      </c>
      <c r="AG311" s="40">
        <f t="shared" si="130"/>
        <v>2</v>
      </c>
      <c r="AH311" s="45" t="str">
        <f>IF(AND(E311="Upstate",Q311&gt;=1945),"Forced Air",IF(Q311&gt;=1980,"Hydronic",IF(AND(E311="Downstate/LI/HV",Q311&gt;=1945),"Forced Air","Steam")))</f>
        <v>Steam</v>
      </c>
      <c r="AI311" s="40">
        <f t="shared" si="131"/>
        <v>2</v>
      </c>
      <c r="AJ311" s="46" t="s">
        <v>42</v>
      </c>
      <c r="AK311" s="40">
        <f t="shared" si="132"/>
        <v>0</v>
      </c>
      <c r="AL311" s="9" t="s">
        <v>1048</v>
      </c>
      <c r="AM311" s="9">
        <f t="shared" si="133"/>
        <v>4</v>
      </c>
      <c r="AN311" s="9" t="s">
        <v>1055</v>
      </c>
      <c r="AO311" s="47">
        <f>VLOOKUP(AN311,'Data Tables'!$E$4:$F$15,2,FALSE)</f>
        <v>20.157194</v>
      </c>
      <c r="AP311" s="9">
        <f t="shared" si="134"/>
        <v>0</v>
      </c>
      <c r="AQ311" s="9" t="s">
        <v>1050</v>
      </c>
      <c r="AR311" s="9">
        <f t="shared" si="135"/>
        <v>2</v>
      </c>
      <c r="AS311" s="9" t="str">
        <f t="shared" si="136"/>
        <v>NYC Dual Fuel</v>
      </c>
      <c r="AT311" s="9" t="s">
        <v>1162</v>
      </c>
      <c r="AU311" s="9">
        <f t="shared" si="137"/>
        <v>0</v>
      </c>
      <c r="AV311" s="9">
        <f t="shared" si="138"/>
        <v>57</v>
      </c>
    </row>
    <row r="312" spans="1:48" hidden="1" x14ac:dyDescent="0.25">
      <c r="A312" s="9" t="s">
        <v>126</v>
      </c>
      <c r="B312" s="9" t="s">
        <v>126</v>
      </c>
      <c r="C312" s="9" t="s">
        <v>62</v>
      </c>
      <c r="D312" s="9" t="s">
        <v>63</v>
      </c>
      <c r="E312" t="s">
        <v>63</v>
      </c>
      <c r="F312" t="str">
        <f t="shared" si="119"/>
        <v>NYC</v>
      </c>
      <c r="G312" s="9" t="s">
        <v>76</v>
      </c>
      <c r="H312" s="36">
        <v>40.746510600000001</v>
      </c>
      <c r="I312" s="36">
        <v>-73.971917099999999</v>
      </c>
      <c r="J312" s="40">
        <f t="shared" si="142"/>
        <v>4</v>
      </c>
      <c r="K312" s="40">
        <f t="shared" si="120"/>
        <v>4</v>
      </c>
      <c r="L312" s="40">
        <f t="shared" si="121"/>
        <v>4</v>
      </c>
      <c r="M312" s="41">
        <v>236738.977506353</v>
      </c>
      <c r="N312" s="41">
        <v>99572.680654744196</v>
      </c>
      <c r="O312" s="41">
        <f t="shared" si="141"/>
        <v>16279.286159113333</v>
      </c>
      <c r="P312" s="42">
        <f t="shared" si="122"/>
        <v>4</v>
      </c>
      <c r="Q312" s="43">
        <v>1841</v>
      </c>
      <c r="R312" s="43">
        <v>2018</v>
      </c>
      <c r="S312" s="40">
        <f t="shared" si="123"/>
        <v>0</v>
      </c>
      <c r="T312" s="40"/>
      <c r="U312" s="40">
        <f t="shared" si="124"/>
        <v>0</v>
      </c>
      <c r="V312" s="40" t="str">
        <f>IFERROR(VLOOKUP(A312,'Data Tables'!$L$3:$M$89,2,FALSE),"No")</f>
        <v>No</v>
      </c>
      <c r="W312" s="40">
        <f t="shared" si="125"/>
        <v>0</v>
      </c>
      <c r="X312" s="43"/>
      <c r="Y312" s="40">
        <f t="shared" si="126"/>
        <v>0</v>
      </c>
      <c r="Z312" s="41" t="s">
        <v>40</v>
      </c>
      <c r="AA312" s="40">
        <f t="shared" si="127"/>
        <v>0</v>
      </c>
      <c r="AB312" s="41" t="s">
        <v>41</v>
      </c>
      <c r="AC312" s="42">
        <f t="shared" si="128"/>
        <v>2</v>
      </c>
      <c r="AD312" s="41" t="s">
        <v>48</v>
      </c>
      <c r="AE312" s="42">
        <f t="shared" si="129"/>
        <v>3</v>
      </c>
      <c r="AF312" s="43">
        <v>2016</v>
      </c>
      <c r="AG312" s="40">
        <f t="shared" si="130"/>
        <v>1</v>
      </c>
      <c r="AH312" s="43" t="s">
        <v>49</v>
      </c>
      <c r="AI312" s="40">
        <f t="shared" si="131"/>
        <v>2</v>
      </c>
      <c r="AJ312" s="46" t="s">
        <v>49</v>
      </c>
      <c r="AK312" s="40">
        <f t="shared" si="132"/>
        <v>1</v>
      </c>
      <c r="AL312" s="9" t="s">
        <v>1048</v>
      </c>
      <c r="AM312" s="9">
        <f t="shared" si="133"/>
        <v>4</v>
      </c>
      <c r="AN312" s="9" t="s">
        <v>1055</v>
      </c>
      <c r="AO312" s="47">
        <f>VLOOKUP(AN312,'Data Tables'!$E$4:$F$15,2,FALSE)</f>
        <v>20.157194</v>
      </c>
      <c r="AP312" s="9">
        <f t="shared" si="134"/>
        <v>0</v>
      </c>
      <c r="AQ312" s="9" t="s">
        <v>1050</v>
      </c>
      <c r="AR312" s="9">
        <f t="shared" si="135"/>
        <v>2</v>
      </c>
      <c r="AS312" s="9" t="str">
        <f t="shared" si="136"/>
        <v>NYC Natural Gas</v>
      </c>
      <c r="AT312" s="9" t="s">
        <v>1162</v>
      </c>
      <c r="AU312" s="9">
        <f t="shared" si="137"/>
        <v>0</v>
      </c>
      <c r="AV312" s="9">
        <f t="shared" si="138"/>
        <v>57</v>
      </c>
    </row>
    <row r="313" spans="1:48" hidden="1" x14ac:dyDescent="0.25">
      <c r="A313" s="9" t="s">
        <v>309</v>
      </c>
      <c r="B313" s="9" t="s">
        <v>310</v>
      </c>
      <c r="C313" s="9" t="s">
        <v>45</v>
      </c>
      <c r="D313" s="9" t="s">
        <v>45</v>
      </c>
      <c r="E313" t="s">
        <v>1034</v>
      </c>
      <c r="F313" t="str">
        <f t="shared" si="119"/>
        <v>NYC</v>
      </c>
      <c r="G313" s="9" t="s">
        <v>39</v>
      </c>
      <c r="H313" s="36">
        <v>40.811185500000001</v>
      </c>
      <c r="I313" s="36">
        <v>-73.918235199999998</v>
      </c>
      <c r="J313" s="40">
        <f t="shared" si="142"/>
        <v>3</v>
      </c>
      <c r="K313" s="40">
        <f t="shared" si="120"/>
        <v>2</v>
      </c>
      <c r="L313" s="40">
        <f t="shared" si="121"/>
        <v>3</v>
      </c>
      <c r="M313" s="41">
        <v>63015.890823529415</v>
      </c>
      <c r="N313" s="41">
        <v>1446.2280659617325</v>
      </c>
      <c r="O313" s="41">
        <f t="shared" si="141"/>
        <v>4333.2691983944642</v>
      </c>
      <c r="P313" s="42">
        <f t="shared" si="122"/>
        <v>2</v>
      </c>
      <c r="Q313" s="43">
        <v>1972</v>
      </c>
      <c r="R313" s="43">
        <v>2021</v>
      </c>
      <c r="S313" s="40">
        <f t="shared" si="123"/>
        <v>0</v>
      </c>
      <c r="T313" s="40" t="s">
        <v>1162</v>
      </c>
      <c r="U313" s="40">
        <f t="shared" si="124"/>
        <v>4</v>
      </c>
      <c r="V313" s="40" t="str">
        <f>IFERROR(VLOOKUP(A313,'Data Tables'!$L$3:$M$89,2,FALSE),"No")</f>
        <v>No</v>
      </c>
      <c r="W313" s="40">
        <f t="shared" si="125"/>
        <v>0</v>
      </c>
      <c r="X313" s="43" t="s">
        <v>1133</v>
      </c>
      <c r="Y313" s="40">
        <f t="shared" si="126"/>
        <v>4</v>
      </c>
      <c r="Z313" s="41" t="s">
        <v>40</v>
      </c>
      <c r="AA313" s="40">
        <f t="shared" si="127"/>
        <v>0</v>
      </c>
      <c r="AB313" s="44" t="str">
        <f>IF(AND(E313="Manhattan",G313="Multifamily Housing"),IF(Q313&lt;1980,"Dual Fuel","Natural Gas"),IF(AND(E313="Manhattan",G313&lt;&gt;"Multifamily Housing"),IF(Q313&lt;1945,"Oil",IF(Q313&lt;1980,"Dual Fuel","Natural Gas")),IF(E313="Downstate/LI/HV",IF(Q313&lt;1980,"Dual Fuel","Natural Gas"),IF(Q313&lt;1945,"Dual Fuel","Natural Gas"))))</f>
        <v>Dual Fuel</v>
      </c>
      <c r="AC313" s="42">
        <f t="shared" si="128"/>
        <v>3</v>
      </c>
      <c r="AD313" s="41" t="s">
        <v>74</v>
      </c>
      <c r="AE313" s="42">
        <f t="shared" si="129"/>
        <v>2</v>
      </c>
      <c r="AF313" s="45">
        <v>1990</v>
      </c>
      <c r="AG313" s="40">
        <f t="shared" si="130"/>
        <v>2</v>
      </c>
      <c r="AH313" s="45" t="str">
        <f>IF(AND(E313="Upstate",Q313&gt;=1945),"Forced Air",IF(Q313&gt;=1980,"Hydronic",IF(AND(E313="Downstate/LI/HV",Q313&gt;=1945),"Forced Air","Steam")))</f>
        <v>Forced Air</v>
      </c>
      <c r="AI313" s="40">
        <f t="shared" si="131"/>
        <v>4</v>
      </c>
      <c r="AJ313" s="46" t="s">
        <v>42</v>
      </c>
      <c r="AK313" s="40">
        <f t="shared" si="132"/>
        <v>0</v>
      </c>
      <c r="AL313" s="9" t="s">
        <v>1048</v>
      </c>
      <c r="AM313" s="9">
        <f t="shared" si="133"/>
        <v>4</v>
      </c>
      <c r="AN313" s="9" t="s">
        <v>1055</v>
      </c>
      <c r="AO313" s="47">
        <f>VLOOKUP(AN313,'Data Tables'!$E$4:$F$15,2,FALSE)</f>
        <v>20.157194</v>
      </c>
      <c r="AP313" s="9">
        <f t="shared" si="134"/>
        <v>0</v>
      </c>
      <c r="AQ313" s="9" t="s">
        <v>1050</v>
      </c>
      <c r="AR313" s="9">
        <f t="shared" si="135"/>
        <v>2</v>
      </c>
      <c r="AS313" s="9" t="str">
        <f t="shared" si="136"/>
        <v>NYC Dual Fuel</v>
      </c>
      <c r="AT313" s="9" t="s">
        <v>1162</v>
      </c>
      <c r="AU313" s="9">
        <f t="shared" si="137"/>
        <v>0</v>
      </c>
      <c r="AV313" s="9">
        <f t="shared" si="138"/>
        <v>57</v>
      </c>
    </row>
    <row r="314" spans="1:48" x14ac:dyDescent="0.25">
      <c r="A314" s="9" t="s">
        <v>85</v>
      </c>
      <c r="B314" s="9" t="s">
        <v>86</v>
      </c>
      <c r="C314" s="9" t="s">
        <v>59</v>
      </c>
      <c r="D314" s="9" t="s">
        <v>59</v>
      </c>
      <c r="E314" t="s">
        <v>1034</v>
      </c>
      <c r="F314" t="str">
        <f t="shared" si="119"/>
        <v>NYC</v>
      </c>
      <c r="G314" s="9" t="s">
        <v>53</v>
      </c>
      <c r="H314" s="36">
        <v>40.7247305</v>
      </c>
      <c r="I314" s="36">
        <v>-73.792388399999993</v>
      </c>
      <c r="J314" s="40">
        <f t="shared" si="142"/>
        <v>2</v>
      </c>
      <c r="K314" s="40">
        <f t="shared" si="120"/>
        <v>0</v>
      </c>
      <c r="L314" s="40">
        <f t="shared" si="121"/>
        <v>1</v>
      </c>
      <c r="M314" s="41">
        <v>580200.56470588234</v>
      </c>
      <c r="N314" s="41">
        <v>65549.005263157887</v>
      </c>
      <c r="O314" s="41">
        <f t="shared" si="141"/>
        <v>39897.321184775086</v>
      </c>
      <c r="P314" s="42">
        <f t="shared" si="122"/>
        <v>4</v>
      </c>
      <c r="Q314" s="43">
        <v>1954</v>
      </c>
      <c r="R314" s="43">
        <v>2008</v>
      </c>
      <c r="S314" s="40">
        <f t="shared" si="123"/>
        <v>0</v>
      </c>
      <c r="T314" s="40"/>
      <c r="U314" s="40">
        <f t="shared" si="124"/>
        <v>0</v>
      </c>
      <c r="V314" s="40" t="str">
        <f>IFERROR(VLOOKUP(A314,'Data Tables'!$L$3:$M$89,2,FALSE),"No")</f>
        <v>Yes</v>
      </c>
      <c r="W314" s="40">
        <f t="shared" si="125"/>
        <v>4</v>
      </c>
      <c r="X314" s="43" t="s">
        <v>1118</v>
      </c>
      <c r="Y314" s="40">
        <f t="shared" si="126"/>
        <v>4</v>
      </c>
      <c r="Z314" s="41" t="s">
        <v>46</v>
      </c>
      <c r="AA314" s="40">
        <f t="shared" si="127"/>
        <v>4</v>
      </c>
      <c r="AB314" s="41" t="s">
        <v>87</v>
      </c>
      <c r="AC314" s="42">
        <f t="shared" si="128"/>
        <v>1</v>
      </c>
      <c r="AD314" s="41" t="s">
        <v>88</v>
      </c>
      <c r="AE314" s="42">
        <f t="shared" si="129"/>
        <v>1</v>
      </c>
      <c r="AF314" s="43">
        <v>2022</v>
      </c>
      <c r="AG314" s="40">
        <f t="shared" si="130"/>
        <v>1</v>
      </c>
      <c r="AH314" s="43" t="s">
        <v>89</v>
      </c>
      <c r="AI314" s="40">
        <f t="shared" si="131"/>
        <v>4</v>
      </c>
      <c r="AJ314" s="46" t="s">
        <v>42</v>
      </c>
      <c r="AK314" s="40">
        <f t="shared" si="132"/>
        <v>0</v>
      </c>
      <c r="AL314" s="9" t="s">
        <v>1048</v>
      </c>
      <c r="AM314" s="9">
        <f t="shared" si="133"/>
        <v>4</v>
      </c>
      <c r="AN314" s="9" t="s">
        <v>1055</v>
      </c>
      <c r="AO314" s="47">
        <f>VLOOKUP(AN314,'Data Tables'!$E$4:$F$15,2,FALSE)</f>
        <v>20.157194</v>
      </c>
      <c r="AP314" s="9">
        <f t="shared" si="134"/>
        <v>0</v>
      </c>
      <c r="AQ314" s="9" t="s">
        <v>1050</v>
      </c>
      <c r="AR314" s="9">
        <f t="shared" si="135"/>
        <v>0</v>
      </c>
      <c r="AS314" s="9" t="str">
        <f t="shared" si="136"/>
        <v>NYC Electricity</v>
      </c>
      <c r="AT314" s="9"/>
      <c r="AU314" s="9">
        <f t="shared" si="137"/>
        <v>0</v>
      </c>
      <c r="AV314" s="9">
        <f t="shared" si="138"/>
        <v>57</v>
      </c>
    </row>
    <row r="315" spans="1:48" hidden="1" x14ac:dyDescent="0.25">
      <c r="A315" s="9" t="s">
        <v>628</v>
      </c>
      <c r="B315" s="9" t="s">
        <v>629</v>
      </c>
      <c r="C315" s="9" t="s">
        <v>630</v>
      </c>
      <c r="D315" s="9" t="s">
        <v>631</v>
      </c>
      <c r="E315" t="s">
        <v>1035</v>
      </c>
      <c r="F315" t="str">
        <f t="shared" si="119"/>
        <v>Not NYC</v>
      </c>
      <c r="G315" s="9" t="s">
        <v>76</v>
      </c>
      <c r="H315" s="36">
        <v>43.307273000000002</v>
      </c>
      <c r="I315" s="36">
        <v>-73.645948000000004</v>
      </c>
      <c r="J315" s="40">
        <f t="shared" si="142"/>
        <v>4</v>
      </c>
      <c r="K315" s="40">
        <f t="shared" si="120"/>
        <v>4</v>
      </c>
      <c r="L315" s="40">
        <f t="shared" si="121"/>
        <v>4</v>
      </c>
      <c r="M315" s="41">
        <v>67507.550083092821</v>
      </c>
      <c r="N315" s="41">
        <v>29436.431722278849</v>
      </c>
      <c r="O315" s="41">
        <f t="shared" si="141"/>
        <v>4642.1368263020895</v>
      </c>
      <c r="P315" s="42">
        <f t="shared" si="122"/>
        <v>2</v>
      </c>
      <c r="Q315" s="43">
        <v>1897</v>
      </c>
      <c r="R315" s="43">
        <v>2005</v>
      </c>
      <c r="S315" s="40">
        <f t="shared" si="123"/>
        <v>0</v>
      </c>
      <c r="T315" s="40"/>
      <c r="U315" s="40">
        <f t="shared" si="124"/>
        <v>0</v>
      </c>
      <c r="V315" s="40" t="str">
        <f>IFERROR(VLOOKUP(A315,'Data Tables'!$L$3:$M$89,2,FALSE),"No")</f>
        <v>No</v>
      </c>
      <c r="W315" s="40">
        <f t="shared" si="125"/>
        <v>0</v>
      </c>
      <c r="X315" s="43"/>
      <c r="Y315" s="40">
        <f t="shared" si="126"/>
        <v>0</v>
      </c>
      <c r="Z315" s="43" t="s">
        <v>156</v>
      </c>
      <c r="AA315" s="40">
        <f t="shared" si="127"/>
        <v>0</v>
      </c>
      <c r="AB315" s="44" t="str">
        <f>IF(AND(E315="Manhattan",G315="Multifamily Housing"),IF(Q315&lt;1980,"Dual Fuel","Natural Gas"),IF(AND(E315="Manhattan",G315&lt;&gt;"Multifamily Housing"),IF(Q315&lt;1945,"Oil",IF(Q315&lt;1980,"Dual Fuel","Natural Gas")),IF(E315="Downstate/LI/HV",IF(Q315&lt;1980,"Dual Fuel","Natural Gas"),IF(Q315&lt;1945,"Dual Fuel","Natural Gas"))))</f>
        <v>Dual Fuel</v>
      </c>
      <c r="AC315" s="42">
        <f t="shared" si="128"/>
        <v>3</v>
      </c>
      <c r="AD315" s="41" t="s">
        <v>74</v>
      </c>
      <c r="AE315" s="42">
        <f t="shared" si="129"/>
        <v>2</v>
      </c>
      <c r="AF315" s="45">
        <v>1990</v>
      </c>
      <c r="AG315" s="40">
        <f t="shared" si="130"/>
        <v>2</v>
      </c>
      <c r="AH315" s="45" t="str">
        <f>IF(AND(E315="Upstate",Q315&gt;=1945),"Forced Air",IF(Q315&gt;=1980,"Hydronic",IF(AND(E315="Downstate/LI/HV",Q315&gt;=1945),"Forced Air","Steam")))</f>
        <v>Steam</v>
      </c>
      <c r="AI315" s="40">
        <f t="shared" si="131"/>
        <v>2</v>
      </c>
      <c r="AJ315" s="46" t="s">
        <v>42</v>
      </c>
      <c r="AK315" s="40">
        <f t="shared" si="132"/>
        <v>0</v>
      </c>
      <c r="AL315" s="9" t="s">
        <v>1064</v>
      </c>
      <c r="AM315" s="9">
        <f t="shared" si="133"/>
        <v>1</v>
      </c>
      <c r="AN315" s="9" t="s">
        <v>1047</v>
      </c>
      <c r="AO315" s="47">
        <f>VLOOKUP(AN315,'Data Tables'!$E$4:$F$15,2,FALSE)</f>
        <v>8.6002589999999994</v>
      </c>
      <c r="AP315" s="9">
        <f t="shared" si="134"/>
        <v>4</v>
      </c>
      <c r="AQ315" s="9" t="s">
        <v>1061</v>
      </c>
      <c r="AR315" s="9">
        <f t="shared" si="135"/>
        <v>4</v>
      </c>
      <c r="AS315" s="9" t="str">
        <f t="shared" si="136"/>
        <v>Not NYC</v>
      </c>
      <c r="AT315" s="9"/>
      <c r="AU315" s="9">
        <f t="shared" si="137"/>
        <v>0</v>
      </c>
      <c r="AV315" s="9">
        <f t="shared" si="138"/>
        <v>57</v>
      </c>
    </row>
    <row r="316" spans="1:48" hidden="1" x14ac:dyDescent="0.25">
      <c r="A316" s="9" t="s">
        <v>977</v>
      </c>
      <c r="B316" s="9" t="s">
        <v>978</v>
      </c>
      <c r="C316" s="9" t="s">
        <v>786</v>
      </c>
      <c r="D316" s="9" t="s">
        <v>617</v>
      </c>
      <c r="E316" t="s">
        <v>1035</v>
      </c>
      <c r="F316" t="str">
        <f t="shared" si="119"/>
        <v>Not NYC</v>
      </c>
      <c r="G316" s="9" t="s">
        <v>76</v>
      </c>
      <c r="H316" s="36">
        <v>44.692037999999997</v>
      </c>
      <c r="I316" s="36">
        <v>-75.499595999999997</v>
      </c>
      <c r="J316" s="40">
        <f t="shared" si="142"/>
        <v>4</v>
      </c>
      <c r="K316" s="40">
        <f t="shared" si="120"/>
        <v>4</v>
      </c>
      <c r="L316" s="40">
        <f t="shared" si="121"/>
        <v>4</v>
      </c>
      <c r="M316" s="41">
        <v>30063.256249804715</v>
      </c>
      <c r="N316" s="41">
        <v>13108.978015903218</v>
      </c>
      <c r="O316" s="41">
        <f t="shared" si="141"/>
        <v>2067.2909738836302</v>
      </c>
      <c r="P316" s="42">
        <f t="shared" si="122"/>
        <v>1</v>
      </c>
      <c r="Q316" s="43">
        <v>1885</v>
      </c>
      <c r="R316" s="43">
        <v>2021</v>
      </c>
      <c r="S316" s="40">
        <f t="shared" si="123"/>
        <v>0</v>
      </c>
      <c r="T316" s="40"/>
      <c r="U316" s="40">
        <f t="shared" si="124"/>
        <v>0</v>
      </c>
      <c r="V316" s="40" t="str">
        <f>IFERROR(VLOOKUP(A316,'Data Tables'!$L$3:$M$89,2,FALSE),"No")</f>
        <v>No</v>
      </c>
      <c r="W316" s="40">
        <f t="shared" si="125"/>
        <v>0</v>
      </c>
      <c r="X316" s="43"/>
      <c r="Y316" s="40">
        <f t="shared" si="126"/>
        <v>0</v>
      </c>
      <c r="Z316" s="43" t="s">
        <v>77</v>
      </c>
      <c r="AA316" s="40">
        <f t="shared" si="127"/>
        <v>1</v>
      </c>
      <c r="AB316" s="44" t="str">
        <f>IF(AND(E316="Manhattan",G316="Multifamily Housing"),IF(Q316&lt;1980,"Dual Fuel","Natural Gas"),IF(AND(E316="Manhattan",G316&lt;&gt;"Multifamily Housing"),IF(Q316&lt;1945,"Oil",IF(Q316&lt;1980,"Dual Fuel","Natural Gas")),IF(E316="Downstate/LI/HV",IF(Q316&lt;1980,"Dual Fuel","Natural Gas"),IF(Q316&lt;1945,"Dual Fuel","Natural Gas"))))</f>
        <v>Dual Fuel</v>
      </c>
      <c r="AC316" s="42">
        <f t="shared" si="128"/>
        <v>3</v>
      </c>
      <c r="AD316" s="44" t="str">
        <f>IF(AND(E316="Upstate",Q316&gt;=1945),"Furnace",IF(Q316&gt;=1980,"HW Boiler",IF(AND(E316="Downstate/LI/HV",Q316&gt;=1945),"Furnace","Steam Boiler")))</f>
        <v>Steam Boiler</v>
      </c>
      <c r="AE316" s="42">
        <f t="shared" si="129"/>
        <v>2</v>
      </c>
      <c r="AF316" s="45">
        <v>1990</v>
      </c>
      <c r="AG316" s="40">
        <f t="shared" si="130"/>
        <v>2</v>
      </c>
      <c r="AH316" s="45" t="str">
        <f>IF(AND(E316="Upstate",Q316&gt;=1945),"Forced Air",IF(Q316&gt;=1980,"Hydronic",IF(AND(E316="Downstate/LI/HV",Q316&gt;=1945),"Forced Air","Steam")))</f>
        <v>Steam</v>
      </c>
      <c r="AI316" s="40">
        <f t="shared" si="131"/>
        <v>2</v>
      </c>
      <c r="AJ316" s="46" t="s">
        <v>42</v>
      </c>
      <c r="AK316" s="40">
        <f t="shared" si="132"/>
        <v>0</v>
      </c>
      <c r="AL316" s="9" t="s">
        <v>1064</v>
      </c>
      <c r="AM316" s="9">
        <f t="shared" si="133"/>
        <v>1</v>
      </c>
      <c r="AN316" s="9" t="s">
        <v>1047</v>
      </c>
      <c r="AO316" s="47">
        <f>VLOOKUP(AN316,'Data Tables'!$E$4:$F$15,2,FALSE)</f>
        <v>8.6002589999999994</v>
      </c>
      <c r="AP316" s="9">
        <f t="shared" si="134"/>
        <v>4</v>
      </c>
      <c r="AQ316" s="9" t="s">
        <v>1061</v>
      </c>
      <c r="AR316" s="9">
        <f t="shared" si="135"/>
        <v>4</v>
      </c>
      <c r="AS316" s="9" t="str">
        <f t="shared" si="136"/>
        <v>Not NYC</v>
      </c>
      <c r="AT316" s="9"/>
      <c r="AU316" s="9">
        <f t="shared" si="137"/>
        <v>0</v>
      </c>
      <c r="AV316" s="9">
        <f t="shared" si="138"/>
        <v>57</v>
      </c>
    </row>
    <row r="317" spans="1:48" hidden="1" x14ac:dyDescent="0.25">
      <c r="A317" s="9" t="s">
        <v>1012</v>
      </c>
      <c r="B317" s="9" t="s">
        <v>1013</v>
      </c>
      <c r="C317" s="9" t="s">
        <v>1014</v>
      </c>
      <c r="D317" s="9" t="s">
        <v>442</v>
      </c>
      <c r="E317" t="s">
        <v>1034</v>
      </c>
      <c r="F317" t="str">
        <f t="shared" si="119"/>
        <v>Not NYC</v>
      </c>
      <c r="G317" s="9" t="s">
        <v>76</v>
      </c>
      <c r="H317" s="36">
        <v>41.291592000000001</v>
      </c>
      <c r="I317" s="36">
        <v>-73.893248</v>
      </c>
      <c r="J317" s="40">
        <f t="shared" si="142"/>
        <v>4</v>
      </c>
      <c r="K317" s="40">
        <f t="shared" si="120"/>
        <v>4</v>
      </c>
      <c r="L317" s="40">
        <f t="shared" si="121"/>
        <v>4</v>
      </c>
      <c r="M317" s="41">
        <v>27078.666846714441</v>
      </c>
      <c r="N317" s="41">
        <v>11807.558218044085</v>
      </c>
      <c r="O317" s="41">
        <f t="shared" si="141"/>
        <v>1862.0565614005402</v>
      </c>
      <c r="P317" s="42">
        <f t="shared" si="122"/>
        <v>1</v>
      </c>
      <c r="Q317" s="43">
        <v>1966</v>
      </c>
      <c r="R317" s="43">
        <v>2011</v>
      </c>
      <c r="S317" s="40">
        <f t="shared" si="123"/>
        <v>0</v>
      </c>
      <c r="T317" s="40"/>
      <c r="U317" s="40">
        <f t="shared" si="124"/>
        <v>0</v>
      </c>
      <c r="V317" s="40" t="str">
        <f>IFERROR(VLOOKUP(A317,'Data Tables'!$L$3:$M$89,2,FALSE),"No")</f>
        <v>No</v>
      </c>
      <c r="W317" s="40">
        <f t="shared" si="125"/>
        <v>0</v>
      </c>
      <c r="X317" s="43"/>
      <c r="Y317" s="40">
        <f t="shared" si="126"/>
        <v>0</v>
      </c>
      <c r="Z317" s="43" t="s">
        <v>77</v>
      </c>
      <c r="AA317" s="40">
        <f t="shared" si="127"/>
        <v>1</v>
      </c>
      <c r="AB317" s="44" t="str">
        <f>IF(AND(E317="Manhattan",G317="Multifamily Housing"),IF(Q317&lt;1980,"Dual Fuel","Natural Gas"),IF(AND(E317="Manhattan",G317&lt;&gt;"Multifamily Housing"),IF(Q317&lt;1945,"Oil",IF(Q317&lt;1980,"Dual Fuel","Natural Gas")),IF(E317="Downstate/LI/HV",IF(Q317&lt;1980,"Dual Fuel","Natural Gas"),IF(Q317&lt;1945,"Dual Fuel","Natural Gas"))))</f>
        <v>Dual Fuel</v>
      </c>
      <c r="AC317" s="42">
        <f t="shared" si="128"/>
        <v>3</v>
      </c>
      <c r="AD317" s="44" t="str">
        <f>IF(AND(E317="Upstate",Q317&gt;=1945),"Furnace",IF(Q317&gt;=1980,"HW Boiler",IF(AND(E317="Downstate/LI/HV",Q317&gt;=1945),"Furnace","Steam Boiler")))</f>
        <v>Furnace</v>
      </c>
      <c r="AE317" s="42">
        <f t="shared" si="129"/>
        <v>3</v>
      </c>
      <c r="AF317" s="45">
        <v>1990</v>
      </c>
      <c r="AG317" s="40">
        <f t="shared" si="130"/>
        <v>2</v>
      </c>
      <c r="AH317" s="45" t="str">
        <f>IF(AND(E317="Upstate",Q317&gt;=1945),"Forced Air",IF(Q317&gt;=1980,"Hydronic",IF(AND(E317="Downstate/LI/HV",Q317&gt;=1945),"Forced Air","Steam")))</f>
        <v>Forced Air</v>
      </c>
      <c r="AI317" s="40">
        <f t="shared" si="131"/>
        <v>4</v>
      </c>
      <c r="AJ317" s="46" t="s">
        <v>42</v>
      </c>
      <c r="AK317" s="40">
        <f t="shared" si="132"/>
        <v>0</v>
      </c>
      <c r="AL317" s="9" t="s">
        <v>1048</v>
      </c>
      <c r="AM317" s="9">
        <f t="shared" si="133"/>
        <v>4</v>
      </c>
      <c r="AN317" s="9" t="s">
        <v>1055</v>
      </c>
      <c r="AO317" s="47">
        <f>VLOOKUP(AN317,'Data Tables'!$E$4:$F$15,2,FALSE)</f>
        <v>20.157194</v>
      </c>
      <c r="AP317" s="9">
        <f t="shared" si="134"/>
        <v>0</v>
      </c>
      <c r="AQ317" s="9" t="s">
        <v>1050</v>
      </c>
      <c r="AR317" s="9">
        <f t="shared" si="135"/>
        <v>2</v>
      </c>
      <c r="AS317" s="9" t="str">
        <f t="shared" si="136"/>
        <v>Not NYC</v>
      </c>
      <c r="AT317" s="9"/>
      <c r="AU317" s="9">
        <f t="shared" si="137"/>
        <v>0</v>
      </c>
      <c r="AV317" s="9">
        <f t="shared" si="138"/>
        <v>57</v>
      </c>
    </row>
    <row r="318" spans="1:48" x14ac:dyDescent="0.25">
      <c r="A318" s="9" t="s">
        <v>639</v>
      </c>
      <c r="B318" s="9" t="s">
        <v>640</v>
      </c>
      <c r="C318" s="9" t="s">
        <v>437</v>
      </c>
      <c r="D318" s="9" t="s">
        <v>437</v>
      </c>
      <c r="E318" t="s">
        <v>1034</v>
      </c>
      <c r="F318" t="str">
        <f t="shared" si="119"/>
        <v>Not NYC</v>
      </c>
      <c r="G318" s="9" t="s">
        <v>53</v>
      </c>
      <c r="H318" s="36">
        <v>42.664296999999998</v>
      </c>
      <c r="I318" s="36">
        <v>-73.786660999999995</v>
      </c>
      <c r="J318" s="40">
        <f t="shared" si="142"/>
        <v>2</v>
      </c>
      <c r="K318" s="40">
        <f t="shared" si="120"/>
        <v>0</v>
      </c>
      <c r="L318" s="40">
        <f t="shared" si="121"/>
        <v>1</v>
      </c>
      <c r="M318" s="41">
        <v>65290.412629870123</v>
      </c>
      <c r="N318" s="41">
        <v>7349.9441118421055</v>
      </c>
      <c r="O318" s="41">
        <f t="shared" si="141"/>
        <v>4489.6760214304813</v>
      </c>
      <c r="P318" s="42">
        <f t="shared" si="122"/>
        <v>2</v>
      </c>
      <c r="Q318" s="43">
        <v>1920</v>
      </c>
      <c r="R318" s="43"/>
      <c r="S318" s="40">
        <f t="shared" si="123"/>
        <v>4</v>
      </c>
      <c r="T318" s="40"/>
      <c r="U318" s="40">
        <f t="shared" si="124"/>
        <v>0</v>
      </c>
      <c r="V318" s="40" t="str">
        <f>IFERROR(VLOOKUP(A318,'Data Tables'!$L$3:$M$89,2,FALSE),"No")</f>
        <v>Yes</v>
      </c>
      <c r="W318" s="40">
        <f t="shared" si="125"/>
        <v>4</v>
      </c>
      <c r="X318" s="43"/>
      <c r="Y318" s="40">
        <f t="shared" si="126"/>
        <v>0</v>
      </c>
      <c r="Z318" s="43" t="s">
        <v>77</v>
      </c>
      <c r="AA318" s="40">
        <f t="shared" si="127"/>
        <v>1</v>
      </c>
      <c r="AB318" s="43" t="s">
        <v>41</v>
      </c>
      <c r="AC318" s="42">
        <f t="shared" si="128"/>
        <v>2</v>
      </c>
      <c r="AD318" s="41" t="s">
        <v>538</v>
      </c>
      <c r="AE318" s="42">
        <f t="shared" si="129"/>
        <v>4</v>
      </c>
      <c r="AF318" s="45">
        <v>1990</v>
      </c>
      <c r="AG318" s="40">
        <f t="shared" si="130"/>
        <v>2</v>
      </c>
      <c r="AH318" s="45" t="str">
        <f>IF(AND(E318="Upstate",Q318&gt;=1945),"Forced Air",IF(Q318&gt;=1980,"Hydronic",IF(AND(E318="Downstate/LI/HV",Q318&gt;=1945),"Forced Air","Steam")))</f>
        <v>Steam</v>
      </c>
      <c r="AI318" s="40">
        <f t="shared" si="131"/>
        <v>2</v>
      </c>
      <c r="AJ318" s="46" t="s">
        <v>42</v>
      </c>
      <c r="AK318" s="40">
        <f t="shared" si="132"/>
        <v>0</v>
      </c>
      <c r="AL318" s="9" t="s">
        <v>1060</v>
      </c>
      <c r="AM318" s="9">
        <f t="shared" si="133"/>
        <v>2</v>
      </c>
      <c r="AN318" s="9" t="s">
        <v>1047</v>
      </c>
      <c r="AO318" s="47">
        <f>VLOOKUP(AN318,'Data Tables'!$E$4:$F$15,2,FALSE)</f>
        <v>8.6002589999999994</v>
      </c>
      <c r="AP318" s="9">
        <f t="shared" si="134"/>
        <v>4</v>
      </c>
      <c r="AQ318" s="9" t="s">
        <v>1061</v>
      </c>
      <c r="AR318" s="9">
        <f t="shared" si="135"/>
        <v>4</v>
      </c>
      <c r="AS318" s="9" t="str">
        <f t="shared" si="136"/>
        <v>Not NYC</v>
      </c>
      <c r="AT318" s="9"/>
      <c r="AU318" s="9">
        <f t="shared" si="137"/>
        <v>0</v>
      </c>
      <c r="AV318" s="9">
        <f t="shared" si="138"/>
        <v>57</v>
      </c>
    </row>
    <row r="319" spans="1:48" x14ac:dyDescent="0.25">
      <c r="A319" s="9" t="s">
        <v>80</v>
      </c>
      <c r="B319" s="9" t="s">
        <v>81</v>
      </c>
      <c r="C319" s="9" t="s">
        <v>62</v>
      </c>
      <c r="D319" s="9" t="s">
        <v>63</v>
      </c>
      <c r="E319" t="s">
        <v>63</v>
      </c>
      <c r="F319" t="str">
        <f t="shared" si="119"/>
        <v>NYC</v>
      </c>
      <c r="G319" s="9" t="s">
        <v>53</v>
      </c>
      <c r="H319" s="36">
        <v>40.710974</v>
      </c>
      <c r="I319" s="36">
        <v>-74.004748599999999</v>
      </c>
      <c r="J319" s="40">
        <f t="shared" si="142"/>
        <v>2</v>
      </c>
      <c r="K319" s="40">
        <f t="shared" si="120"/>
        <v>0</v>
      </c>
      <c r="L319" s="40">
        <f t="shared" si="121"/>
        <v>1</v>
      </c>
      <c r="M319" s="41">
        <v>613121.89927296003</v>
      </c>
      <c r="N319" s="41">
        <v>69268.341065427376</v>
      </c>
      <c r="O319" s="41">
        <f t="shared" si="141"/>
        <v>42161.147073534717</v>
      </c>
      <c r="P319" s="42">
        <f t="shared" si="122"/>
        <v>4</v>
      </c>
      <c r="Q319" s="43">
        <v>1966</v>
      </c>
      <c r="R319" s="43">
        <v>2019</v>
      </c>
      <c r="S319" s="40">
        <f t="shared" si="123"/>
        <v>0</v>
      </c>
      <c r="T319" s="40"/>
      <c r="U319" s="40">
        <f t="shared" si="124"/>
        <v>0</v>
      </c>
      <c r="V319" s="40" t="str">
        <f>IFERROR(VLOOKUP(A319,'Data Tables'!$L$3:$M$89,2,FALSE),"No")</f>
        <v>Yes</v>
      </c>
      <c r="W319" s="40">
        <f t="shared" si="125"/>
        <v>4</v>
      </c>
      <c r="X319" s="43" t="s">
        <v>1117</v>
      </c>
      <c r="Y319" s="40">
        <f t="shared" si="126"/>
        <v>4</v>
      </c>
      <c r="Z319" s="41" t="s">
        <v>77</v>
      </c>
      <c r="AA319" s="40">
        <f t="shared" si="127"/>
        <v>1</v>
      </c>
      <c r="AB319" s="41" t="s">
        <v>41</v>
      </c>
      <c r="AC319" s="42">
        <f t="shared" si="128"/>
        <v>2</v>
      </c>
      <c r="AD319" s="41" t="s">
        <v>74</v>
      </c>
      <c r="AE319" s="42">
        <f t="shared" si="129"/>
        <v>2</v>
      </c>
      <c r="AF319" s="45">
        <v>1990</v>
      </c>
      <c r="AG319" s="40">
        <f t="shared" si="130"/>
        <v>2</v>
      </c>
      <c r="AH319" s="43" t="s">
        <v>49</v>
      </c>
      <c r="AI319" s="40">
        <f t="shared" si="131"/>
        <v>2</v>
      </c>
      <c r="AJ319" s="46" t="s">
        <v>42</v>
      </c>
      <c r="AK319" s="40">
        <f t="shared" si="132"/>
        <v>0</v>
      </c>
      <c r="AL319" s="9" t="s">
        <v>1048</v>
      </c>
      <c r="AM319" s="9">
        <f t="shared" si="133"/>
        <v>4</v>
      </c>
      <c r="AN319" s="9" t="s">
        <v>1055</v>
      </c>
      <c r="AO319" s="47">
        <f>VLOOKUP(AN319,'Data Tables'!$E$4:$F$15,2,FALSE)</f>
        <v>20.157194</v>
      </c>
      <c r="AP319" s="9">
        <f t="shared" si="134"/>
        <v>0</v>
      </c>
      <c r="AQ319" s="9" t="s">
        <v>1050</v>
      </c>
      <c r="AR319" s="9">
        <f t="shared" si="135"/>
        <v>2</v>
      </c>
      <c r="AS319" s="9" t="str">
        <f t="shared" si="136"/>
        <v>NYC Natural Gas</v>
      </c>
      <c r="AT319" s="9"/>
      <c r="AU319" s="9">
        <f t="shared" si="137"/>
        <v>2</v>
      </c>
      <c r="AV319" s="9">
        <f t="shared" si="138"/>
        <v>57</v>
      </c>
    </row>
    <row r="320" spans="1:48" hidden="1" x14ac:dyDescent="0.25">
      <c r="A320" s="9" t="s">
        <v>166</v>
      </c>
      <c r="B320" s="9" t="s">
        <v>167</v>
      </c>
      <c r="C320" s="9" t="s">
        <v>45</v>
      </c>
      <c r="D320" s="9" t="s">
        <v>45</v>
      </c>
      <c r="E320" t="s">
        <v>1034</v>
      </c>
      <c r="F320" t="str">
        <f t="shared" si="119"/>
        <v>NYC</v>
      </c>
      <c r="G320" s="9" t="s">
        <v>39</v>
      </c>
      <c r="H320" s="36">
        <v>40.852195399999999</v>
      </c>
      <c r="I320" s="36">
        <v>-73.922751700000006</v>
      </c>
      <c r="J320" s="40">
        <f t="shared" si="142"/>
        <v>3</v>
      </c>
      <c r="K320" s="40">
        <f t="shared" si="120"/>
        <v>2</v>
      </c>
      <c r="L320" s="40">
        <f t="shared" si="121"/>
        <v>3</v>
      </c>
      <c r="M320" s="41">
        <v>168976.107411765</v>
      </c>
      <c r="N320" s="41">
        <v>4149.5477995018045</v>
      </c>
      <c r="O320" s="41">
        <f t="shared" si="141"/>
        <v>11619.5923273149</v>
      </c>
      <c r="P320" s="42">
        <f t="shared" si="122"/>
        <v>3</v>
      </c>
      <c r="Q320" s="43">
        <v>1975</v>
      </c>
      <c r="R320" s="43">
        <v>2018</v>
      </c>
      <c r="S320" s="40">
        <f t="shared" si="123"/>
        <v>0</v>
      </c>
      <c r="T320" s="40"/>
      <c r="U320" s="40">
        <f t="shared" si="124"/>
        <v>0</v>
      </c>
      <c r="V320" s="40" t="str">
        <f>IFERROR(VLOOKUP(A320,'Data Tables'!$L$3:$M$89,2,FALSE),"No")</f>
        <v>No</v>
      </c>
      <c r="W320" s="40">
        <f t="shared" si="125"/>
        <v>0</v>
      </c>
      <c r="X320" s="43"/>
      <c r="Y320" s="40">
        <f t="shared" si="126"/>
        <v>0</v>
      </c>
      <c r="Z320" s="41" t="s">
        <v>156</v>
      </c>
      <c r="AA320" s="40">
        <f t="shared" si="127"/>
        <v>0</v>
      </c>
      <c r="AB320" s="41" t="s">
        <v>41</v>
      </c>
      <c r="AC320" s="42">
        <f t="shared" si="128"/>
        <v>2</v>
      </c>
      <c r="AD320" s="41" t="s">
        <v>104</v>
      </c>
      <c r="AE320" s="42">
        <f t="shared" si="129"/>
        <v>3</v>
      </c>
      <c r="AF320" s="43">
        <v>2018</v>
      </c>
      <c r="AG320" s="40">
        <f t="shared" si="130"/>
        <v>1</v>
      </c>
      <c r="AH320" s="45" t="str">
        <f>IF(AND(E320="Upstate",Q320&gt;=1945),"Forced Air",IF(Q320&gt;=1980,"Hydronic",IF(AND(E320="Downstate/LI/HV",Q320&gt;=1945),"Forced Air","Steam")))</f>
        <v>Forced Air</v>
      </c>
      <c r="AI320" s="40">
        <f t="shared" si="131"/>
        <v>4</v>
      </c>
      <c r="AJ320" s="46" t="s">
        <v>42</v>
      </c>
      <c r="AK320" s="40">
        <f t="shared" si="132"/>
        <v>0</v>
      </c>
      <c r="AL320" s="9" t="s">
        <v>1048</v>
      </c>
      <c r="AM320" s="9">
        <f t="shared" si="133"/>
        <v>4</v>
      </c>
      <c r="AN320" s="9" t="s">
        <v>1055</v>
      </c>
      <c r="AO320" s="47">
        <f>VLOOKUP(AN320,'Data Tables'!$E$4:$F$15,2,FALSE)</f>
        <v>20.157194</v>
      </c>
      <c r="AP320" s="9">
        <f t="shared" si="134"/>
        <v>0</v>
      </c>
      <c r="AQ320" s="9" t="s">
        <v>1050</v>
      </c>
      <c r="AR320" s="9">
        <f t="shared" si="135"/>
        <v>2</v>
      </c>
      <c r="AS320" s="9" t="str">
        <f t="shared" si="136"/>
        <v>NYC Natural Gas</v>
      </c>
      <c r="AT320" s="9"/>
      <c r="AU320" s="9">
        <f t="shared" si="137"/>
        <v>2</v>
      </c>
      <c r="AV320" s="9">
        <f t="shared" si="138"/>
        <v>57</v>
      </c>
    </row>
    <row r="321" spans="1:48" hidden="1" x14ac:dyDescent="0.25">
      <c r="A321" s="9" t="s">
        <v>230</v>
      </c>
      <c r="B321" s="9" t="s">
        <v>231</v>
      </c>
      <c r="C321" s="9" t="s">
        <v>62</v>
      </c>
      <c r="D321" s="9" t="s">
        <v>63</v>
      </c>
      <c r="E321" t="s">
        <v>63</v>
      </c>
      <c r="F321" t="str">
        <f t="shared" si="119"/>
        <v>NYC</v>
      </c>
      <c r="G321" s="9" t="s">
        <v>39</v>
      </c>
      <c r="H321" s="36">
        <v>40.759041500000002</v>
      </c>
      <c r="I321" s="36">
        <v>-73.992566299999993</v>
      </c>
      <c r="J321" s="40">
        <f t="shared" si="142"/>
        <v>3</v>
      </c>
      <c r="K321" s="40">
        <f t="shared" si="120"/>
        <v>2</v>
      </c>
      <c r="L321" s="40">
        <f t="shared" si="121"/>
        <v>3</v>
      </c>
      <c r="M321" s="41">
        <v>103196.189294118</v>
      </c>
      <c r="N321" s="41">
        <v>8805.3373189667873</v>
      </c>
      <c r="O321" s="41">
        <f t="shared" si="141"/>
        <v>7096.2556049896439</v>
      </c>
      <c r="P321" s="42">
        <f t="shared" si="122"/>
        <v>3</v>
      </c>
      <c r="Q321" s="43">
        <v>1976</v>
      </c>
      <c r="R321" s="43"/>
      <c r="S321" s="40">
        <f t="shared" si="123"/>
        <v>3</v>
      </c>
      <c r="T321" s="40"/>
      <c r="U321" s="40">
        <f t="shared" si="124"/>
        <v>0</v>
      </c>
      <c r="V321" s="40" t="str">
        <f>IFERROR(VLOOKUP(A321,'Data Tables'!$L$3:$M$89,2,FALSE),"No")</f>
        <v>No</v>
      </c>
      <c r="W321" s="40">
        <f t="shared" si="125"/>
        <v>0</v>
      </c>
      <c r="X321" s="43"/>
      <c r="Y321" s="40">
        <f t="shared" si="126"/>
        <v>0</v>
      </c>
      <c r="Z321" s="41" t="s">
        <v>40</v>
      </c>
      <c r="AA321" s="40">
        <f t="shared" si="127"/>
        <v>0</v>
      </c>
      <c r="AB321" s="41" t="s">
        <v>41</v>
      </c>
      <c r="AC321" s="42">
        <f t="shared" si="128"/>
        <v>2</v>
      </c>
      <c r="AD321" s="41" t="s">
        <v>104</v>
      </c>
      <c r="AE321" s="42">
        <f t="shared" si="129"/>
        <v>3</v>
      </c>
      <c r="AF321" s="43">
        <v>2010</v>
      </c>
      <c r="AG321" s="40">
        <f t="shared" si="130"/>
        <v>1</v>
      </c>
      <c r="AH321" s="45" t="str">
        <f>IF(AND(E321="Upstate",Q321&gt;=1945),"Forced Air",IF(Q321&gt;=1980,"Hydronic",IF(AND(E321="Downstate/LI/HV",Q321&gt;=1945),"Forced Air","Steam")))</f>
        <v>Steam</v>
      </c>
      <c r="AI321" s="40">
        <f t="shared" si="131"/>
        <v>2</v>
      </c>
      <c r="AJ321" s="46" t="s">
        <v>42</v>
      </c>
      <c r="AK321" s="40">
        <f t="shared" si="132"/>
        <v>0</v>
      </c>
      <c r="AL321" s="9" t="s">
        <v>1048</v>
      </c>
      <c r="AM321" s="9">
        <f t="shared" si="133"/>
        <v>4</v>
      </c>
      <c r="AN321" s="9" t="s">
        <v>1055</v>
      </c>
      <c r="AO321" s="47">
        <f>VLOOKUP(AN321,'Data Tables'!$E$4:$F$15,2,FALSE)</f>
        <v>20.157194</v>
      </c>
      <c r="AP321" s="9">
        <f t="shared" si="134"/>
        <v>0</v>
      </c>
      <c r="AQ321" s="9" t="s">
        <v>1050</v>
      </c>
      <c r="AR321" s="9">
        <f t="shared" si="135"/>
        <v>2</v>
      </c>
      <c r="AS321" s="9" t="str">
        <f t="shared" si="136"/>
        <v>NYC Natural Gas</v>
      </c>
      <c r="AT321" s="9"/>
      <c r="AU321" s="9">
        <f t="shared" si="137"/>
        <v>2</v>
      </c>
      <c r="AV321" s="9">
        <f t="shared" si="138"/>
        <v>57</v>
      </c>
    </row>
    <row r="322" spans="1:48" x14ac:dyDescent="0.25">
      <c r="A322" s="9" t="s">
        <v>356</v>
      </c>
      <c r="B322" s="9" t="s">
        <v>357</v>
      </c>
      <c r="C322" s="9" t="s">
        <v>62</v>
      </c>
      <c r="D322" s="9" t="s">
        <v>63</v>
      </c>
      <c r="E322" t="s">
        <v>63</v>
      </c>
      <c r="F322" t="str">
        <f t="shared" si="119"/>
        <v>NYC</v>
      </c>
      <c r="G322" s="9" t="s">
        <v>53</v>
      </c>
      <c r="H322" s="36">
        <v>40.810098000000004</v>
      </c>
      <c r="I322" s="36">
        <v>-73.963346000000001</v>
      </c>
      <c r="J322" s="40">
        <f t="shared" si="142"/>
        <v>2</v>
      </c>
      <c r="K322" s="40">
        <f t="shared" si="120"/>
        <v>0</v>
      </c>
      <c r="L322" s="40">
        <f t="shared" si="121"/>
        <v>1</v>
      </c>
      <c r="M322" s="41">
        <v>42275.085194805186</v>
      </c>
      <c r="N322" s="41">
        <v>4759.0373684210526</v>
      </c>
      <c r="O322" s="41">
        <v>2907.033799572192</v>
      </c>
      <c r="P322" s="42">
        <f t="shared" si="122"/>
        <v>1</v>
      </c>
      <c r="Q322" s="43">
        <v>1901</v>
      </c>
      <c r="R322" s="43">
        <v>2018</v>
      </c>
      <c r="S322" s="40">
        <f t="shared" si="123"/>
        <v>0</v>
      </c>
      <c r="T322" s="40"/>
      <c r="U322" s="40">
        <f t="shared" si="124"/>
        <v>0</v>
      </c>
      <c r="V322" s="40" t="str">
        <f>IFERROR(VLOOKUP(A322,'Data Tables'!$L$3:$M$89,2,FALSE),"No")</f>
        <v>Yes</v>
      </c>
      <c r="W322" s="40">
        <f t="shared" si="125"/>
        <v>4</v>
      </c>
      <c r="X322" s="43" t="s">
        <v>1137</v>
      </c>
      <c r="Y322" s="40">
        <f t="shared" si="126"/>
        <v>4</v>
      </c>
      <c r="Z322" s="41" t="s">
        <v>40</v>
      </c>
      <c r="AA322" s="40">
        <f t="shared" si="127"/>
        <v>0</v>
      </c>
      <c r="AB322" s="44" t="str">
        <f>IF(AND(E322="Manhattan",G322="Multifamily Housing"),IF(Q322&lt;1980,"Dual Fuel","Natural Gas"),IF(AND(E322="Manhattan",G322&lt;&gt;"Multifamily Housing"),IF(Q322&lt;1945,"Oil",IF(Q322&lt;1980,"Dual Fuel","Natural Gas")),IF(E322="Downstate/LI/HV",IF(Q322&lt;1980,"Dual Fuel","Natural Gas"),IF(Q322&lt;1945,"Dual Fuel","Natural Gas"))))</f>
        <v>Oil</v>
      </c>
      <c r="AC322" s="42">
        <f t="shared" si="128"/>
        <v>4</v>
      </c>
      <c r="AD322" s="44" t="str">
        <f>IF(AND(E322="Upstate",Q322&gt;=1945),"Furnace",IF(Q322&gt;=1980,"HW Boiler",IF(AND(E322="Downstate/LI/HV",Q322&gt;=1945),"Furnace","Steam Boiler")))</f>
        <v>Steam Boiler</v>
      </c>
      <c r="AE322" s="42">
        <f t="shared" si="129"/>
        <v>2</v>
      </c>
      <c r="AF322" s="45">
        <v>1990</v>
      </c>
      <c r="AG322" s="40">
        <f t="shared" si="130"/>
        <v>2</v>
      </c>
      <c r="AH322" s="45" t="str">
        <f>IF(AND(E322="Upstate",Q322&gt;=1945),"Forced Air",IF(Q322&gt;=1980,"Hydronic",IF(AND(E322="Downstate/LI/HV",Q322&gt;=1945),"Forced Air","Steam")))</f>
        <v>Steam</v>
      </c>
      <c r="AI322" s="40">
        <f t="shared" si="131"/>
        <v>2</v>
      </c>
      <c r="AJ322" s="46" t="s">
        <v>42</v>
      </c>
      <c r="AK322" s="40">
        <f t="shared" si="132"/>
        <v>0</v>
      </c>
      <c r="AL322" s="9" t="s">
        <v>1048</v>
      </c>
      <c r="AM322" s="9">
        <f t="shared" si="133"/>
        <v>4</v>
      </c>
      <c r="AN322" s="9" t="s">
        <v>1055</v>
      </c>
      <c r="AO322" s="47">
        <f>VLOOKUP(AN322,'Data Tables'!$E$4:$F$15,2,FALSE)</f>
        <v>20.157194</v>
      </c>
      <c r="AP322" s="9">
        <f t="shared" si="134"/>
        <v>0</v>
      </c>
      <c r="AQ322" s="9" t="s">
        <v>1050</v>
      </c>
      <c r="AR322" s="9">
        <f t="shared" si="135"/>
        <v>2</v>
      </c>
      <c r="AS322" s="9" t="str">
        <f t="shared" si="136"/>
        <v>NYC Oil</v>
      </c>
      <c r="AT322" s="9"/>
      <c r="AU322" s="9">
        <f t="shared" si="137"/>
        <v>4</v>
      </c>
      <c r="AV322" s="9">
        <f t="shared" si="138"/>
        <v>57</v>
      </c>
    </row>
    <row r="323" spans="1:48" x14ac:dyDescent="0.25">
      <c r="A323" s="9" t="s">
        <v>886</v>
      </c>
      <c r="B323" s="9" t="s">
        <v>436</v>
      </c>
      <c r="C323" s="9" t="s">
        <v>437</v>
      </c>
      <c r="D323" s="9" t="s">
        <v>437</v>
      </c>
      <c r="E323" t="s">
        <v>1034</v>
      </c>
      <c r="F323" t="str">
        <f t="shared" si="119"/>
        <v>Not NYC</v>
      </c>
      <c r="G323" s="9" t="s">
        <v>53</v>
      </c>
      <c r="H323" s="36">
        <v>42.66113</v>
      </c>
      <c r="I323" s="36">
        <v>-73.771690000000007</v>
      </c>
      <c r="J323" s="40">
        <f t="shared" si="142"/>
        <v>2</v>
      </c>
      <c r="K323" s="40">
        <f t="shared" si="120"/>
        <v>0</v>
      </c>
      <c r="L323" s="40">
        <f t="shared" si="121"/>
        <v>1</v>
      </c>
      <c r="M323" s="41">
        <v>35956.762761324033</v>
      </c>
      <c r="N323" s="41">
        <v>4047.7642289794603</v>
      </c>
      <c r="O323" s="41">
        <f t="shared" ref="O323:O335" si="143">(M323/0.85)*116.9*0.0005</f>
        <v>2472.5562157639883</v>
      </c>
      <c r="P323" s="42">
        <f t="shared" si="122"/>
        <v>1</v>
      </c>
      <c r="Q323" s="43">
        <v>1935</v>
      </c>
      <c r="R323" s="43">
        <v>2017</v>
      </c>
      <c r="S323" s="40">
        <f t="shared" si="123"/>
        <v>0</v>
      </c>
      <c r="T323" s="40" t="s">
        <v>1162</v>
      </c>
      <c r="U323" s="40">
        <f t="shared" si="124"/>
        <v>4</v>
      </c>
      <c r="V323" s="40" t="str">
        <f>IFERROR(VLOOKUP(A323,'Data Tables'!$L$3:$M$89,2,FALSE),"No")</f>
        <v>No</v>
      </c>
      <c r="W323" s="40">
        <f t="shared" si="125"/>
        <v>0</v>
      </c>
      <c r="X323" s="43"/>
      <c r="Y323" s="40">
        <f t="shared" si="126"/>
        <v>0</v>
      </c>
      <c r="Z323" s="43" t="s">
        <v>46</v>
      </c>
      <c r="AA323" s="40">
        <f t="shared" si="127"/>
        <v>4</v>
      </c>
      <c r="AB323" s="43" t="s">
        <v>41</v>
      </c>
      <c r="AC323" s="42">
        <f t="shared" si="128"/>
        <v>2</v>
      </c>
      <c r="AD323" s="41" t="s">
        <v>54</v>
      </c>
      <c r="AE323" s="42">
        <f t="shared" si="129"/>
        <v>2</v>
      </c>
      <c r="AF323" s="45">
        <v>1990</v>
      </c>
      <c r="AG323" s="40">
        <f t="shared" si="130"/>
        <v>2</v>
      </c>
      <c r="AH323" s="43" t="s">
        <v>49</v>
      </c>
      <c r="AI323" s="40">
        <f t="shared" si="131"/>
        <v>2</v>
      </c>
      <c r="AJ323" s="46" t="s">
        <v>49</v>
      </c>
      <c r="AK323" s="40">
        <f t="shared" si="132"/>
        <v>1</v>
      </c>
      <c r="AL323" s="9" t="s">
        <v>1060</v>
      </c>
      <c r="AM323" s="9">
        <f t="shared" si="133"/>
        <v>2</v>
      </c>
      <c r="AN323" s="9" t="s">
        <v>1047</v>
      </c>
      <c r="AO323" s="47">
        <f>VLOOKUP(AN323,'Data Tables'!$E$4:$F$15,2,FALSE)</f>
        <v>8.6002589999999994</v>
      </c>
      <c r="AP323" s="9">
        <f t="shared" si="134"/>
        <v>4</v>
      </c>
      <c r="AQ323" s="9" t="s">
        <v>1061</v>
      </c>
      <c r="AR323" s="9">
        <f t="shared" si="135"/>
        <v>4</v>
      </c>
      <c r="AS323" s="9" t="str">
        <f t="shared" si="136"/>
        <v>Not NYC</v>
      </c>
      <c r="AT323" s="9"/>
      <c r="AU323" s="9">
        <f t="shared" si="137"/>
        <v>0</v>
      </c>
      <c r="AV323" s="9">
        <f t="shared" si="138"/>
        <v>57</v>
      </c>
    </row>
    <row r="324" spans="1:48" hidden="1" x14ac:dyDescent="0.25">
      <c r="A324" s="9" t="s">
        <v>969</v>
      </c>
      <c r="B324" s="9" t="s">
        <v>970</v>
      </c>
      <c r="C324" s="9" t="s">
        <v>971</v>
      </c>
      <c r="D324" s="9" t="s">
        <v>972</v>
      </c>
      <c r="E324" t="s">
        <v>1034</v>
      </c>
      <c r="F324" t="str">
        <f t="shared" si="119"/>
        <v>Not NYC</v>
      </c>
      <c r="G324" s="9" t="s">
        <v>339</v>
      </c>
      <c r="H324" s="36">
        <v>41.754049426761497</v>
      </c>
      <c r="I324" s="36">
        <v>-74.592689301163304</v>
      </c>
      <c r="J324" s="40">
        <f t="shared" si="142"/>
        <v>3</v>
      </c>
      <c r="K324" s="40">
        <f t="shared" si="120"/>
        <v>1</v>
      </c>
      <c r="L324" s="40">
        <f t="shared" si="121"/>
        <v>1</v>
      </c>
      <c r="M324" s="41">
        <v>30193.033452151893</v>
      </c>
      <c r="N324" s="41">
        <v>16564.233630000002</v>
      </c>
      <c r="O324" s="41">
        <f t="shared" si="143"/>
        <v>2076.2150650332687</v>
      </c>
      <c r="P324" s="42">
        <f t="shared" si="122"/>
        <v>1</v>
      </c>
      <c r="Q324" s="43">
        <v>1933</v>
      </c>
      <c r="R324" s="43"/>
      <c r="S324" s="40">
        <f t="shared" si="123"/>
        <v>4</v>
      </c>
      <c r="T324" s="40" t="s">
        <v>1162</v>
      </c>
      <c r="U324" s="40">
        <f t="shared" si="124"/>
        <v>4</v>
      </c>
      <c r="V324" s="40" t="str">
        <f>IFERROR(VLOOKUP(A324,'Data Tables'!$L$3:$M$89,2,FALSE),"No")</f>
        <v>No</v>
      </c>
      <c r="W324" s="40">
        <f t="shared" si="125"/>
        <v>0</v>
      </c>
      <c r="X324" s="43"/>
      <c r="Y324" s="40">
        <f t="shared" si="126"/>
        <v>0</v>
      </c>
      <c r="Z324" s="43" t="s">
        <v>67</v>
      </c>
      <c r="AA324" s="40">
        <f t="shared" si="127"/>
        <v>2</v>
      </c>
      <c r="AB324" s="44" t="str">
        <f>IF(AND(E324="Manhattan",G324="Multifamily Housing"),IF(Q324&lt;1980,"Dual Fuel","Natural Gas"),IF(AND(E324="Manhattan",G324&lt;&gt;"Multifamily Housing"),IF(Q324&lt;1945,"Oil",IF(Q324&lt;1980,"Dual Fuel","Natural Gas")),IF(E324="Downstate/LI/HV",IF(Q324&lt;1980,"Dual Fuel","Natural Gas"),IF(Q324&lt;1945,"Dual Fuel","Natural Gas"))))</f>
        <v>Dual Fuel</v>
      </c>
      <c r="AC324" s="42">
        <f t="shared" si="128"/>
        <v>3</v>
      </c>
      <c r="AD324" s="44" t="str">
        <f>IF(AND(E324="Upstate",Q324&gt;=1945),"Furnace",IF(Q324&gt;=1980,"HW Boiler",IF(AND(E324="Downstate/LI/HV",Q324&gt;=1945),"Furnace","Steam Boiler")))</f>
        <v>Steam Boiler</v>
      </c>
      <c r="AE324" s="42">
        <f t="shared" si="129"/>
        <v>2</v>
      </c>
      <c r="AF324" s="45">
        <v>1990</v>
      </c>
      <c r="AG324" s="40">
        <f t="shared" si="130"/>
        <v>2</v>
      </c>
      <c r="AH324" s="45" t="str">
        <f t="shared" ref="AH324:AH331" si="144">IF(AND(E324="Upstate",Q324&gt;=1945),"Forced Air",IF(Q324&gt;=1980,"Hydronic",IF(AND(E324="Downstate/LI/HV",Q324&gt;=1945),"Forced Air","Steam")))</f>
        <v>Steam</v>
      </c>
      <c r="AI324" s="40">
        <f t="shared" si="131"/>
        <v>2</v>
      </c>
      <c r="AJ324" s="46" t="s">
        <v>42</v>
      </c>
      <c r="AK324" s="40">
        <f t="shared" si="132"/>
        <v>0</v>
      </c>
      <c r="AL324" s="9" t="s">
        <v>1064</v>
      </c>
      <c r="AM324" s="9">
        <f t="shared" si="133"/>
        <v>1</v>
      </c>
      <c r="AN324" s="9" t="s">
        <v>1053</v>
      </c>
      <c r="AO324" s="47">
        <f>VLOOKUP(AN324,'Data Tables'!$E$4:$F$15,2,FALSE)</f>
        <v>9.6621608999999999</v>
      </c>
      <c r="AP324" s="9">
        <f t="shared" si="134"/>
        <v>3</v>
      </c>
      <c r="AQ324" s="9" t="s">
        <v>1061</v>
      </c>
      <c r="AR324" s="9">
        <f t="shared" si="135"/>
        <v>4</v>
      </c>
      <c r="AS324" s="9" t="str">
        <f t="shared" si="136"/>
        <v>Not NYC</v>
      </c>
      <c r="AT324" s="9"/>
      <c r="AU324" s="9">
        <f t="shared" si="137"/>
        <v>0</v>
      </c>
      <c r="AV324" s="9">
        <f t="shared" si="138"/>
        <v>57</v>
      </c>
    </row>
    <row r="325" spans="1:48" hidden="1" x14ac:dyDescent="0.25">
      <c r="A325" s="9" t="s">
        <v>336</v>
      </c>
      <c r="B325" s="38" t="s">
        <v>337</v>
      </c>
      <c r="C325" s="9" t="s">
        <v>45</v>
      </c>
      <c r="D325" s="9" t="s">
        <v>45</v>
      </c>
      <c r="E325" t="s">
        <v>1034</v>
      </c>
      <c r="F325" t="str">
        <f t="shared" ref="F325:F388" si="145">IF(OR(D325="Brooklyn",D325="Bronx",D325="Queens",D325="Manhattan",D325="Staten Island"),"NYC","Not NYC")</f>
        <v>NYC</v>
      </c>
      <c r="G325" s="9" t="s">
        <v>76</v>
      </c>
      <c r="H325" s="36">
        <v>40.840585599999997</v>
      </c>
      <c r="I325" s="36">
        <v>-73.848519300000007</v>
      </c>
      <c r="J325" s="40">
        <f t="shared" si="142"/>
        <v>4</v>
      </c>
      <c r="K325" s="40">
        <f t="shared" ref="K325:K388" si="146">IF(OR(G325="Hospitals",G325="Hotels",G325="Airports"),4,IF(G325="Nursing Homes",3,IF(OR(G325="Multifamily Housing",G325="Military"),2,IF(OR(G325="Office",G325="Correctional Facilities"),1,0))))</f>
        <v>4</v>
      </c>
      <c r="L325" s="40">
        <f t="shared" ref="L325:L388" si="147">IF(OR(G325="Hospitals",G325="Nursing Homes",G325="Hotels",G325="Airports"),4,IF(AND(E325="Upstate",OR(G325="Multifamily Housing",G325="Military")),2,IF(OR(G325="Multifamily Housing",G325="Military"),3,IF(G325="Office",2,IF(OR(G325="Correctional Facilities",G325="Colleges &amp; Universities"),1,666)))))</f>
        <v>4</v>
      </c>
      <c r="M325" s="41">
        <v>41120.91420705882</v>
      </c>
      <c r="N325" s="41">
        <v>17295.502843255814</v>
      </c>
      <c r="O325" s="41">
        <f t="shared" si="143"/>
        <v>2827.6675710618688</v>
      </c>
      <c r="P325" s="42">
        <f t="shared" ref="P325:P388" si="148">IF(M325&gt;=200000,4,IF(M325&gt;=100000,3,IF(M325&gt;=50000,2,IF(M325&gt;=20000,1,0))))</f>
        <v>1</v>
      </c>
      <c r="Q325" s="43">
        <v>1929</v>
      </c>
      <c r="R325" s="43"/>
      <c r="S325" s="40">
        <f t="shared" ref="S325:S388" si="149">IF(OR(Q325&gt;=2000,R325&gt;=2000),0,IF(AND(Q325&gt;=1980,OR(R325="",R325&lt;2000)),1,IF(AND(Q325&lt;1980,R325&gt;=1980,R325&lt;2000),2,IF(Q325&lt;1945,4,3))))</f>
        <v>4</v>
      </c>
      <c r="T325" s="40"/>
      <c r="U325" s="40">
        <f t="shared" ref="U325:U388" si="150">IF(T325="Y",4,0)</f>
        <v>0</v>
      </c>
      <c r="V325" s="40" t="str">
        <f>IFERROR(VLOOKUP(A325,'Data Tables'!$L$3:$M$89,2,FALSE),"No")</f>
        <v>No</v>
      </c>
      <c r="W325" s="40">
        <f t="shared" ref="W325:W388" si="151">IF(V325="Yes",4,0)</f>
        <v>0</v>
      </c>
      <c r="X325" s="43"/>
      <c r="Y325" s="40">
        <f t="shared" ref="Y325:Y388" si="152">IF(X325="",0,4)</f>
        <v>0</v>
      </c>
      <c r="Z325" s="41" t="s">
        <v>40</v>
      </c>
      <c r="AA325" s="40">
        <f t="shared" ref="AA325:AA388" si="153">IF(Z325="Plentiful",4,IF(Z325="Sufficient",2,IF(Z325="Limited",1,0)))</f>
        <v>0</v>
      </c>
      <c r="AB325" s="41" t="s">
        <v>41</v>
      </c>
      <c r="AC325" s="42">
        <f t="shared" ref="AC325:AC388" si="154">IF(OR(AB325="Coal",AB325="Oil"),4,IF(AB325="Dual Fuel",3,IF(AB325="Natural Gas",2,1)))</f>
        <v>2</v>
      </c>
      <c r="AD325" s="41" t="s">
        <v>104</v>
      </c>
      <c r="AE325" s="42">
        <f t="shared" ref="AE325:AE388" si="155">IF(OR(AD325="HW Boiler",AD325="District HW",AD325="District HW (CHP)"),4,IF(OR(AD325="Furnace",AD325="CHP",AD325="District Steam (CHP)"),3,IF(OR(AD325="Steam Boiler",AD325="District Steam"),2,1)))</f>
        <v>3</v>
      </c>
      <c r="AF325" s="43" t="s">
        <v>338</v>
      </c>
      <c r="AG325" s="40">
        <f t="shared" ref="AG325:AG388" si="156">IF(AF325&gt;=2000,1,IF(AF325&gt;=1980,2,IF(AF325&gt;=1950,3,4)))</f>
        <v>1</v>
      </c>
      <c r="AH325" s="45" t="str">
        <f t="shared" si="144"/>
        <v>Steam</v>
      </c>
      <c r="AI325" s="40">
        <f t="shared" ref="AI325:AI388" si="157">IF(AH325="Hydronic",4,IF(AH325="Forced Air",4,IF(AH325="Steam",2,0)))</f>
        <v>2</v>
      </c>
      <c r="AJ325" s="46" t="s">
        <v>49</v>
      </c>
      <c r="AK325" s="40">
        <f t="shared" ref="AK325:AK388" si="158">IF(OR(AJ325="HW",AJ325="HW + CW"),4,IF(AJ325="Steam + CW",3,IF(AJ325="CW",2,IF(AJ325="Steam",1,0))))</f>
        <v>1</v>
      </c>
      <c r="AL325" s="9" t="s">
        <v>1048</v>
      </c>
      <c r="AM325" s="9">
        <f t="shared" ref="AM325:AM388" si="159">IF(AL325="Zone 4",4,IF(AL325="Zone 5",2,1))</f>
        <v>4</v>
      </c>
      <c r="AN325" s="9" t="s">
        <v>1055</v>
      </c>
      <c r="AO325" s="47">
        <f>VLOOKUP(AN325,'Data Tables'!$E$4:$F$15,2,FALSE)</f>
        <v>20.157194</v>
      </c>
      <c r="AP325" s="9">
        <f t="shared" ref="AP325:AP388" si="160">IF(AO325&gt;20,0,IF(AO325&gt;15,1,IF(AO325&gt;12,2,IF(AO325&gt;9,3,4))))</f>
        <v>0</v>
      </c>
      <c r="AQ325" s="9" t="s">
        <v>1050</v>
      </c>
      <c r="AR325" s="9">
        <f t="shared" ref="AR325:AR388" si="161">IF(AD325="Electric Heat Pump",0,IF(AQ325="Lowest Emissions",4,IF(AQ325="Low Emissions",2,1)))</f>
        <v>2</v>
      </c>
      <c r="AS325" s="9" t="str">
        <f t="shared" ref="AS325:AS388" si="162">IF(F325="NYC",CONCATENATE(F325," ",AB325),"Not NYC")</f>
        <v>NYC Natural Gas</v>
      </c>
      <c r="AT325" s="9" t="s">
        <v>1162</v>
      </c>
      <c r="AU325" s="9">
        <f t="shared" ref="AU325:AU388" si="163">IF(OR(AS325="Not NYC",AT325="Y"),0,IF(AS325="NYC Electricity",0,IF(AS325="NYC Natural Gas",2,IF(AS325="NYC Dual Fuel",3,4))))</f>
        <v>0</v>
      </c>
      <c r="AV325" s="9">
        <f t="shared" ref="AV325:AV388" si="164">J325*J$3+K325*K$3+L325*L$3+P325*P$3+S325*S$3+U325*U$3+W325*W$3+Y325*Y$3+AA325*AA$3+AC325*AC$3+AE325*AE$3+AG325*AG$3+AI325*AI$3+AK325*AK$3+AM325*AM$3+AP325*AP$3+AR325*AR$3+AU325*AU$3</f>
        <v>56</v>
      </c>
    </row>
    <row r="326" spans="1:48" hidden="1" x14ac:dyDescent="0.25">
      <c r="A326" s="9" t="s">
        <v>609</v>
      </c>
      <c r="B326" s="9" t="s">
        <v>610</v>
      </c>
      <c r="C326" s="9" t="s">
        <v>433</v>
      </c>
      <c r="D326" s="9" t="s">
        <v>434</v>
      </c>
      <c r="E326" t="s">
        <v>1035</v>
      </c>
      <c r="F326" t="str">
        <f t="shared" si="145"/>
        <v>Not NYC</v>
      </c>
      <c r="G326" s="9" t="s">
        <v>76</v>
      </c>
      <c r="H326" s="36">
        <v>43.135770999999998</v>
      </c>
      <c r="I326" s="36">
        <v>-77.607425000000006</v>
      </c>
      <c r="J326" s="40">
        <f t="shared" si="142"/>
        <v>4</v>
      </c>
      <c r="K326" s="40">
        <f t="shared" si="146"/>
        <v>4</v>
      </c>
      <c r="L326" s="40">
        <f t="shared" si="147"/>
        <v>4</v>
      </c>
      <c r="M326" s="41">
        <v>72585.086573535154</v>
      </c>
      <c r="N326" s="41">
        <v>31650.473796599639</v>
      </c>
      <c r="O326" s="41">
        <f t="shared" si="143"/>
        <v>4991.2921296742707</v>
      </c>
      <c r="P326" s="42">
        <f t="shared" si="148"/>
        <v>2</v>
      </c>
      <c r="Q326" s="43">
        <v>1889</v>
      </c>
      <c r="R326" s="43">
        <v>2020</v>
      </c>
      <c r="S326" s="40">
        <f t="shared" si="149"/>
        <v>0</v>
      </c>
      <c r="T326" s="40"/>
      <c r="U326" s="40">
        <f t="shared" si="150"/>
        <v>0</v>
      </c>
      <c r="V326" s="40" t="str">
        <f>IFERROR(VLOOKUP(A326,'Data Tables'!$L$3:$M$89,2,FALSE),"No")</f>
        <v>No</v>
      </c>
      <c r="W326" s="40">
        <f t="shared" si="151"/>
        <v>0</v>
      </c>
      <c r="X326" s="43"/>
      <c r="Y326" s="40">
        <f t="shared" si="152"/>
        <v>0</v>
      </c>
      <c r="Z326" s="43" t="s">
        <v>156</v>
      </c>
      <c r="AA326" s="40">
        <f t="shared" si="153"/>
        <v>0</v>
      </c>
      <c r="AB326" s="44" t="str">
        <f>IF(AND(E326="Manhattan",G326="Multifamily Housing"),IF(Q326&lt;1980,"Dual Fuel","Natural Gas"),IF(AND(E326="Manhattan",G326&lt;&gt;"Multifamily Housing"),IF(Q326&lt;1945,"Oil",IF(Q326&lt;1980,"Dual Fuel","Natural Gas")),IF(E326="Downstate/LI/HV",IF(Q326&lt;1980,"Dual Fuel","Natural Gas"),IF(Q326&lt;1945,"Dual Fuel","Natural Gas"))))</f>
        <v>Dual Fuel</v>
      </c>
      <c r="AC326" s="42">
        <f t="shared" si="154"/>
        <v>3</v>
      </c>
      <c r="AD326" s="41" t="s">
        <v>74</v>
      </c>
      <c r="AE326" s="42">
        <f t="shared" si="155"/>
        <v>2</v>
      </c>
      <c r="AF326" s="45">
        <v>1990</v>
      </c>
      <c r="AG326" s="40">
        <f t="shared" si="156"/>
        <v>2</v>
      </c>
      <c r="AH326" s="45" t="str">
        <f t="shared" si="144"/>
        <v>Steam</v>
      </c>
      <c r="AI326" s="40">
        <f t="shared" si="157"/>
        <v>2</v>
      </c>
      <c r="AJ326" s="46" t="s">
        <v>42</v>
      </c>
      <c r="AK326" s="40">
        <f t="shared" si="158"/>
        <v>0</v>
      </c>
      <c r="AL326" s="9" t="s">
        <v>1060</v>
      </c>
      <c r="AM326" s="9">
        <f t="shared" si="159"/>
        <v>2</v>
      </c>
      <c r="AN326" s="9" t="s">
        <v>1054</v>
      </c>
      <c r="AO326" s="47">
        <f>VLOOKUP(AN326,'Data Tables'!$E$4:$F$15,2,FALSE)</f>
        <v>10.88392</v>
      </c>
      <c r="AP326" s="9">
        <f t="shared" si="160"/>
        <v>3</v>
      </c>
      <c r="AQ326" s="9" t="s">
        <v>1061</v>
      </c>
      <c r="AR326" s="9">
        <f t="shared" si="161"/>
        <v>4</v>
      </c>
      <c r="AS326" s="9" t="str">
        <f t="shared" si="162"/>
        <v>Not NYC</v>
      </c>
      <c r="AT326" s="9"/>
      <c r="AU326" s="9">
        <f t="shared" si="163"/>
        <v>0</v>
      </c>
      <c r="AV326" s="9">
        <f t="shared" si="164"/>
        <v>56</v>
      </c>
    </row>
    <row r="327" spans="1:48" hidden="1" x14ac:dyDescent="0.25">
      <c r="A327" s="9" t="s">
        <v>1006</v>
      </c>
      <c r="B327" s="9" t="s">
        <v>1007</v>
      </c>
      <c r="C327" s="9" t="s">
        <v>585</v>
      </c>
      <c r="D327" s="9" t="s">
        <v>442</v>
      </c>
      <c r="E327" t="s">
        <v>1034</v>
      </c>
      <c r="F327" t="str">
        <f t="shared" si="145"/>
        <v>Not NYC</v>
      </c>
      <c r="G327" s="9" t="s">
        <v>39</v>
      </c>
      <c r="H327" s="36">
        <v>40.973423680000003</v>
      </c>
      <c r="I327" s="36">
        <v>-73.830322120000005</v>
      </c>
      <c r="J327" s="40">
        <f t="shared" si="142"/>
        <v>3</v>
      </c>
      <c r="K327" s="40">
        <f t="shared" si="146"/>
        <v>2</v>
      </c>
      <c r="L327" s="40">
        <f t="shared" si="147"/>
        <v>3</v>
      </c>
      <c r="M327" s="41">
        <v>27638.333999999995</v>
      </c>
      <c r="N327" s="41">
        <v>3991.0951624548734</v>
      </c>
      <c r="O327" s="41">
        <f t="shared" si="143"/>
        <v>1900.5419085882352</v>
      </c>
      <c r="P327" s="42">
        <f t="shared" si="148"/>
        <v>1</v>
      </c>
      <c r="Q327" s="43">
        <v>1951</v>
      </c>
      <c r="R327" s="43"/>
      <c r="S327" s="40">
        <f t="shared" si="149"/>
        <v>3</v>
      </c>
      <c r="T327" s="40"/>
      <c r="U327" s="40">
        <f t="shared" si="150"/>
        <v>0</v>
      </c>
      <c r="V327" s="40" t="str">
        <f>IFERROR(VLOOKUP(A327,'Data Tables'!$L$3:$M$89,2,FALSE),"No")</f>
        <v>No</v>
      </c>
      <c r="W327" s="40">
        <f t="shared" si="151"/>
        <v>0</v>
      </c>
      <c r="X327" s="43"/>
      <c r="Y327" s="40">
        <f t="shared" si="152"/>
        <v>0</v>
      </c>
      <c r="Z327" s="43" t="s">
        <v>77</v>
      </c>
      <c r="AA327" s="40">
        <f t="shared" si="153"/>
        <v>1</v>
      </c>
      <c r="AB327" s="44" t="str">
        <f>IF(AND(E327="Manhattan",G327="Multifamily Housing"),IF(Q327&lt;1980,"Dual Fuel","Natural Gas"),IF(AND(E327="Manhattan",G327&lt;&gt;"Multifamily Housing"),IF(Q327&lt;1945,"Oil",IF(Q327&lt;1980,"Dual Fuel","Natural Gas")),IF(E327="Downstate/LI/HV",IF(Q327&lt;1980,"Dual Fuel","Natural Gas"),IF(Q327&lt;1945,"Dual Fuel","Natural Gas"))))</f>
        <v>Dual Fuel</v>
      </c>
      <c r="AC327" s="42">
        <f t="shared" si="154"/>
        <v>3</v>
      </c>
      <c r="AD327" s="44" t="str">
        <f>IF(AND(E327="Upstate",Q327&gt;=1945),"Furnace",IF(Q327&gt;=1980,"HW Boiler",IF(AND(E327="Downstate/LI/HV",Q327&gt;=1945),"Furnace","Steam Boiler")))</f>
        <v>Furnace</v>
      </c>
      <c r="AE327" s="42">
        <f t="shared" si="155"/>
        <v>3</v>
      </c>
      <c r="AF327" s="45">
        <v>1990</v>
      </c>
      <c r="AG327" s="40">
        <f t="shared" si="156"/>
        <v>2</v>
      </c>
      <c r="AH327" s="45" t="str">
        <f t="shared" si="144"/>
        <v>Forced Air</v>
      </c>
      <c r="AI327" s="40">
        <f t="shared" si="157"/>
        <v>4</v>
      </c>
      <c r="AJ327" s="46" t="s">
        <v>42</v>
      </c>
      <c r="AK327" s="40">
        <f t="shared" si="158"/>
        <v>0</v>
      </c>
      <c r="AL327" s="9" t="s">
        <v>1048</v>
      </c>
      <c r="AM327" s="9">
        <f t="shared" si="159"/>
        <v>4</v>
      </c>
      <c r="AN327" s="9" t="s">
        <v>1055</v>
      </c>
      <c r="AO327" s="47">
        <f>VLOOKUP(AN327,'Data Tables'!$E$4:$F$15,2,FALSE)</f>
        <v>20.157194</v>
      </c>
      <c r="AP327" s="9">
        <f t="shared" si="160"/>
        <v>0</v>
      </c>
      <c r="AQ327" s="9" t="s">
        <v>1050</v>
      </c>
      <c r="AR327" s="9">
        <f t="shared" si="161"/>
        <v>2</v>
      </c>
      <c r="AS327" s="9" t="str">
        <f t="shared" si="162"/>
        <v>Not NYC</v>
      </c>
      <c r="AT327" s="9"/>
      <c r="AU327" s="9">
        <f t="shared" si="163"/>
        <v>0</v>
      </c>
      <c r="AV327" s="9">
        <f t="shared" si="164"/>
        <v>56</v>
      </c>
    </row>
    <row r="328" spans="1:48" x14ac:dyDescent="0.25">
      <c r="A328" s="9" t="s">
        <v>742</v>
      </c>
      <c r="B328" s="9" t="s">
        <v>743</v>
      </c>
      <c r="C328" s="9" t="s">
        <v>744</v>
      </c>
      <c r="D328" s="9" t="s">
        <v>723</v>
      </c>
      <c r="E328" t="s">
        <v>1035</v>
      </c>
      <c r="F328" t="str">
        <f t="shared" si="145"/>
        <v>Not NYC</v>
      </c>
      <c r="G328" s="9" t="s">
        <v>53</v>
      </c>
      <c r="H328" s="36">
        <v>42.819474999999997</v>
      </c>
      <c r="I328" s="36">
        <v>-75.536345999999995</v>
      </c>
      <c r="J328" s="40">
        <f t="shared" si="142"/>
        <v>2</v>
      </c>
      <c r="K328" s="40">
        <f t="shared" si="146"/>
        <v>0</v>
      </c>
      <c r="L328" s="40">
        <f t="shared" si="147"/>
        <v>1</v>
      </c>
      <c r="M328" s="41">
        <v>48091.232922077914</v>
      </c>
      <c r="N328" s="41">
        <v>5413.7791447368418</v>
      </c>
      <c r="O328" s="41">
        <f t="shared" si="143"/>
        <v>3306.9794874064169</v>
      </c>
      <c r="P328" s="42">
        <f t="shared" si="148"/>
        <v>1</v>
      </c>
      <c r="Q328" s="43">
        <v>1827</v>
      </c>
      <c r="R328" s="43"/>
      <c r="S328" s="40">
        <f t="shared" si="149"/>
        <v>4</v>
      </c>
      <c r="T328" s="40"/>
      <c r="U328" s="40">
        <f t="shared" si="150"/>
        <v>0</v>
      </c>
      <c r="V328" s="40" t="str">
        <f>IFERROR(VLOOKUP(A328,'Data Tables'!$L$3:$M$89,2,FALSE),"No")</f>
        <v>Yes</v>
      </c>
      <c r="W328" s="40">
        <f t="shared" si="151"/>
        <v>4</v>
      </c>
      <c r="X328" s="43"/>
      <c r="Y328" s="40">
        <f t="shared" si="152"/>
        <v>0</v>
      </c>
      <c r="Z328" s="43" t="s">
        <v>46</v>
      </c>
      <c r="AA328" s="40">
        <f t="shared" si="153"/>
        <v>4</v>
      </c>
      <c r="AB328" s="43" t="s">
        <v>509</v>
      </c>
      <c r="AC328" s="42">
        <f t="shared" si="154"/>
        <v>1</v>
      </c>
      <c r="AD328" s="41" t="s">
        <v>74</v>
      </c>
      <c r="AE328" s="42">
        <f t="shared" si="155"/>
        <v>2</v>
      </c>
      <c r="AF328" s="45">
        <v>1990</v>
      </c>
      <c r="AG328" s="40">
        <f t="shared" si="156"/>
        <v>2</v>
      </c>
      <c r="AH328" s="45" t="str">
        <f t="shared" si="144"/>
        <v>Steam</v>
      </c>
      <c r="AI328" s="40">
        <f t="shared" si="157"/>
        <v>2</v>
      </c>
      <c r="AJ328" s="46" t="s">
        <v>42</v>
      </c>
      <c r="AK328" s="40">
        <f t="shared" si="158"/>
        <v>0</v>
      </c>
      <c r="AL328" s="9" t="s">
        <v>1064</v>
      </c>
      <c r="AM328" s="9">
        <f t="shared" si="159"/>
        <v>1</v>
      </c>
      <c r="AN328" s="9" t="s">
        <v>1066</v>
      </c>
      <c r="AO328" s="47">
        <f>VLOOKUP(AN328,'Data Tables'!$E$4:$F$15,2,FALSE)</f>
        <v>9.66</v>
      </c>
      <c r="AP328" s="9">
        <f t="shared" si="160"/>
        <v>3</v>
      </c>
      <c r="AQ328" s="9" t="s">
        <v>1061</v>
      </c>
      <c r="AR328" s="9">
        <f t="shared" si="161"/>
        <v>4</v>
      </c>
      <c r="AS328" s="9" t="str">
        <f t="shared" si="162"/>
        <v>Not NYC</v>
      </c>
      <c r="AT328" s="9"/>
      <c r="AU328" s="9">
        <f t="shared" si="163"/>
        <v>0</v>
      </c>
      <c r="AV328" s="9">
        <f t="shared" si="164"/>
        <v>56</v>
      </c>
    </row>
    <row r="329" spans="1:48" x14ac:dyDescent="0.25">
      <c r="A329" s="9" t="s">
        <v>950</v>
      </c>
      <c r="B329" s="9" t="s">
        <v>951</v>
      </c>
      <c r="C329" s="9" t="s">
        <v>952</v>
      </c>
      <c r="D329" s="9" t="s">
        <v>481</v>
      </c>
      <c r="E329" t="s">
        <v>1034</v>
      </c>
      <c r="F329" t="str">
        <f t="shared" si="145"/>
        <v>Not NYC</v>
      </c>
      <c r="G329" s="9" t="s">
        <v>53</v>
      </c>
      <c r="H329" s="36">
        <v>41.041575999999999</v>
      </c>
      <c r="I329" s="36">
        <v>-73.936798999999993</v>
      </c>
      <c r="J329" s="40">
        <f t="shared" si="142"/>
        <v>2</v>
      </c>
      <c r="K329" s="40">
        <f t="shared" si="146"/>
        <v>0</v>
      </c>
      <c r="L329" s="40">
        <f t="shared" si="147"/>
        <v>1</v>
      </c>
      <c r="M329" s="41">
        <v>31822.636850649345</v>
      </c>
      <c r="N329" s="41">
        <v>3582.3728618421051</v>
      </c>
      <c r="O329" s="41">
        <f t="shared" si="143"/>
        <v>2188.2742634358287</v>
      </c>
      <c r="P329" s="42">
        <f t="shared" si="148"/>
        <v>1</v>
      </c>
      <c r="Q329" s="43">
        <v>1952</v>
      </c>
      <c r="R329" s="43">
        <v>2020</v>
      </c>
      <c r="S329" s="40">
        <f t="shared" si="149"/>
        <v>0</v>
      </c>
      <c r="T329" s="40"/>
      <c r="U329" s="40">
        <f t="shared" si="150"/>
        <v>0</v>
      </c>
      <c r="V329" s="40" t="str">
        <f>IFERROR(VLOOKUP(A329,'Data Tables'!$L$3:$M$89,2,FALSE),"No")</f>
        <v>Yes</v>
      </c>
      <c r="W329" s="40">
        <f t="shared" si="151"/>
        <v>4</v>
      </c>
      <c r="X329" s="43"/>
      <c r="Y329" s="40">
        <f t="shared" si="152"/>
        <v>0</v>
      </c>
      <c r="Z329" s="43" t="s">
        <v>46</v>
      </c>
      <c r="AA329" s="40">
        <f t="shared" si="153"/>
        <v>4</v>
      </c>
      <c r="AB329" s="43" t="s">
        <v>41</v>
      </c>
      <c r="AC329" s="42">
        <f t="shared" si="154"/>
        <v>2</v>
      </c>
      <c r="AD329" s="44" t="str">
        <f>IF(AND(E329="Upstate",Q329&gt;=1945),"Furnace",IF(Q329&gt;=1980,"HW Boiler",IF(AND(E329="Downstate/LI/HV",Q329&gt;=1945),"Furnace","Steam Boiler")))</f>
        <v>Furnace</v>
      </c>
      <c r="AE329" s="42">
        <f t="shared" si="155"/>
        <v>3</v>
      </c>
      <c r="AF329" s="45">
        <v>1990</v>
      </c>
      <c r="AG329" s="40">
        <f t="shared" si="156"/>
        <v>2</v>
      </c>
      <c r="AH329" s="45" t="str">
        <f t="shared" si="144"/>
        <v>Forced Air</v>
      </c>
      <c r="AI329" s="40">
        <f t="shared" si="157"/>
        <v>4</v>
      </c>
      <c r="AJ329" s="46" t="s">
        <v>42</v>
      </c>
      <c r="AK329" s="40">
        <f t="shared" si="158"/>
        <v>0</v>
      </c>
      <c r="AL329" s="9" t="s">
        <v>1060</v>
      </c>
      <c r="AM329" s="9">
        <f t="shared" si="159"/>
        <v>2</v>
      </c>
      <c r="AN329" s="9" t="s">
        <v>1051</v>
      </c>
      <c r="AO329" s="47">
        <f>VLOOKUP(AN329,'Data Tables'!$E$4:$F$15,2,FALSE)</f>
        <v>13.688314</v>
      </c>
      <c r="AP329" s="9">
        <f t="shared" si="160"/>
        <v>2</v>
      </c>
      <c r="AQ329" s="9" t="s">
        <v>1061</v>
      </c>
      <c r="AR329" s="9">
        <f t="shared" si="161"/>
        <v>4</v>
      </c>
      <c r="AS329" s="9" t="str">
        <f t="shared" si="162"/>
        <v>Not NYC</v>
      </c>
      <c r="AT329" s="9"/>
      <c r="AU329" s="9">
        <f t="shared" si="163"/>
        <v>0</v>
      </c>
      <c r="AV329" s="9">
        <f t="shared" si="164"/>
        <v>56</v>
      </c>
    </row>
    <row r="330" spans="1:48" hidden="1" x14ac:dyDescent="0.25">
      <c r="A330" s="9" t="s">
        <v>234</v>
      </c>
      <c r="B330" s="9" t="s">
        <v>235</v>
      </c>
      <c r="C330" s="9" t="s">
        <v>38</v>
      </c>
      <c r="D330" s="9" t="s">
        <v>38</v>
      </c>
      <c r="E330" t="s">
        <v>1034</v>
      </c>
      <c r="F330" t="str">
        <f t="shared" si="145"/>
        <v>NYC</v>
      </c>
      <c r="G330" s="9" t="s">
        <v>64</v>
      </c>
      <c r="H330" s="36">
        <v>40.693358199999999</v>
      </c>
      <c r="I330" s="36">
        <v>-73.983836800000006</v>
      </c>
      <c r="J330" s="40">
        <f t="shared" si="142"/>
        <v>0</v>
      </c>
      <c r="K330" s="40">
        <f t="shared" si="146"/>
        <v>1</v>
      </c>
      <c r="L330" s="40">
        <f t="shared" si="147"/>
        <v>2</v>
      </c>
      <c r="M330" s="41">
        <v>98202.05</v>
      </c>
      <c r="N330" s="41">
        <v>36800.46124893969</v>
      </c>
      <c r="O330" s="41">
        <f t="shared" si="143"/>
        <v>6752.8350852941194</v>
      </c>
      <c r="P330" s="42">
        <f t="shared" si="148"/>
        <v>2</v>
      </c>
      <c r="Q330" s="43">
        <v>1990</v>
      </c>
      <c r="R330" s="43"/>
      <c r="S330" s="40">
        <f t="shared" si="149"/>
        <v>1</v>
      </c>
      <c r="T330" s="40"/>
      <c r="U330" s="40">
        <f t="shared" si="150"/>
        <v>0</v>
      </c>
      <c r="V330" s="40" t="str">
        <f>IFERROR(VLOOKUP(A330,'Data Tables'!$L$3:$M$89,2,FALSE),"No")</f>
        <v>No</v>
      </c>
      <c r="W330" s="40">
        <f t="shared" si="151"/>
        <v>0</v>
      </c>
      <c r="X330" s="43" t="s">
        <v>1125</v>
      </c>
      <c r="Y330" s="40">
        <f t="shared" si="152"/>
        <v>4</v>
      </c>
      <c r="Z330" s="41" t="s">
        <v>40</v>
      </c>
      <c r="AA330" s="40">
        <f t="shared" si="153"/>
        <v>0</v>
      </c>
      <c r="AB330" s="44" t="str">
        <f>IF(AND(E330="Manhattan",G330="Multifamily Housing"),IF(Q330&lt;1980,"Dual Fuel","Natural Gas"),IF(AND(E330="Manhattan",G330&lt;&gt;"Multifamily Housing"),IF(Q330&lt;1945,"Oil",IF(Q330&lt;1980,"Dual Fuel","Natural Gas")),IF(E330="Downstate/LI/HV",IF(Q330&lt;1980,"Dual Fuel","Natural Gas"),IF(Q330&lt;1945,"Dual Fuel","Natural Gas"))))</f>
        <v>Natural Gas</v>
      </c>
      <c r="AC330" s="42">
        <f t="shared" si="154"/>
        <v>2</v>
      </c>
      <c r="AD330" s="44" t="str">
        <f>IF(AND(E330="Upstate",Q330&gt;=1945),"Furnace",IF(Q330&gt;=1980,"HW Boiler",IF(AND(E330="Downstate/LI/HV",Q330&gt;=1945),"Furnace","Steam Boiler")))</f>
        <v>HW Boiler</v>
      </c>
      <c r="AE330" s="42">
        <f t="shared" si="155"/>
        <v>4</v>
      </c>
      <c r="AF330" s="45">
        <v>1990</v>
      </c>
      <c r="AG330" s="40">
        <f t="shared" si="156"/>
        <v>2</v>
      </c>
      <c r="AH330" s="45" t="str">
        <f t="shared" si="144"/>
        <v>Hydronic</v>
      </c>
      <c r="AI330" s="40">
        <f t="shared" si="157"/>
        <v>4</v>
      </c>
      <c r="AJ330" s="46" t="s">
        <v>42</v>
      </c>
      <c r="AK330" s="40">
        <f t="shared" si="158"/>
        <v>0</v>
      </c>
      <c r="AL330" s="9" t="s">
        <v>1048</v>
      </c>
      <c r="AM330" s="9">
        <f t="shared" si="159"/>
        <v>4</v>
      </c>
      <c r="AN330" s="9" t="s">
        <v>1055</v>
      </c>
      <c r="AO330" s="47">
        <f>VLOOKUP(AN330,'Data Tables'!$E$4:$F$15,2,FALSE)</f>
        <v>20.157194</v>
      </c>
      <c r="AP330" s="9">
        <f t="shared" si="160"/>
        <v>0</v>
      </c>
      <c r="AQ330" s="9" t="s">
        <v>1050</v>
      </c>
      <c r="AR330" s="9">
        <f t="shared" si="161"/>
        <v>2</v>
      </c>
      <c r="AS330" s="9" t="str">
        <f t="shared" si="162"/>
        <v>NYC Natural Gas</v>
      </c>
      <c r="AT330" s="9"/>
      <c r="AU330" s="9">
        <f t="shared" si="163"/>
        <v>2</v>
      </c>
      <c r="AV330" s="9">
        <f t="shared" si="164"/>
        <v>56</v>
      </c>
    </row>
    <row r="331" spans="1:48" x14ac:dyDescent="0.25">
      <c r="A331" s="9" t="s">
        <v>290</v>
      </c>
      <c r="B331" s="9" t="s">
        <v>291</v>
      </c>
      <c r="C331" s="9" t="s">
        <v>62</v>
      </c>
      <c r="D331" s="9" t="s">
        <v>63</v>
      </c>
      <c r="E331" t="s">
        <v>63</v>
      </c>
      <c r="F331" t="str">
        <f t="shared" si="145"/>
        <v>NYC</v>
      </c>
      <c r="G331" s="9" t="s">
        <v>53</v>
      </c>
      <c r="H331" s="36">
        <v>40.750534500000001</v>
      </c>
      <c r="I331" s="36">
        <v>-73.995954999999995</v>
      </c>
      <c r="J331" s="40">
        <f t="shared" si="142"/>
        <v>2</v>
      </c>
      <c r="K331" s="40">
        <f t="shared" si="146"/>
        <v>0</v>
      </c>
      <c r="L331" s="40">
        <f t="shared" si="147"/>
        <v>1</v>
      </c>
      <c r="M331" s="41">
        <v>66790.755007058819</v>
      </c>
      <c r="N331" s="41">
        <v>7545.7829892105265</v>
      </c>
      <c r="O331" s="41">
        <f t="shared" si="143"/>
        <v>4592.8466237206912</v>
      </c>
      <c r="P331" s="42">
        <f t="shared" si="148"/>
        <v>2</v>
      </c>
      <c r="Q331" s="43">
        <v>1953</v>
      </c>
      <c r="R331" s="43"/>
      <c r="S331" s="40">
        <f t="shared" si="149"/>
        <v>3</v>
      </c>
      <c r="T331" s="40"/>
      <c r="U331" s="40">
        <f t="shared" si="150"/>
        <v>0</v>
      </c>
      <c r="V331" s="40" t="str">
        <f>IFERROR(VLOOKUP(A331,'Data Tables'!$L$3:$M$89,2,FALSE),"No")</f>
        <v>No</v>
      </c>
      <c r="W331" s="40">
        <f t="shared" si="151"/>
        <v>0</v>
      </c>
      <c r="X331" s="43" t="s">
        <v>1131</v>
      </c>
      <c r="Y331" s="40">
        <f t="shared" si="152"/>
        <v>4</v>
      </c>
      <c r="Z331" s="41" t="s">
        <v>40</v>
      </c>
      <c r="AA331" s="40">
        <f t="shared" si="153"/>
        <v>0</v>
      </c>
      <c r="AB331" s="44" t="str">
        <f>IF(AND(E331="Manhattan",G331="Multifamily Housing"),IF(Q331&lt;1980,"Dual Fuel","Natural Gas"),IF(AND(E331="Manhattan",G331&lt;&gt;"Multifamily Housing"),IF(Q331&lt;1945,"Oil",IF(Q331&lt;1980,"Dual Fuel","Natural Gas")),IF(E331="Downstate/LI/HV",IF(Q331&lt;1980,"Dual Fuel","Natural Gas"),IF(Q331&lt;1945,"Dual Fuel","Natural Gas"))))</f>
        <v>Dual Fuel</v>
      </c>
      <c r="AC331" s="42">
        <f t="shared" si="154"/>
        <v>3</v>
      </c>
      <c r="AD331" s="44" t="str">
        <f>IF(AND(E331="Upstate",Q331&gt;=1945),"Furnace",IF(Q331&gt;=1980,"HW Boiler",IF(AND(E331="Downstate/LI/HV",Q331&gt;=1945),"Furnace","Steam Boiler")))</f>
        <v>Steam Boiler</v>
      </c>
      <c r="AE331" s="42">
        <f t="shared" si="155"/>
        <v>2</v>
      </c>
      <c r="AF331" s="45">
        <v>1990</v>
      </c>
      <c r="AG331" s="40">
        <f t="shared" si="156"/>
        <v>2</v>
      </c>
      <c r="AH331" s="45" t="str">
        <f t="shared" si="144"/>
        <v>Steam</v>
      </c>
      <c r="AI331" s="40">
        <f t="shared" si="157"/>
        <v>2</v>
      </c>
      <c r="AJ331" s="46" t="s">
        <v>42</v>
      </c>
      <c r="AK331" s="40">
        <f t="shared" si="158"/>
        <v>0</v>
      </c>
      <c r="AL331" s="9" t="s">
        <v>1048</v>
      </c>
      <c r="AM331" s="9">
        <f t="shared" si="159"/>
        <v>4</v>
      </c>
      <c r="AN331" s="9" t="s">
        <v>1055</v>
      </c>
      <c r="AO331" s="47">
        <f>VLOOKUP(AN331,'Data Tables'!$E$4:$F$15,2,FALSE)</f>
        <v>20.157194</v>
      </c>
      <c r="AP331" s="9">
        <f t="shared" si="160"/>
        <v>0</v>
      </c>
      <c r="AQ331" s="9" t="s">
        <v>1050</v>
      </c>
      <c r="AR331" s="9">
        <f t="shared" si="161"/>
        <v>2</v>
      </c>
      <c r="AS331" s="9" t="str">
        <f t="shared" si="162"/>
        <v>NYC Dual Fuel</v>
      </c>
      <c r="AT331" s="9"/>
      <c r="AU331" s="9">
        <f t="shared" si="163"/>
        <v>3</v>
      </c>
      <c r="AV331" s="9">
        <f t="shared" si="164"/>
        <v>56</v>
      </c>
    </row>
    <row r="332" spans="1:48" hidden="1" x14ac:dyDescent="0.25">
      <c r="A332" s="9" t="s">
        <v>747</v>
      </c>
      <c r="B332" s="9" t="s">
        <v>748</v>
      </c>
      <c r="C332" s="9" t="s">
        <v>749</v>
      </c>
      <c r="D332" s="9" t="s">
        <v>750</v>
      </c>
      <c r="E332" t="s">
        <v>1035</v>
      </c>
      <c r="F332" t="str">
        <f t="shared" si="145"/>
        <v>Not NYC</v>
      </c>
      <c r="G332" s="9" t="s">
        <v>339</v>
      </c>
      <c r="H332" s="36">
        <v>42.705088114694298</v>
      </c>
      <c r="I332" s="36">
        <v>-76.820259949574407</v>
      </c>
      <c r="J332" s="40">
        <f t="shared" si="142"/>
        <v>3</v>
      </c>
      <c r="K332" s="40">
        <f t="shared" si="146"/>
        <v>1</v>
      </c>
      <c r="L332" s="40">
        <f t="shared" si="147"/>
        <v>1</v>
      </c>
      <c r="M332" s="41">
        <v>47635.374832405061</v>
      </c>
      <c r="N332" s="41">
        <v>26133.295914999999</v>
      </c>
      <c r="O332" s="41">
        <f t="shared" si="143"/>
        <v>3275.6325399459724</v>
      </c>
      <c r="P332" s="42">
        <f t="shared" si="148"/>
        <v>1</v>
      </c>
      <c r="Q332" s="43">
        <v>2000</v>
      </c>
      <c r="R332" s="43"/>
      <c r="S332" s="40">
        <f t="shared" si="149"/>
        <v>0</v>
      </c>
      <c r="T332" s="40" t="s">
        <v>1162</v>
      </c>
      <c r="U332" s="40">
        <f t="shared" si="150"/>
        <v>4</v>
      </c>
      <c r="V332" s="40" t="str">
        <f>IFERROR(VLOOKUP(A332,'Data Tables'!$L$3:$M$89,2,FALSE),"No")</f>
        <v>No</v>
      </c>
      <c r="W332" s="40">
        <f t="shared" si="151"/>
        <v>0</v>
      </c>
      <c r="X332" s="43"/>
      <c r="Y332" s="40">
        <f t="shared" si="152"/>
        <v>0</v>
      </c>
      <c r="Z332" s="43" t="s">
        <v>46</v>
      </c>
      <c r="AA332" s="40">
        <f t="shared" si="153"/>
        <v>4</v>
      </c>
      <c r="AB332" s="43" t="s">
        <v>47</v>
      </c>
      <c r="AC332" s="42">
        <f t="shared" si="154"/>
        <v>3</v>
      </c>
      <c r="AD332" s="41" t="s">
        <v>74</v>
      </c>
      <c r="AE332" s="42">
        <f t="shared" si="155"/>
        <v>2</v>
      </c>
      <c r="AF332" s="45">
        <v>1990</v>
      </c>
      <c r="AG332" s="40">
        <f t="shared" si="156"/>
        <v>2</v>
      </c>
      <c r="AH332" s="43" t="s">
        <v>49</v>
      </c>
      <c r="AI332" s="40">
        <f t="shared" si="157"/>
        <v>2</v>
      </c>
      <c r="AJ332" s="46" t="s">
        <v>42</v>
      </c>
      <c r="AK332" s="40">
        <f t="shared" si="158"/>
        <v>0</v>
      </c>
      <c r="AL332" s="9" t="s">
        <v>1060</v>
      </c>
      <c r="AM332" s="9">
        <f t="shared" si="159"/>
        <v>2</v>
      </c>
      <c r="AN332" s="9" t="s">
        <v>1053</v>
      </c>
      <c r="AO332" s="47">
        <f>VLOOKUP(AN332,'Data Tables'!$E$4:$F$15,2,FALSE)</f>
        <v>9.6621608999999999</v>
      </c>
      <c r="AP332" s="9">
        <f t="shared" si="160"/>
        <v>3</v>
      </c>
      <c r="AQ332" s="9" t="s">
        <v>1061</v>
      </c>
      <c r="AR332" s="9">
        <f t="shared" si="161"/>
        <v>4</v>
      </c>
      <c r="AS332" s="9" t="str">
        <f t="shared" si="162"/>
        <v>Not NYC</v>
      </c>
      <c r="AT332" s="9"/>
      <c r="AU332" s="9">
        <f t="shared" si="163"/>
        <v>0</v>
      </c>
      <c r="AV332" s="9">
        <f t="shared" si="164"/>
        <v>56</v>
      </c>
    </row>
    <row r="333" spans="1:48" x14ac:dyDescent="0.25">
      <c r="A333" s="9" t="s">
        <v>720</v>
      </c>
      <c r="B333" s="9" t="s">
        <v>721</v>
      </c>
      <c r="C333" s="9" t="s">
        <v>722</v>
      </c>
      <c r="D333" s="9" t="s">
        <v>723</v>
      </c>
      <c r="E333" t="s">
        <v>1035</v>
      </c>
      <c r="F333" t="str">
        <f t="shared" si="145"/>
        <v>Not NYC</v>
      </c>
      <c r="G333" s="9" t="s">
        <v>53</v>
      </c>
      <c r="H333" s="36">
        <v>42.893962000000002</v>
      </c>
      <c r="I333" s="36">
        <v>-75.640583000000007</v>
      </c>
      <c r="J333" s="40">
        <f t="shared" si="142"/>
        <v>2</v>
      </c>
      <c r="K333" s="40">
        <f t="shared" si="146"/>
        <v>0</v>
      </c>
      <c r="L333" s="40">
        <f t="shared" si="147"/>
        <v>1</v>
      </c>
      <c r="M333" s="41">
        <v>50899.601396103892</v>
      </c>
      <c r="N333" s="41">
        <v>5729.9258881578935</v>
      </c>
      <c r="O333" s="41">
        <f t="shared" si="143"/>
        <v>3500.0961195320856</v>
      </c>
      <c r="P333" s="42">
        <f t="shared" si="148"/>
        <v>2</v>
      </c>
      <c r="Q333" s="43">
        <v>1908</v>
      </c>
      <c r="R333" s="43">
        <v>2021</v>
      </c>
      <c r="S333" s="40">
        <f t="shared" si="149"/>
        <v>0</v>
      </c>
      <c r="T333" s="40" t="s">
        <v>1162</v>
      </c>
      <c r="U333" s="40">
        <f t="shared" si="150"/>
        <v>4</v>
      </c>
      <c r="V333" s="40" t="str">
        <f>IFERROR(VLOOKUP(A333,'Data Tables'!$L$3:$M$89,2,FALSE),"No")</f>
        <v>Yes</v>
      </c>
      <c r="W333" s="40">
        <f t="shared" si="151"/>
        <v>4</v>
      </c>
      <c r="X333" s="43"/>
      <c r="Y333" s="40">
        <f t="shared" si="152"/>
        <v>0</v>
      </c>
      <c r="Z333" s="43" t="s">
        <v>46</v>
      </c>
      <c r="AA333" s="40">
        <f t="shared" si="153"/>
        <v>4</v>
      </c>
      <c r="AB333" s="43" t="s">
        <v>509</v>
      </c>
      <c r="AC333" s="42">
        <f t="shared" si="154"/>
        <v>1</v>
      </c>
      <c r="AD333" s="41" t="s">
        <v>104</v>
      </c>
      <c r="AE333" s="42">
        <f t="shared" si="155"/>
        <v>3</v>
      </c>
      <c r="AF333" s="45">
        <v>1990</v>
      </c>
      <c r="AG333" s="40">
        <f t="shared" si="156"/>
        <v>2</v>
      </c>
      <c r="AH333" s="45" t="str">
        <f t="shared" ref="AH333:AH338" si="165">IF(AND(E333="Upstate",Q333&gt;=1945),"Forced Air",IF(Q333&gt;=1980,"Hydronic",IF(AND(E333="Downstate/LI/HV",Q333&gt;=1945),"Forced Air","Steam")))</f>
        <v>Steam</v>
      </c>
      <c r="AI333" s="40">
        <f t="shared" si="157"/>
        <v>2</v>
      </c>
      <c r="AJ333" s="46" t="s">
        <v>42</v>
      </c>
      <c r="AK333" s="40">
        <f t="shared" si="158"/>
        <v>0</v>
      </c>
      <c r="AL333" s="9" t="s">
        <v>1064</v>
      </c>
      <c r="AM333" s="9">
        <f t="shared" si="159"/>
        <v>1</v>
      </c>
      <c r="AN333" s="9" t="s">
        <v>1053</v>
      </c>
      <c r="AO333" s="47">
        <f>VLOOKUP(AN333,'Data Tables'!$E$4:$F$15,2,FALSE)</f>
        <v>9.6621608999999999</v>
      </c>
      <c r="AP333" s="9">
        <f t="shared" si="160"/>
        <v>3</v>
      </c>
      <c r="AQ333" s="9" t="s">
        <v>1061</v>
      </c>
      <c r="AR333" s="9">
        <f t="shared" si="161"/>
        <v>4</v>
      </c>
      <c r="AS333" s="9" t="str">
        <f t="shared" si="162"/>
        <v>Not NYC</v>
      </c>
      <c r="AT333" s="9"/>
      <c r="AU333" s="9">
        <f t="shared" si="163"/>
        <v>0</v>
      </c>
      <c r="AV333" s="9">
        <f t="shared" si="164"/>
        <v>56</v>
      </c>
    </row>
    <row r="334" spans="1:48" x14ac:dyDescent="0.25">
      <c r="A334" s="9" t="s">
        <v>817</v>
      </c>
      <c r="B334" s="9" t="s">
        <v>818</v>
      </c>
      <c r="C334" s="9" t="s">
        <v>819</v>
      </c>
      <c r="D334" s="9" t="s">
        <v>820</v>
      </c>
      <c r="E334" t="s">
        <v>1035</v>
      </c>
      <c r="F334" t="str">
        <f t="shared" si="145"/>
        <v>Not NYC</v>
      </c>
      <c r="G334" s="9" t="s">
        <v>53</v>
      </c>
      <c r="H334" s="36">
        <v>42.254475999999997</v>
      </c>
      <c r="I334" s="36">
        <v>-77.788105999999999</v>
      </c>
      <c r="J334" s="40">
        <f t="shared" si="142"/>
        <v>2</v>
      </c>
      <c r="K334" s="40">
        <f t="shared" si="146"/>
        <v>0</v>
      </c>
      <c r="L334" s="40">
        <f t="shared" si="147"/>
        <v>1</v>
      </c>
      <c r="M334" s="41">
        <v>39117.747857142851</v>
      </c>
      <c r="N334" s="41">
        <v>4403.6061184210521</v>
      </c>
      <c r="O334" s="41">
        <f t="shared" si="143"/>
        <v>2689.9204261764703</v>
      </c>
      <c r="P334" s="42">
        <f t="shared" si="148"/>
        <v>1</v>
      </c>
      <c r="Q334" s="43">
        <v>1836</v>
      </c>
      <c r="R334" s="43">
        <v>2001</v>
      </c>
      <c r="S334" s="40">
        <f t="shared" si="149"/>
        <v>0</v>
      </c>
      <c r="T334" s="40" t="s">
        <v>1162</v>
      </c>
      <c r="U334" s="40">
        <f t="shared" si="150"/>
        <v>4</v>
      </c>
      <c r="V334" s="40" t="str">
        <f>IFERROR(VLOOKUP(A334,'Data Tables'!$L$3:$M$89,2,FALSE),"No")</f>
        <v>Yes</v>
      </c>
      <c r="W334" s="40">
        <f t="shared" si="151"/>
        <v>4</v>
      </c>
      <c r="X334" s="43"/>
      <c r="Y334" s="40">
        <f t="shared" si="152"/>
        <v>0</v>
      </c>
      <c r="Z334" s="43" t="s">
        <v>46</v>
      </c>
      <c r="AA334" s="40">
        <f t="shared" si="153"/>
        <v>4</v>
      </c>
      <c r="AB334" s="44" t="str">
        <f>IF(AND(E334="Manhattan",G334="Multifamily Housing"),IF(Q334&lt;1980,"Dual Fuel","Natural Gas"),IF(AND(E334="Manhattan",G334&lt;&gt;"Multifamily Housing"),IF(Q334&lt;1945,"Oil",IF(Q334&lt;1980,"Dual Fuel","Natural Gas")),IF(E334="Downstate/LI/HV",IF(Q334&lt;1980,"Dual Fuel","Natural Gas"),IF(Q334&lt;1945,"Dual Fuel","Natural Gas"))))</f>
        <v>Dual Fuel</v>
      </c>
      <c r="AC334" s="42">
        <f t="shared" si="154"/>
        <v>3</v>
      </c>
      <c r="AD334" s="41" t="s">
        <v>74</v>
      </c>
      <c r="AE334" s="42">
        <f t="shared" si="155"/>
        <v>2</v>
      </c>
      <c r="AF334" s="45">
        <v>1990</v>
      </c>
      <c r="AG334" s="40">
        <f t="shared" si="156"/>
        <v>2</v>
      </c>
      <c r="AH334" s="45" t="str">
        <f t="shared" si="165"/>
        <v>Steam</v>
      </c>
      <c r="AI334" s="40">
        <f t="shared" si="157"/>
        <v>2</v>
      </c>
      <c r="AJ334" s="46" t="s">
        <v>42</v>
      </c>
      <c r="AK334" s="40">
        <f t="shared" si="158"/>
        <v>0</v>
      </c>
      <c r="AL334" s="9" t="s">
        <v>1064</v>
      </c>
      <c r="AM334" s="9">
        <f t="shared" si="159"/>
        <v>1</v>
      </c>
      <c r="AN334" s="9" t="s">
        <v>1053</v>
      </c>
      <c r="AO334" s="47">
        <f>VLOOKUP(AN334,'Data Tables'!$E$4:$F$15,2,FALSE)</f>
        <v>9.6621608999999999</v>
      </c>
      <c r="AP334" s="9">
        <f t="shared" si="160"/>
        <v>3</v>
      </c>
      <c r="AQ334" s="9" t="s">
        <v>1061</v>
      </c>
      <c r="AR334" s="9">
        <f t="shared" si="161"/>
        <v>4</v>
      </c>
      <c r="AS334" s="9" t="str">
        <f t="shared" si="162"/>
        <v>Not NYC</v>
      </c>
      <c r="AT334" s="9"/>
      <c r="AU334" s="9">
        <f t="shared" si="163"/>
        <v>0</v>
      </c>
      <c r="AV334" s="9">
        <f t="shared" si="164"/>
        <v>56</v>
      </c>
    </row>
    <row r="335" spans="1:48" x14ac:dyDescent="0.25">
      <c r="A335" s="9" t="s">
        <v>964</v>
      </c>
      <c r="B335" s="9" t="s">
        <v>965</v>
      </c>
      <c r="C335" s="9" t="s">
        <v>819</v>
      </c>
      <c r="D335" s="9" t="s">
        <v>820</v>
      </c>
      <c r="E335" t="s">
        <v>1035</v>
      </c>
      <c r="F335" t="str">
        <f t="shared" si="145"/>
        <v>Not NYC</v>
      </c>
      <c r="G335" s="9" t="s">
        <v>53</v>
      </c>
      <c r="H335" s="36">
        <v>42.255262000000002</v>
      </c>
      <c r="I335" s="36">
        <v>-77.794632000000007</v>
      </c>
      <c r="J335" s="40">
        <f t="shared" si="142"/>
        <v>2</v>
      </c>
      <c r="K335" s="40">
        <f t="shared" si="146"/>
        <v>0</v>
      </c>
      <c r="L335" s="40">
        <f t="shared" si="147"/>
        <v>1</v>
      </c>
      <c r="M335" s="41">
        <v>30626</v>
      </c>
      <c r="N335" s="41">
        <v>3448</v>
      </c>
      <c r="O335" s="41">
        <f t="shared" si="143"/>
        <v>2105.9878823529411</v>
      </c>
      <c r="P335" s="42">
        <f t="shared" si="148"/>
        <v>1</v>
      </c>
      <c r="Q335" s="43">
        <v>1908</v>
      </c>
      <c r="R335" s="43">
        <v>2018</v>
      </c>
      <c r="S335" s="40">
        <f t="shared" si="149"/>
        <v>0</v>
      </c>
      <c r="T335" s="40" t="s">
        <v>1162</v>
      </c>
      <c r="U335" s="40">
        <f t="shared" si="150"/>
        <v>4</v>
      </c>
      <c r="V335" s="40" t="str">
        <f>IFERROR(VLOOKUP(A335,'Data Tables'!$L$3:$M$89,2,FALSE),"No")</f>
        <v>Yes</v>
      </c>
      <c r="W335" s="40">
        <f t="shared" si="151"/>
        <v>4</v>
      </c>
      <c r="X335" s="43"/>
      <c r="Y335" s="40">
        <f t="shared" si="152"/>
        <v>0</v>
      </c>
      <c r="Z335" s="43" t="s">
        <v>46</v>
      </c>
      <c r="AA335" s="40">
        <f t="shared" si="153"/>
        <v>4</v>
      </c>
      <c r="AB335" s="44" t="str">
        <f>IF(AND(E335="Manhattan",G335="Multifamily Housing"),IF(Q335&lt;1980,"Dual Fuel","Natural Gas"),IF(AND(E335="Manhattan",G335&lt;&gt;"Multifamily Housing"),IF(Q335&lt;1945,"Oil",IF(Q335&lt;1980,"Dual Fuel","Natural Gas")),IF(E335="Downstate/LI/HV",IF(Q335&lt;1980,"Dual Fuel","Natural Gas"),IF(Q335&lt;1945,"Dual Fuel","Natural Gas"))))</f>
        <v>Dual Fuel</v>
      </c>
      <c r="AC335" s="42">
        <f t="shared" si="154"/>
        <v>3</v>
      </c>
      <c r="AD335" s="44" t="str">
        <f>IF(AND(E335="Upstate",Q335&gt;=1945),"Furnace",IF(Q335&gt;=1980,"HW Boiler",IF(AND(E335="Downstate/LI/HV",Q335&gt;=1945),"Furnace","Steam Boiler")))</f>
        <v>Steam Boiler</v>
      </c>
      <c r="AE335" s="42">
        <f t="shared" si="155"/>
        <v>2</v>
      </c>
      <c r="AF335" s="45">
        <v>1990</v>
      </c>
      <c r="AG335" s="40">
        <f t="shared" si="156"/>
        <v>2</v>
      </c>
      <c r="AH335" s="45" t="str">
        <f t="shared" si="165"/>
        <v>Steam</v>
      </c>
      <c r="AI335" s="40">
        <f t="shared" si="157"/>
        <v>2</v>
      </c>
      <c r="AJ335" s="46" t="s">
        <v>42</v>
      </c>
      <c r="AK335" s="40">
        <f t="shared" si="158"/>
        <v>0</v>
      </c>
      <c r="AL335" s="9" t="s">
        <v>1064</v>
      </c>
      <c r="AM335" s="9">
        <f t="shared" si="159"/>
        <v>1</v>
      </c>
      <c r="AN335" s="9" t="s">
        <v>1053</v>
      </c>
      <c r="AO335" s="47">
        <f>VLOOKUP(AN335,'Data Tables'!$E$4:$F$15,2,FALSE)</f>
        <v>9.6621608999999999</v>
      </c>
      <c r="AP335" s="9">
        <f t="shared" si="160"/>
        <v>3</v>
      </c>
      <c r="AQ335" s="9" t="s">
        <v>1061</v>
      </c>
      <c r="AR335" s="9">
        <f t="shared" si="161"/>
        <v>4</v>
      </c>
      <c r="AS335" s="9" t="str">
        <f t="shared" si="162"/>
        <v>Not NYC</v>
      </c>
      <c r="AT335" s="9"/>
      <c r="AU335" s="9">
        <f t="shared" si="163"/>
        <v>0</v>
      </c>
      <c r="AV335" s="9">
        <f t="shared" si="164"/>
        <v>56</v>
      </c>
    </row>
    <row r="336" spans="1:48" hidden="1" x14ac:dyDescent="0.25">
      <c r="A336" s="9" t="s">
        <v>358</v>
      </c>
      <c r="B336" s="9" t="s">
        <v>359</v>
      </c>
      <c r="C336" s="9" t="s">
        <v>45</v>
      </c>
      <c r="D336" s="9" t="s">
        <v>45</v>
      </c>
      <c r="E336" t="s">
        <v>1034</v>
      </c>
      <c r="F336" t="str">
        <f t="shared" si="145"/>
        <v>NYC</v>
      </c>
      <c r="G336" s="9" t="s">
        <v>76</v>
      </c>
      <c r="H336" s="36">
        <v>40.831789999999998</v>
      </c>
      <c r="I336" s="36">
        <v>-73.903525000000002</v>
      </c>
      <c r="J336" s="40">
        <f t="shared" si="142"/>
        <v>4</v>
      </c>
      <c r="K336" s="40">
        <f t="shared" si="146"/>
        <v>4</v>
      </c>
      <c r="L336" s="40">
        <f t="shared" si="147"/>
        <v>4</v>
      </c>
      <c r="M336" s="41">
        <v>123502.43387213671</v>
      </c>
      <c r="N336" s="41">
        <v>53852.805467501472</v>
      </c>
      <c r="O336" s="41">
        <v>8492.6085409722255</v>
      </c>
      <c r="P336" s="42">
        <f t="shared" si="148"/>
        <v>3</v>
      </c>
      <c r="Q336" s="43">
        <v>1927</v>
      </c>
      <c r="R336" s="43">
        <v>2009</v>
      </c>
      <c r="S336" s="40">
        <f t="shared" si="149"/>
        <v>0</v>
      </c>
      <c r="T336" s="40"/>
      <c r="U336" s="40">
        <f t="shared" si="150"/>
        <v>0</v>
      </c>
      <c r="V336" s="40" t="str">
        <f>IFERROR(VLOOKUP(A336,'Data Tables'!$L$3:$M$89,2,FALSE),"No")</f>
        <v>No</v>
      </c>
      <c r="W336" s="40">
        <f t="shared" si="151"/>
        <v>0</v>
      </c>
      <c r="X336" s="43"/>
      <c r="Y336" s="40">
        <f t="shared" si="152"/>
        <v>0</v>
      </c>
      <c r="Z336" s="41" t="s">
        <v>40</v>
      </c>
      <c r="AA336" s="40">
        <f t="shared" si="153"/>
        <v>0</v>
      </c>
      <c r="AB336" s="41" t="s">
        <v>201</v>
      </c>
      <c r="AC336" s="42">
        <f t="shared" si="154"/>
        <v>4</v>
      </c>
      <c r="AD336" s="41" t="s">
        <v>74</v>
      </c>
      <c r="AE336" s="42">
        <f t="shared" si="155"/>
        <v>2</v>
      </c>
      <c r="AF336" s="45">
        <v>1990</v>
      </c>
      <c r="AG336" s="40">
        <f t="shared" si="156"/>
        <v>2</v>
      </c>
      <c r="AH336" s="45" t="str">
        <f t="shared" si="165"/>
        <v>Steam</v>
      </c>
      <c r="AI336" s="40">
        <f t="shared" si="157"/>
        <v>2</v>
      </c>
      <c r="AJ336" s="46" t="s">
        <v>42</v>
      </c>
      <c r="AK336" s="40">
        <f t="shared" si="158"/>
        <v>0</v>
      </c>
      <c r="AL336" s="9" t="s">
        <v>1048</v>
      </c>
      <c r="AM336" s="9">
        <f t="shared" si="159"/>
        <v>4</v>
      </c>
      <c r="AN336" s="9" t="s">
        <v>1055</v>
      </c>
      <c r="AO336" s="47">
        <f>VLOOKUP(AN336,'Data Tables'!$E$4:$F$15,2,FALSE)</f>
        <v>20.157194</v>
      </c>
      <c r="AP336" s="9">
        <f t="shared" si="160"/>
        <v>0</v>
      </c>
      <c r="AQ336" s="9" t="s">
        <v>1050</v>
      </c>
      <c r="AR336" s="9">
        <f t="shared" si="161"/>
        <v>2</v>
      </c>
      <c r="AS336" s="9" t="str">
        <f t="shared" si="162"/>
        <v>NYC Oil</v>
      </c>
      <c r="AT336" s="9" t="s">
        <v>1162</v>
      </c>
      <c r="AU336" s="9">
        <f t="shared" si="163"/>
        <v>0</v>
      </c>
      <c r="AV336" s="9">
        <f t="shared" si="164"/>
        <v>55</v>
      </c>
    </row>
    <row r="337" spans="1:48" hidden="1" x14ac:dyDescent="0.25">
      <c r="A337" s="9" t="s">
        <v>344</v>
      </c>
      <c r="B337" s="38" t="s">
        <v>345</v>
      </c>
      <c r="C337" s="9" t="s">
        <v>38</v>
      </c>
      <c r="D337" s="9" t="s">
        <v>38</v>
      </c>
      <c r="E337" t="s">
        <v>1034</v>
      </c>
      <c r="F337" t="str">
        <f t="shared" si="145"/>
        <v>NYC</v>
      </c>
      <c r="G337" s="9" t="s">
        <v>76</v>
      </c>
      <c r="H337" s="36">
        <v>40.613940599999999</v>
      </c>
      <c r="I337" s="36">
        <v>-73.9484207</v>
      </c>
      <c r="J337" s="40">
        <f t="shared" si="142"/>
        <v>4</v>
      </c>
      <c r="K337" s="40">
        <f t="shared" si="146"/>
        <v>4</v>
      </c>
      <c r="L337" s="40">
        <f t="shared" si="147"/>
        <v>4</v>
      </c>
      <c r="M337" s="41">
        <v>36715.101970588235</v>
      </c>
      <c r="N337" s="41">
        <v>15442.413252906976</v>
      </c>
      <c r="O337" s="41">
        <f>(M337/0.85)*116.9*0.0005</f>
        <v>2524.7031884480971</v>
      </c>
      <c r="P337" s="42">
        <f t="shared" si="148"/>
        <v>1</v>
      </c>
      <c r="Q337" s="43">
        <v>1929</v>
      </c>
      <c r="R337" s="43"/>
      <c r="S337" s="40">
        <f t="shared" si="149"/>
        <v>4</v>
      </c>
      <c r="T337" s="40"/>
      <c r="U337" s="40">
        <f t="shared" si="150"/>
        <v>0</v>
      </c>
      <c r="V337" s="40" t="str">
        <f>IFERROR(VLOOKUP(A337,'Data Tables'!$L$3:$M$89,2,FALSE),"No")</f>
        <v>No</v>
      </c>
      <c r="W337" s="40">
        <f t="shared" si="151"/>
        <v>0</v>
      </c>
      <c r="X337" s="43"/>
      <c r="Y337" s="40">
        <f t="shared" si="152"/>
        <v>0</v>
      </c>
      <c r="Z337" s="41" t="s">
        <v>40</v>
      </c>
      <c r="AA337" s="40">
        <f t="shared" si="153"/>
        <v>0</v>
      </c>
      <c r="AB337" s="44" t="str">
        <f>IF(AND(E337="Manhattan",G337="Multifamily Housing"),IF(Q337&lt;1980,"Dual Fuel","Natural Gas"),IF(AND(E337="Manhattan",G337&lt;&gt;"Multifamily Housing"),IF(Q337&lt;1945,"Oil",IF(Q337&lt;1980,"Dual Fuel","Natural Gas")),IF(E337="Downstate/LI/HV",IF(Q337&lt;1980,"Dual Fuel","Natural Gas"),IF(Q337&lt;1945,"Dual Fuel","Natural Gas"))))</f>
        <v>Dual Fuel</v>
      </c>
      <c r="AC337" s="42">
        <f t="shared" si="154"/>
        <v>3</v>
      </c>
      <c r="AD337" s="44" t="str">
        <f>IF(AND(E337="Upstate",Q337&gt;=1945),"Furnace",IF(Q337&gt;=1980,"HW Boiler",IF(AND(E337="Downstate/LI/HV",Q337&gt;=1945),"Furnace","Steam Boiler")))</f>
        <v>Steam Boiler</v>
      </c>
      <c r="AE337" s="42">
        <f t="shared" si="155"/>
        <v>2</v>
      </c>
      <c r="AF337" s="45">
        <v>1990</v>
      </c>
      <c r="AG337" s="40">
        <f t="shared" si="156"/>
        <v>2</v>
      </c>
      <c r="AH337" s="45" t="str">
        <f t="shared" si="165"/>
        <v>Steam</v>
      </c>
      <c r="AI337" s="40">
        <f t="shared" si="157"/>
        <v>2</v>
      </c>
      <c r="AJ337" s="46" t="s">
        <v>42</v>
      </c>
      <c r="AK337" s="40">
        <f t="shared" si="158"/>
        <v>0</v>
      </c>
      <c r="AL337" s="9" t="s">
        <v>1048</v>
      </c>
      <c r="AM337" s="9">
        <f t="shared" si="159"/>
        <v>4</v>
      </c>
      <c r="AN337" s="9" t="s">
        <v>1055</v>
      </c>
      <c r="AO337" s="47">
        <f>VLOOKUP(AN337,'Data Tables'!$E$4:$F$15,2,FALSE)</f>
        <v>20.157194</v>
      </c>
      <c r="AP337" s="9">
        <f t="shared" si="160"/>
        <v>0</v>
      </c>
      <c r="AQ337" s="9" t="s">
        <v>1050</v>
      </c>
      <c r="AR337" s="9">
        <f t="shared" si="161"/>
        <v>2</v>
      </c>
      <c r="AS337" s="9" t="str">
        <f t="shared" si="162"/>
        <v>NYC Dual Fuel</v>
      </c>
      <c r="AT337" s="9" t="s">
        <v>1162</v>
      </c>
      <c r="AU337" s="9">
        <f t="shared" si="163"/>
        <v>0</v>
      </c>
      <c r="AV337" s="9">
        <f t="shared" si="164"/>
        <v>55</v>
      </c>
    </row>
    <row r="338" spans="1:48" hidden="1" x14ac:dyDescent="0.25">
      <c r="A338" s="9" t="s">
        <v>373</v>
      </c>
      <c r="B338" s="9" t="s">
        <v>374</v>
      </c>
      <c r="C338" s="9" t="s">
        <v>38</v>
      </c>
      <c r="D338" s="9" t="s">
        <v>38</v>
      </c>
      <c r="E338" t="s">
        <v>1034</v>
      </c>
      <c r="F338" t="str">
        <f t="shared" si="145"/>
        <v>NYC</v>
      </c>
      <c r="G338" s="9" t="s">
        <v>76</v>
      </c>
      <c r="H338" s="36">
        <v>40.639541999999999</v>
      </c>
      <c r="I338" s="36">
        <v>-73.998407999999998</v>
      </c>
      <c r="J338" s="40">
        <f t="shared" si="142"/>
        <v>4</v>
      </c>
      <c r="K338" s="40">
        <f t="shared" si="146"/>
        <v>4</v>
      </c>
      <c r="L338" s="40">
        <f t="shared" si="147"/>
        <v>4</v>
      </c>
      <c r="M338" s="41">
        <v>114645.41571239707</v>
      </c>
      <c r="N338" s="41">
        <v>49990.733595521975</v>
      </c>
      <c r="O338" s="41">
        <v>7883.5582922230687</v>
      </c>
      <c r="P338" s="42">
        <f t="shared" si="148"/>
        <v>3</v>
      </c>
      <c r="Q338" s="43">
        <v>1927</v>
      </c>
      <c r="R338" s="43">
        <v>2013</v>
      </c>
      <c r="S338" s="40">
        <f t="shared" si="149"/>
        <v>0</v>
      </c>
      <c r="T338" s="40"/>
      <c r="U338" s="40">
        <f t="shared" si="150"/>
        <v>0</v>
      </c>
      <c r="V338" s="40" t="str">
        <f>IFERROR(VLOOKUP(A338,'Data Tables'!$L$3:$M$89,2,FALSE),"No")</f>
        <v>No</v>
      </c>
      <c r="W338" s="40">
        <f t="shared" si="151"/>
        <v>0</v>
      </c>
      <c r="X338" s="43" t="s">
        <v>1140</v>
      </c>
      <c r="Y338" s="40">
        <f t="shared" si="152"/>
        <v>4</v>
      </c>
      <c r="Z338" s="41" t="s">
        <v>40</v>
      </c>
      <c r="AA338" s="40">
        <f t="shared" si="153"/>
        <v>0</v>
      </c>
      <c r="AB338" s="41" t="s">
        <v>47</v>
      </c>
      <c r="AC338" s="42">
        <f t="shared" si="154"/>
        <v>3</v>
      </c>
      <c r="AD338" s="41" t="s">
        <v>74</v>
      </c>
      <c r="AE338" s="42">
        <f t="shared" si="155"/>
        <v>2</v>
      </c>
      <c r="AF338" s="43" t="s">
        <v>375</v>
      </c>
      <c r="AG338" s="40">
        <f t="shared" si="156"/>
        <v>1</v>
      </c>
      <c r="AH338" s="45" t="str">
        <f t="shared" si="165"/>
        <v>Steam</v>
      </c>
      <c r="AI338" s="40">
        <f t="shared" si="157"/>
        <v>2</v>
      </c>
      <c r="AJ338" s="46" t="s">
        <v>42</v>
      </c>
      <c r="AK338" s="40">
        <f t="shared" si="158"/>
        <v>0</v>
      </c>
      <c r="AL338" s="9" t="s">
        <v>1048</v>
      </c>
      <c r="AM338" s="9">
        <f t="shared" si="159"/>
        <v>4</v>
      </c>
      <c r="AN338" s="9" t="s">
        <v>1055</v>
      </c>
      <c r="AO338" s="47">
        <f>VLOOKUP(AN338,'Data Tables'!$E$4:$F$15,2,FALSE)</f>
        <v>20.157194</v>
      </c>
      <c r="AP338" s="9">
        <f t="shared" si="160"/>
        <v>0</v>
      </c>
      <c r="AQ338" s="9" t="s">
        <v>1050</v>
      </c>
      <c r="AR338" s="9">
        <f t="shared" si="161"/>
        <v>2</v>
      </c>
      <c r="AS338" s="9" t="str">
        <f t="shared" si="162"/>
        <v>NYC Dual Fuel</v>
      </c>
      <c r="AT338" s="9" t="s">
        <v>1162</v>
      </c>
      <c r="AU338" s="9">
        <f t="shared" si="163"/>
        <v>0</v>
      </c>
      <c r="AV338" s="9">
        <f t="shared" si="164"/>
        <v>55</v>
      </c>
    </row>
    <row r="339" spans="1:48" x14ac:dyDescent="0.25">
      <c r="A339" s="9" t="s">
        <v>644</v>
      </c>
      <c r="B339" s="9" t="s">
        <v>645</v>
      </c>
      <c r="C339" s="9" t="s">
        <v>498</v>
      </c>
      <c r="D339" s="9" t="s">
        <v>450</v>
      </c>
      <c r="E339" t="s">
        <v>1034</v>
      </c>
      <c r="F339" t="str">
        <f t="shared" si="145"/>
        <v>Not NYC</v>
      </c>
      <c r="G339" s="9" t="s">
        <v>53</v>
      </c>
      <c r="H339" s="36">
        <v>40.728872000000003</v>
      </c>
      <c r="I339" s="36">
        <v>-73.595286000000002</v>
      </c>
      <c r="J339" s="40">
        <v>1</v>
      </c>
      <c r="K339" s="40">
        <f t="shared" si="146"/>
        <v>0</v>
      </c>
      <c r="L339" s="40">
        <f t="shared" si="147"/>
        <v>1</v>
      </c>
      <c r="M339" s="41">
        <v>63342.834019480513</v>
      </c>
      <c r="N339" s="41">
        <v>7130.6991513157891</v>
      </c>
      <c r="O339" s="41">
        <f t="shared" ref="O339:O355" si="166">(M339/0.85)*116.9*0.0005</f>
        <v>4355.751351104278</v>
      </c>
      <c r="P339" s="42">
        <f t="shared" si="148"/>
        <v>2</v>
      </c>
      <c r="Q339" s="43">
        <v>1960</v>
      </c>
      <c r="R339" s="43"/>
      <c r="S339" s="40">
        <f t="shared" si="149"/>
        <v>3</v>
      </c>
      <c r="T339" s="40"/>
      <c r="U339" s="40">
        <f t="shared" si="150"/>
        <v>0</v>
      </c>
      <c r="V339" s="40" t="str">
        <f>IFERROR(VLOOKUP(A339,'Data Tables'!$L$3:$M$89,2,FALSE),"No")</f>
        <v>Yes</v>
      </c>
      <c r="W339" s="40">
        <f t="shared" si="151"/>
        <v>4</v>
      </c>
      <c r="X339" s="43"/>
      <c r="Y339" s="40">
        <f t="shared" si="152"/>
        <v>0</v>
      </c>
      <c r="Z339" s="43" t="s">
        <v>46</v>
      </c>
      <c r="AA339" s="40">
        <f t="shared" si="153"/>
        <v>4</v>
      </c>
      <c r="AB339" s="43" t="s">
        <v>41</v>
      </c>
      <c r="AC339" s="42">
        <f t="shared" si="154"/>
        <v>2</v>
      </c>
      <c r="AD339" s="41" t="s">
        <v>104</v>
      </c>
      <c r="AE339" s="42">
        <f t="shared" si="155"/>
        <v>3</v>
      </c>
      <c r="AF339" s="45">
        <v>1990</v>
      </c>
      <c r="AG339" s="40">
        <f t="shared" si="156"/>
        <v>2</v>
      </c>
      <c r="AH339" s="43" t="s">
        <v>49</v>
      </c>
      <c r="AI339" s="40">
        <f t="shared" si="157"/>
        <v>2</v>
      </c>
      <c r="AJ339" s="46" t="s">
        <v>42</v>
      </c>
      <c r="AK339" s="40">
        <f t="shared" si="158"/>
        <v>0</v>
      </c>
      <c r="AL339" s="9" t="s">
        <v>1048</v>
      </c>
      <c r="AM339" s="9">
        <f t="shared" si="159"/>
        <v>4</v>
      </c>
      <c r="AN339" s="9" t="s">
        <v>1052</v>
      </c>
      <c r="AO339" s="47">
        <f>VLOOKUP(AN339,'Data Tables'!$E$4:$F$15,2,FALSE)</f>
        <v>18.814844999999998</v>
      </c>
      <c r="AP339" s="9">
        <f t="shared" si="160"/>
        <v>1</v>
      </c>
      <c r="AQ339" s="9" t="s">
        <v>1058</v>
      </c>
      <c r="AR339" s="9">
        <f t="shared" si="161"/>
        <v>1</v>
      </c>
      <c r="AS339" s="9" t="str">
        <f t="shared" si="162"/>
        <v>Not NYC</v>
      </c>
      <c r="AT339" s="9"/>
      <c r="AU339" s="9">
        <f t="shared" si="163"/>
        <v>0</v>
      </c>
      <c r="AV339" s="9">
        <f t="shared" si="164"/>
        <v>55</v>
      </c>
    </row>
    <row r="340" spans="1:48" x14ac:dyDescent="0.25">
      <c r="A340" s="9" t="s">
        <v>800</v>
      </c>
      <c r="B340" s="9" t="s">
        <v>801</v>
      </c>
      <c r="C340" s="9" t="s">
        <v>802</v>
      </c>
      <c r="D340" s="9" t="s">
        <v>481</v>
      </c>
      <c r="E340" t="s">
        <v>1034</v>
      </c>
      <c r="F340" t="str">
        <f t="shared" si="145"/>
        <v>Not NYC</v>
      </c>
      <c r="G340" s="9" t="s">
        <v>53</v>
      </c>
      <c r="H340" s="36">
        <v>41.081957000000003</v>
      </c>
      <c r="I340" s="36">
        <v>-73.927863000000002</v>
      </c>
      <c r="J340" s="40">
        <f>IF(OR(G340="Hospitals",G340="Nursing Homes",G340="Hotels",G340="Airports"),4,IF(OR(G340="Multifamily Housing",G340="Correctional Facilities",G340="Military"),3,IF(G340="Colleges &amp; Universities",2,IF(G340="Office",0,666))))</f>
        <v>2</v>
      </c>
      <c r="K340" s="40">
        <f t="shared" si="146"/>
        <v>0</v>
      </c>
      <c r="L340" s="40">
        <f t="shared" si="147"/>
        <v>1</v>
      </c>
      <c r="M340" s="41">
        <v>40796.121915584408</v>
      </c>
      <c r="N340" s="41">
        <v>4592.5458881578952</v>
      </c>
      <c r="O340" s="41">
        <f t="shared" si="166"/>
        <v>2805.3333246657753</v>
      </c>
      <c r="P340" s="42">
        <f t="shared" si="148"/>
        <v>1</v>
      </c>
      <c r="Q340" s="43">
        <v>1897</v>
      </c>
      <c r="R340" s="43"/>
      <c r="S340" s="40">
        <f t="shared" si="149"/>
        <v>4</v>
      </c>
      <c r="T340" s="40"/>
      <c r="U340" s="40">
        <f t="shared" si="150"/>
        <v>0</v>
      </c>
      <c r="V340" s="40" t="str">
        <f>IFERROR(VLOOKUP(A340,'Data Tables'!$L$3:$M$89,2,FALSE),"No")</f>
        <v>No</v>
      </c>
      <c r="W340" s="40">
        <f t="shared" si="151"/>
        <v>0</v>
      </c>
      <c r="X340" s="43"/>
      <c r="Y340" s="40">
        <f t="shared" si="152"/>
        <v>0</v>
      </c>
      <c r="Z340" s="43" t="s">
        <v>46</v>
      </c>
      <c r="AA340" s="40">
        <f t="shared" si="153"/>
        <v>4</v>
      </c>
      <c r="AB340" s="44" t="str">
        <f>IF(AND(E340="Manhattan",G340="Multifamily Housing"),IF(Q340&lt;1980,"Dual Fuel","Natural Gas"),IF(AND(E340="Manhattan",G340&lt;&gt;"Multifamily Housing"),IF(Q340&lt;1945,"Oil",IF(Q340&lt;1980,"Dual Fuel","Natural Gas")),IF(E340="Downstate/LI/HV",IF(Q340&lt;1980,"Dual Fuel","Natural Gas"),IF(Q340&lt;1945,"Dual Fuel","Natural Gas"))))</f>
        <v>Dual Fuel</v>
      </c>
      <c r="AC340" s="42">
        <f t="shared" si="154"/>
        <v>3</v>
      </c>
      <c r="AD340" s="44" t="str">
        <f>IF(AND(E340="Upstate",Q340&gt;=1945),"Furnace",IF(Q340&gt;=1980,"HW Boiler",IF(AND(E340="Downstate/LI/HV",Q340&gt;=1945),"Furnace","Steam Boiler")))</f>
        <v>Steam Boiler</v>
      </c>
      <c r="AE340" s="42">
        <f t="shared" si="155"/>
        <v>2</v>
      </c>
      <c r="AF340" s="45">
        <v>1990</v>
      </c>
      <c r="AG340" s="40">
        <f t="shared" si="156"/>
        <v>2</v>
      </c>
      <c r="AH340" s="45" t="str">
        <f>IF(AND(E340="Upstate",Q340&gt;=1945),"Forced Air",IF(Q340&gt;=1980,"Hydronic",IF(AND(E340="Downstate/LI/HV",Q340&gt;=1945),"Forced Air","Steam")))</f>
        <v>Steam</v>
      </c>
      <c r="AI340" s="40">
        <f t="shared" si="157"/>
        <v>2</v>
      </c>
      <c r="AJ340" s="46" t="s">
        <v>42</v>
      </c>
      <c r="AK340" s="40">
        <f t="shared" si="158"/>
        <v>0</v>
      </c>
      <c r="AL340" s="9" t="s">
        <v>1060</v>
      </c>
      <c r="AM340" s="9">
        <f t="shared" si="159"/>
        <v>2</v>
      </c>
      <c r="AN340" s="9" t="s">
        <v>1051</v>
      </c>
      <c r="AO340" s="47">
        <f>VLOOKUP(AN340,'Data Tables'!$E$4:$F$15,2,FALSE)</f>
        <v>13.688314</v>
      </c>
      <c r="AP340" s="9">
        <f t="shared" si="160"/>
        <v>2</v>
      </c>
      <c r="AQ340" s="9" t="s">
        <v>1061</v>
      </c>
      <c r="AR340" s="9">
        <f t="shared" si="161"/>
        <v>4</v>
      </c>
      <c r="AS340" s="9" t="str">
        <f t="shared" si="162"/>
        <v>Not NYC</v>
      </c>
      <c r="AT340" s="9"/>
      <c r="AU340" s="9">
        <f t="shared" si="163"/>
        <v>0</v>
      </c>
      <c r="AV340" s="9">
        <f t="shared" si="164"/>
        <v>55</v>
      </c>
    </row>
    <row r="341" spans="1:48" hidden="1" x14ac:dyDescent="0.25">
      <c r="A341" s="9" t="s">
        <v>835</v>
      </c>
      <c r="B341" s="9" t="s">
        <v>836</v>
      </c>
      <c r="C341" s="9" t="s">
        <v>837</v>
      </c>
      <c r="D341" s="9" t="s">
        <v>838</v>
      </c>
      <c r="E341" t="s">
        <v>1035</v>
      </c>
      <c r="F341" t="str">
        <f t="shared" si="145"/>
        <v>Not NYC</v>
      </c>
      <c r="G341" s="9" t="s">
        <v>76</v>
      </c>
      <c r="H341" s="36">
        <v>43.010471000000003</v>
      </c>
      <c r="I341" s="36">
        <v>-78.200227999999996</v>
      </c>
      <c r="J341" s="40">
        <f>IF(OR(G341="Hospitals",G341="Nursing Homes",G341="Hotels",G341="Airports"),4,IF(OR(G341="Multifamily Housing",G341="Correctional Facilities",G341="Military"),3,IF(G341="Colleges &amp; Universities",2,IF(G341="Office",0,666))))</f>
        <v>4</v>
      </c>
      <c r="K341" s="40">
        <f t="shared" si="146"/>
        <v>4</v>
      </c>
      <c r="L341" s="40">
        <f t="shared" si="147"/>
        <v>4</v>
      </c>
      <c r="M341" s="41">
        <v>38100.919298802539</v>
      </c>
      <c r="N341" s="41">
        <v>16613.772950059247</v>
      </c>
      <c r="O341" s="41">
        <f t="shared" si="166"/>
        <v>2619.9985094294216</v>
      </c>
      <c r="P341" s="42">
        <f t="shared" si="148"/>
        <v>1</v>
      </c>
      <c r="Q341" s="43">
        <v>1933</v>
      </c>
      <c r="R341" s="43">
        <v>2019</v>
      </c>
      <c r="S341" s="40">
        <f t="shared" si="149"/>
        <v>0</v>
      </c>
      <c r="T341" s="40"/>
      <c r="U341" s="40">
        <f t="shared" si="150"/>
        <v>0</v>
      </c>
      <c r="V341" s="40" t="str">
        <f>IFERROR(VLOOKUP(A341,'Data Tables'!$L$3:$M$89,2,FALSE),"No")</f>
        <v>No</v>
      </c>
      <c r="W341" s="40">
        <f t="shared" si="151"/>
        <v>0</v>
      </c>
      <c r="X341" s="43"/>
      <c r="Y341" s="40">
        <f t="shared" si="152"/>
        <v>0</v>
      </c>
      <c r="Z341" s="43" t="s">
        <v>831</v>
      </c>
      <c r="AA341" s="40">
        <f t="shared" si="153"/>
        <v>0</v>
      </c>
      <c r="AB341" s="44" t="str">
        <f>IF(AND(E341="Manhattan",G341="Multifamily Housing"),IF(Q341&lt;1980,"Dual Fuel","Natural Gas"),IF(AND(E341="Manhattan",G341&lt;&gt;"Multifamily Housing"),IF(Q341&lt;1945,"Oil",IF(Q341&lt;1980,"Dual Fuel","Natural Gas")),IF(E341="Downstate/LI/HV",IF(Q341&lt;1980,"Dual Fuel","Natural Gas"),IF(Q341&lt;1945,"Dual Fuel","Natural Gas"))))</f>
        <v>Dual Fuel</v>
      </c>
      <c r="AC341" s="42">
        <f t="shared" si="154"/>
        <v>3</v>
      </c>
      <c r="AD341" s="41" t="s">
        <v>74</v>
      </c>
      <c r="AE341" s="42">
        <f t="shared" si="155"/>
        <v>2</v>
      </c>
      <c r="AF341" s="45">
        <v>1990</v>
      </c>
      <c r="AG341" s="40">
        <f t="shared" si="156"/>
        <v>2</v>
      </c>
      <c r="AH341" s="43" t="s">
        <v>49</v>
      </c>
      <c r="AI341" s="40">
        <f t="shared" si="157"/>
        <v>2</v>
      </c>
      <c r="AJ341" s="46" t="s">
        <v>42</v>
      </c>
      <c r="AK341" s="40">
        <f t="shared" si="158"/>
        <v>0</v>
      </c>
      <c r="AL341" s="9" t="s">
        <v>1060</v>
      </c>
      <c r="AM341" s="9">
        <f t="shared" si="159"/>
        <v>2</v>
      </c>
      <c r="AN341" s="9" t="s">
        <v>1047</v>
      </c>
      <c r="AO341" s="47">
        <f>VLOOKUP(AN341,'Data Tables'!$E$4:$F$15,2,FALSE)</f>
        <v>8.6002589999999994</v>
      </c>
      <c r="AP341" s="9">
        <f t="shared" si="160"/>
        <v>4</v>
      </c>
      <c r="AQ341" s="9" t="s">
        <v>1061</v>
      </c>
      <c r="AR341" s="9">
        <f t="shared" si="161"/>
        <v>4</v>
      </c>
      <c r="AS341" s="9" t="str">
        <f t="shared" si="162"/>
        <v>Not NYC</v>
      </c>
      <c r="AT341" s="9"/>
      <c r="AU341" s="9">
        <f t="shared" si="163"/>
        <v>0</v>
      </c>
      <c r="AV341" s="9">
        <f t="shared" si="164"/>
        <v>55</v>
      </c>
    </row>
    <row r="342" spans="1:48" x14ac:dyDescent="0.25">
      <c r="A342" s="9" t="s">
        <v>896</v>
      </c>
      <c r="B342" s="9" t="s">
        <v>897</v>
      </c>
      <c r="C342" s="9" t="s">
        <v>413</v>
      </c>
      <c r="D342" s="9" t="s">
        <v>414</v>
      </c>
      <c r="E342" t="s">
        <v>1035</v>
      </c>
      <c r="F342" t="str">
        <f t="shared" si="145"/>
        <v>Not NYC</v>
      </c>
      <c r="G342" s="9" t="s">
        <v>53</v>
      </c>
      <c r="H342" s="36">
        <v>43.006329000000001</v>
      </c>
      <c r="I342" s="36">
        <v>-76.197878000000003</v>
      </c>
      <c r="J342" s="40">
        <v>1</v>
      </c>
      <c r="K342" s="40">
        <f t="shared" si="146"/>
        <v>0</v>
      </c>
      <c r="L342" s="40">
        <f t="shared" si="147"/>
        <v>1</v>
      </c>
      <c r="M342" s="41">
        <v>35425.324928571434</v>
      </c>
      <c r="N342" s="41">
        <v>3987.9386249999998</v>
      </c>
      <c r="O342" s="41">
        <f t="shared" si="166"/>
        <v>2436.0120495000001</v>
      </c>
      <c r="P342" s="42">
        <f t="shared" si="148"/>
        <v>1</v>
      </c>
      <c r="Q342" s="43">
        <v>1961</v>
      </c>
      <c r="R342" s="43">
        <v>2017</v>
      </c>
      <c r="S342" s="40">
        <f t="shared" si="149"/>
        <v>0</v>
      </c>
      <c r="T342" s="40" t="s">
        <v>1162</v>
      </c>
      <c r="U342" s="40">
        <f t="shared" si="150"/>
        <v>4</v>
      </c>
      <c r="V342" s="40" t="str">
        <f>IFERROR(VLOOKUP(A342,'Data Tables'!$L$3:$M$89,2,FALSE),"No")</f>
        <v>Yes</v>
      </c>
      <c r="W342" s="40">
        <f t="shared" si="151"/>
        <v>4</v>
      </c>
      <c r="X342" s="43"/>
      <c r="Y342" s="40">
        <f t="shared" si="152"/>
        <v>0</v>
      </c>
      <c r="Z342" s="43" t="s">
        <v>46</v>
      </c>
      <c r="AA342" s="40">
        <f t="shared" si="153"/>
        <v>4</v>
      </c>
      <c r="AB342" s="43" t="s">
        <v>87</v>
      </c>
      <c r="AC342" s="42">
        <f t="shared" si="154"/>
        <v>1</v>
      </c>
      <c r="AD342" s="41" t="s">
        <v>88</v>
      </c>
      <c r="AE342" s="42">
        <f t="shared" si="155"/>
        <v>1</v>
      </c>
      <c r="AF342" s="45">
        <v>1990</v>
      </c>
      <c r="AG342" s="40">
        <f t="shared" si="156"/>
        <v>2</v>
      </c>
      <c r="AH342" s="45" t="str">
        <f t="shared" ref="AH342:AH356" si="167">IF(AND(E342="Upstate",Q342&gt;=1945),"Forced Air",IF(Q342&gt;=1980,"Hydronic",IF(AND(E342="Downstate/LI/HV",Q342&gt;=1945),"Forced Air","Steam")))</f>
        <v>Forced Air</v>
      </c>
      <c r="AI342" s="40">
        <f t="shared" si="157"/>
        <v>4</v>
      </c>
      <c r="AJ342" s="46" t="s">
        <v>42</v>
      </c>
      <c r="AK342" s="40">
        <f t="shared" si="158"/>
        <v>0</v>
      </c>
      <c r="AL342" s="9" t="s">
        <v>1060</v>
      </c>
      <c r="AM342" s="9">
        <f t="shared" si="159"/>
        <v>2</v>
      </c>
      <c r="AN342" s="9" t="s">
        <v>1047</v>
      </c>
      <c r="AO342" s="47">
        <f>VLOOKUP(AN342,'Data Tables'!$E$4:$F$15,2,FALSE)</f>
        <v>8.6002589999999994</v>
      </c>
      <c r="AP342" s="9">
        <f t="shared" si="160"/>
        <v>4</v>
      </c>
      <c r="AQ342" s="9" t="s">
        <v>1061</v>
      </c>
      <c r="AR342" s="9">
        <f t="shared" si="161"/>
        <v>0</v>
      </c>
      <c r="AS342" s="9" t="str">
        <f t="shared" si="162"/>
        <v>Not NYC</v>
      </c>
      <c r="AT342" s="9"/>
      <c r="AU342" s="9">
        <f t="shared" si="163"/>
        <v>0</v>
      </c>
      <c r="AV342" s="9">
        <f t="shared" si="164"/>
        <v>55</v>
      </c>
    </row>
    <row r="343" spans="1:48" hidden="1" x14ac:dyDescent="0.25">
      <c r="A343" s="9" t="s">
        <v>555</v>
      </c>
      <c r="B343" s="9"/>
      <c r="C343" s="9" t="s">
        <v>556</v>
      </c>
      <c r="D343" s="9" t="s">
        <v>406</v>
      </c>
      <c r="E343" t="s">
        <v>1034</v>
      </c>
      <c r="F343" t="str">
        <f t="shared" si="145"/>
        <v>Not NYC</v>
      </c>
      <c r="G343" s="9" t="s">
        <v>316</v>
      </c>
      <c r="H343" s="36">
        <v>43.221580000000003</v>
      </c>
      <c r="I343" s="36">
        <v>-75.408619999999999</v>
      </c>
      <c r="J343" s="40">
        <f t="shared" ref="J343:J362" si="168">IF(OR(G343="Hospitals",G343="Nursing Homes",G343="Hotels",G343="Airports"),4,IF(OR(G343="Multifamily Housing",G343="Correctional Facilities",G343="Military"),3,IF(G343="Colleges &amp; Universities",2,IF(G343="Office",0,666))))</f>
        <v>3</v>
      </c>
      <c r="K343" s="40">
        <f t="shared" si="146"/>
        <v>2</v>
      </c>
      <c r="L343" s="40">
        <f t="shared" si="147"/>
        <v>3</v>
      </c>
      <c r="M343" s="41">
        <v>89761.502513441941</v>
      </c>
      <c r="N343" s="41">
        <v>13070.534576518736</v>
      </c>
      <c r="O343" s="41">
        <f t="shared" si="166"/>
        <v>6172.4233198949205</v>
      </c>
      <c r="P343" s="42">
        <f t="shared" si="148"/>
        <v>2</v>
      </c>
      <c r="Q343" s="43">
        <v>1942</v>
      </c>
      <c r="R343" s="43">
        <v>2021</v>
      </c>
      <c r="S343" s="40">
        <f t="shared" si="149"/>
        <v>0</v>
      </c>
      <c r="T343" s="40" t="s">
        <v>1162</v>
      </c>
      <c r="U343" s="40">
        <f t="shared" si="150"/>
        <v>4</v>
      </c>
      <c r="V343" s="40" t="str">
        <f>IFERROR(VLOOKUP(A343,'Data Tables'!$L$3:$M$89,2,FALSE),"No")</f>
        <v>No</v>
      </c>
      <c r="W343" s="40">
        <f t="shared" si="151"/>
        <v>0</v>
      </c>
      <c r="X343" s="43"/>
      <c r="Y343" s="40">
        <f t="shared" si="152"/>
        <v>0</v>
      </c>
      <c r="Z343" s="43" t="s">
        <v>156</v>
      </c>
      <c r="AA343" s="40">
        <f t="shared" si="153"/>
        <v>0</v>
      </c>
      <c r="AB343" s="44" t="str">
        <f t="shared" ref="AB343:AB349" si="169">IF(AND(E343="Manhattan",G343="Multifamily Housing"),IF(Q343&lt;1980,"Dual Fuel","Natural Gas"),IF(AND(E343="Manhattan",G343&lt;&gt;"Multifamily Housing"),IF(Q343&lt;1945,"Oil",IF(Q343&lt;1980,"Dual Fuel","Natural Gas")),IF(E343="Downstate/LI/HV",IF(Q343&lt;1980,"Dual Fuel","Natural Gas"),IF(Q343&lt;1945,"Dual Fuel","Natural Gas"))))</f>
        <v>Dual Fuel</v>
      </c>
      <c r="AC343" s="42">
        <f t="shared" si="154"/>
        <v>3</v>
      </c>
      <c r="AD343" s="44" t="str">
        <f>IF(AND(E343="Upstate",Q343&gt;=1945),"Furnace",IF(Q343&gt;=1980,"HW Boiler",IF(AND(E343="Downstate/LI/HV",Q343&gt;=1945),"Furnace","Steam Boiler")))</f>
        <v>Steam Boiler</v>
      </c>
      <c r="AE343" s="42">
        <f t="shared" si="155"/>
        <v>2</v>
      </c>
      <c r="AF343" s="45">
        <v>1990</v>
      </c>
      <c r="AG343" s="40">
        <f t="shared" si="156"/>
        <v>2</v>
      </c>
      <c r="AH343" s="45" t="str">
        <f t="shared" si="167"/>
        <v>Steam</v>
      </c>
      <c r="AI343" s="40">
        <f t="shared" si="157"/>
        <v>2</v>
      </c>
      <c r="AJ343" s="46" t="s">
        <v>42</v>
      </c>
      <c r="AK343" s="40">
        <f t="shared" si="158"/>
        <v>0</v>
      </c>
      <c r="AL343" s="9" t="s">
        <v>1060</v>
      </c>
      <c r="AM343" s="9">
        <f t="shared" si="159"/>
        <v>2</v>
      </c>
      <c r="AN343" s="9" t="s">
        <v>1047</v>
      </c>
      <c r="AO343" s="47">
        <f>VLOOKUP(AN343,'Data Tables'!$E$4:$F$15,2,FALSE)</f>
        <v>8.6002589999999994</v>
      </c>
      <c r="AP343" s="9">
        <f t="shared" si="160"/>
        <v>4</v>
      </c>
      <c r="AQ343" s="9" t="s">
        <v>1061</v>
      </c>
      <c r="AR343" s="9">
        <f t="shared" si="161"/>
        <v>4</v>
      </c>
      <c r="AS343" s="9" t="str">
        <f t="shared" si="162"/>
        <v>Not NYC</v>
      </c>
      <c r="AT343" s="9"/>
      <c r="AU343" s="9">
        <f t="shared" si="163"/>
        <v>0</v>
      </c>
      <c r="AV343" s="9">
        <f t="shared" si="164"/>
        <v>55</v>
      </c>
    </row>
    <row r="344" spans="1:48" hidden="1" x14ac:dyDescent="0.25">
      <c r="A344" s="9" t="s">
        <v>657</v>
      </c>
      <c r="B344" s="9" t="s">
        <v>658</v>
      </c>
      <c r="C344" s="9" t="s">
        <v>659</v>
      </c>
      <c r="D344" s="9" t="s">
        <v>660</v>
      </c>
      <c r="E344" t="s">
        <v>1035</v>
      </c>
      <c r="F344" t="str">
        <f t="shared" si="145"/>
        <v>Not NYC</v>
      </c>
      <c r="G344" s="9" t="s">
        <v>339</v>
      </c>
      <c r="H344" s="36">
        <v>42.935410995471997</v>
      </c>
      <c r="I344" s="36">
        <v>-76.5710142518259</v>
      </c>
      <c r="J344" s="40">
        <f t="shared" si="168"/>
        <v>3</v>
      </c>
      <c r="K344" s="40">
        <f t="shared" si="146"/>
        <v>1</v>
      </c>
      <c r="L344" s="40">
        <f t="shared" si="147"/>
        <v>1</v>
      </c>
      <c r="M344" s="41">
        <v>60575.246311898729</v>
      </c>
      <c r="N344" s="41">
        <v>33232.253185000001</v>
      </c>
      <c r="O344" s="41">
        <f t="shared" si="166"/>
        <v>4165.4389963888007</v>
      </c>
      <c r="P344" s="42">
        <f t="shared" si="148"/>
        <v>2</v>
      </c>
      <c r="Q344" s="43">
        <v>1817</v>
      </c>
      <c r="R344" s="43"/>
      <c r="S344" s="40">
        <f t="shared" si="149"/>
        <v>4</v>
      </c>
      <c r="T344" s="40" t="s">
        <v>1162</v>
      </c>
      <c r="U344" s="40">
        <f t="shared" si="150"/>
        <v>4</v>
      </c>
      <c r="V344" s="40" t="str">
        <f>IFERROR(VLOOKUP(A344,'Data Tables'!$L$3:$M$89,2,FALSE),"No")</f>
        <v>No</v>
      </c>
      <c r="W344" s="40">
        <f t="shared" si="151"/>
        <v>0</v>
      </c>
      <c r="X344" s="43"/>
      <c r="Y344" s="40">
        <f t="shared" si="152"/>
        <v>0</v>
      </c>
      <c r="Z344" s="43" t="s">
        <v>40</v>
      </c>
      <c r="AA344" s="40">
        <f t="shared" si="153"/>
        <v>0</v>
      </c>
      <c r="AB344" s="44" t="str">
        <f t="shared" si="169"/>
        <v>Dual Fuel</v>
      </c>
      <c r="AC344" s="42">
        <f t="shared" si="154"/>
        <v>3</v>
      </c>
      <c r="AD344" s="44" t="str">
        <f>IF(AND(E344="Upstate",Q344&gt;=1945),"Furnace",IF(Q344&gt;=1980,"HW Boiler",IF(AND(E344="Downstate/LI/HV",Q344&gt;=1945),"Furnace","Steam Boiler")))</f>
        <v>Steam Boiler</v>
      </c>
      <c r="AE344" s="42">
        <f t="shared" si="155"/>
        <v>2</v>
      </c>
      <c r="AF344" s="45">
        <v>1990</v>
      </c>
      <c r="AG344" s="40">
        <f t="shared" si="156"/>
        <v>2</v>
      </c>
      <c r="AH344" s="45" t="str">
        <f t="shared" si="167"/>
        <v>Steam</v>
      </c>
      <c r="AI344" s="40">
        <f t="shared" si="157"/>
        <v>2</v>
      </c>
      <c r="AJ344" s="46" t="s">
        <v>42</v>
      </c>
      <c r="AK344" s="40">
        <f t="shared" si="158"/>
        <v>0</v>
      </c>
      <c r="AL344" s="9" t="s">
        <v>1060</v>
      </c>
      <c r="AM344" s="9">
        <f t="shared" si="159"/>
        <v>2</v>
      </c>
      <c r="AN344" s="9" t="s">
        <v>1053</v>
      </c>
      <c r="AO344" s="47">
        <f>VLOOKUP(AN344,'Data Tables'!$E$4:$F$15,2,FALSE)</f>
        <v>9.6621608999999999</v>
      </c>
      <c r="AP344" s="9">
        <f t="shared" si="160"/>
        <v>3</v>
      </c>
      <c r="AQ344" s="9" t="s">
        <v>1061</v>
      </c>
      <c r="AR344" s="9">
        <f t="shared" si="161"/>
        <v>4</v>
      </c>
      <c r="AS344" s="9" t="str">
        <f t="shared" si="162"/>
        <v>Not NYC</v>
      </c>
      <c r="AT344" s="9"/>
      <c r="AU344" s="9">
        <f t="shared" si="163"/>
        <v>0</v>
      </c>
      <c r="AV344" s="9">
        <f t="shared" si="164"/>
        <v>55</v>
      </c>
    </row>
    <row r="345" spans="1:48" hidden="1" x14ac:dyDescent="0.25">
      <c r="A345" s="9" t="s">
        <v>979</v>
      </c>
      <c r="B345" s="9" t="s">
        <v>980</v>
      </c>
      <c r="C345" s="9" t="s">
        <v>916</v>
      </c>
      <c r="D345" s="9" t="s">
        <v>513</v>
      </c>
      <c r="E345" t="s">
        <v>1034</v>
      </c>
      <c r="F345" t="str">
        <f t="shared" si="145"/>
        <v>Not NYC</v>
      </c>
      <c r="G345" s="9" t="s">
        <v>339</v>
      </c>
      <c r="H345" s="36">
        <v>41.742290329068098</v>
      </c>
      <c r="I345" s="36">
        <v>-74.357173496092301</v>
      </c>
      <c r="J345" s="40">
        <f t="shared" si="168"/>
        <v>3</v>
      </c>
      <c r="K345" s="40">
        <f t="shared" si="146"/>
        <v>1</v>
      </c>
      <c r="L345" s="40">
        <f t="shared" si="147"/>
        <v>1</v>
      </c>
      <c r="M345" s="41">
        <v>29701.166992405062</v>
      </c>
      <c r="N345" s="41">
        <v>16294.390224999999</v>
      </c>
      <c r="O345" s="41">
        <f t="shared" si="166"/>
        <v>2042.3920125953834</v>
      </c>
      <c r="P345" s="42">
        <f t="shared" si="148"/>
        <v>1</v>
      </c>
      <c r="Q345" s="43">
        <v>1987</v>
      </c>
      <c r="R345" s="43"/>
      <c r="S345" s="40">
        <f t="shared" si="149"/>
        <v>1</v>
      </c>
      <c r="T345" s="40" t="s">
        <v>1162</v>
      </c>
      <c r="U345" s="40">
        <f t="shared" si="150"/>
        <v>4</v>
      </c>
      <c r="V345" s="40" t="str">
        <f>IFERROR(VLOOKUP(A345,'Data Tables'!$L$3:$M$89,2,FALSE),"No")</f>
        <v>No</v>
      </c>
      <c r="W345" s="40">
        <f t="shared" si="151"/>
        <v>0</v>
      </c>
      <c r="X345" s="43"/>
      <c r="Y345" s="40">
        <f t="shared" si="152"/>
        <v>0</v>
      </c>
      <c r="Z345" s="43" t="s">
        <v>67</v>
      </c>
      <c r="AA345" s="40">
        <f t="shared" si="153"/>
        <v>2</v>
      </c>
      <c r="AB345" s="44" t="str">
        <f t="shared" si="169"/>
        <v>Natural Gas</v>
      </c>
      <c r="AC345" s="42">
        <f t="shared" si="154"/>
        <v>2</v>
      </c>
      <c r="AD345" s="44" t="str">
        <f>IF(AND(E345="Upstate",Q345&gt;=1945),"Furnace",IF(Q345&gt;=1980,"HW Boiler",IF(AND(E345="Downstate/LI/HV",Q345&gt;=1945),"Furnace","Steam Boiler")))</f>
        <v>HW Boiler</v>
      </c>
      <c r="AE345" s="42">
        <f t="shared" si="155"/>
        <v>4</v>
      </c>
      <c r="AF345" s="45">
        <v>1990</v>
      </c>
      <c r="AG345" s="40">
        <f t="shared" si="156"/>
        <v>2</v>
      </c>
      <c r="AH345" s="45" t="str">
        <f t="shared" si="167"/>
        <v>Hydronic</v>
      </c>
      <c r="AI345" s="40">
        <f t="shared" si="157"/>
        <v>4</v>
      </c>
      <c r="AJ345" s="46" t="s">
        <v>42</v>
      </c>
      <c r="AK345" s="40">
        <f t="shared" si="158"/>
        <v>0</v>
      </c>
      <c r="AL345" s="9" t="s">
        <v>1064</v>
      </c>
      <c r="AM345" s="9">
        <f t="shared" si="159"/>
        <v>1</v>
      </c>
      <c r="AN345" s="9" t="s">
        <v>1056</v>
      </c>
      <c r="AO345" s="47">
        <f>VLOOKUP(AN345,'Data Tables'!$E$4:$F$15,2,FALSE)</f>
        <v>13.229555</v>
      </c>
      <c r="AP345" s="9">
        <f t="shared" si="160"/>
        <v>2</v>
      </c>
      <c r="AQ345" s="9" t="s">
        <v>1061</v>
      </c>
      <c r="AR345" s="9">
        <f t="shared" si="161"/>
        <v>4</v>
      </c>
      <c r="AS345" s="9" t="str">
        <f t="shared" si="162"/>
        <v>Not NYC</v>
      </c>
      <c r="AT345" s="9"/>
      <c r="AU345" s="9">
        <f t="shared" si="163"/>
        <v>0</v>
      </c>
      <c r="AV345" s="9">
        <f t="shared" si="164"/>
        <v>55</v>
      </c>
    </row>
    <row r="346" spans="1:48" hidden="1" x14ac:dyDescent="0.25">
      <c r="A346" s="9" t="s">
        <v>1027</v>
      </c>
      <c r="B346" s="9" t="s">
        <v>1028</v>
      </c>
      <c r="C346" s="9" t="s">
        <v>1029</v>
      </c>
      <c r="D346" s="9" t="s">
        <v>406</v>
      </c>
      <c r="E346" t="s">
        <v>1034</v>
      </c>
      <c r="F346" t="str">
        <f t="shared" si="145"/>
        <v>Not NYC</v>
      </c>
      <c r="G346" s="9" t="s">
        <v>339</v>
      </c>
      <c r="H346" s="36">
        <v>41.477753312144003</v>
      </c>
      <c r="I346" s="36">
        <v>-74.532533395231596</v>
      </c>
      <c r="J346" s="40">
        <f t="shared" si="168"/>
        <v>3</v>
      </c>
      <c r="K346" s="40">
        <f t="shared" si="146"/>
        <v>1</v>
      </c>
      <c r="L346" s="40">
        <f t="shared" si="147"/>
        <v>1</v>
      </c>
      <c r="M346" s="41">
        <v>25652.727669873417</v>
      </c>
      <c r="N346" s="41">
        <v>14073.371430000001</v>
      </c>
      <c r="O346" s="41">
        <f t="shared" si="166"/>
        <v>1764.0022732989428</v>
      </c>
      <c r="P346" s="42">
        <f t="shared" si="148"/>
        <v>1</v>
      </c>
      <c r="Q346" s="43">
        <v>1977</v>
      </c>
      <c r="R346" s="43">
        <v>2022</v>
      </c>
      <c r="S346" s="40">
        <f t="shared" si="149"/>
        <v>0</v>
      </c>
      <c r="T346" s="40" t="s">
        <v>1162</v>
      </c>
      <c r="U346" s="40">
        <f t="shared" si="150"/>
        <v>4</v>
      </c>
      <c r="V346" s="40" t="str">
        <f>IFERROR(VLOOKUP(A346,'Data Tables'!$L$3:$M$89,2,FALSE),"No")</f>
        <v>No</v>
      </c>
      <c r="W346" s="40">
        <f t="shared" si="151"/>
        <v>0</v>
      </c>
      <c r="X346" s="43"/>
      <c r="Y346" s="40">
        <f t="shared" si="152"/>
        <v>0</v>
      </c>
      <c r="Z346" s="43" t="s">
        <v>67</v>
      </c>
      <c r="AA346" s="40">
        <f t="shared" si="153"/>
        <v>2</v>
      </c>
      <c r="AB346" s="44" t="str">
        <f t="shared" si="169"/>
        <v>Dual Fuel</v>
      </c>
      <c r="AC346" s="42">
        <f t="shared" si="154"/>
        <v>3</v>
      </c>
      <c r="AD346" s="44" t="str">
        <f>IF(AND(E346="Upstate",Q346&gt;=1945),"Furnace",IF(Q346&gt;=1980,"HW Boiler",IF(AND(E346="Downstate/LI/HV",Q346&gt;=1945),"Furnace","Steam Boiler")))</f>
        <v>Furnace</v>
      </c>
      <c r="AE346" s="42">
        <f t="shared" si="155"/>
        <v>3</v>
      </c>
      <c r="AF346" s="45">
        <v>1990</v>
      </c>
      <c r="AG346" s="40">
        <f t="shared" si="156"/>
        <v>2</v>
      </c>
      <c r="AH346" s="45" t="str">
        <f t="shared" si="167"/>
        <v>Forced Air</v>
      </c>
      <c r="AI346" s="40">
        <f t="shared" si="157"/>
        <v>4</v>
      </c>
      <c r="AJ346" s="46" t="s">
        <v>42</v>
      </c>
      <c r="AK346" s="40">
        <f t="shared" si="158"/>
        <v>0</v>
      </c>
      <c r="AL346" s="9" t="s">
        <v>1060</v>
      </c>
      <c r="AM346" s="9">
        <f t="shared" si="159"/>
        <v>2</v>
      </c>
      <c r="AN346" s="9" t="s">
        <v>1051</v>
      </c>
      <c r="AO346" s="47">
        <f>VLOOKUP(AN346,'Data Tables'!$E$4:$F$15,2,FALSE)</f>
        <v>13.688314</v>
      </c>
      <c r="AP346" s="9">
        <f t="shared" si="160"/>
        <v>2</v>
      </c>
      <c r="AQ346" s="9" t="s">
        <v>1061</v>
      </c>
      <c r="AR346" s="9">
        <f t="shared" si="161"/>
        <v>4</v>
      </c>
      <c r="AS346" s="9" t="str">
        <f t="shared" si="162"/>
        <v>Not NYC</v>
      </c>
      <c r="AT346" s="9"/>
      <c r="AU346" s="9">
        <f t="shared" si="163"/>
        <v>0</v>
      </c>
      <c r="AV346" s="9">
        <f t="shared" si="164"/>
        <v>55</v>
      </c>
    </row>
    <row r="347" spans="1:48" hidden="1" x14ac:dyDescent="0.25">
      <c r="A347" s="9" t="s">
        <v>259</v>
      </c>
      <c r="B347" s="38" t="s">
        <v>260</v>
      </c>
      <c r="C347" s="9" t="s">
        <v>62</v>
      </c>
      <c r="D347" s="9" t="s">
        <v>63</v>
      </c>
      <c r="E347" t="s">
        <v>63</v>
      </c>
      <c r="F347" t="str">
        <f t="shared" si="145"/>
        <v>NYC</v>
      </c>
      <c r="G347" s="9" t="s">
        <v>76</v>
      </c>
      <c r="H347" s="36">
        <v>40.814443799999999</v>
      </c>
      <c r="I347" s="36">
        <v>-73.939414099999993</v>
      </c>
      <c r="J347" s="40">
        <f t="shared" si="168"/>
        <v>4</v>
      </c>
      <c r="K347" s="40">
        <f t="shared" si="146"/>
        <v>4</v>
      </c>
      <c r="L347" s="40">
        <f t="shared" si="147"/>
        <v>4</v>
      </c>
      <c r="M347" s="41">
        <v>79892.061888000011</v>
      </c>
      <c r="N347" s="41">
        <v>33602.691238325584</v>
      </c>
      <c r="O347" s="41">
        <f t="shared" si="166"/>
        <v>5493.7541380630591</v>
      </c>
      <c r="P347" s="42">
        <f t="shared" si="148"/>
        <v>2</v>
      </c>
      <c r="Q347" s="43">
        <v>1965</v>
      </c>
      <c r="R347" s="43">
        <v>2012</v>
      </c>
      <c r="S347" s="40">
        <f t="shared" si="149"/>
        <v>0</v>
      </c>
      <c r="T347" s="40" t="s">
        <v>1162</v>
      </c>
      <c r="U347" s="40">
        <f t="shared" si="150"/>
        <v>4</v>
      </c>
      <c r="V347" s="40" t="str">
        <f>IFERROR(VLOOKUP(A347,'Data Tables'!$L$3:$M$89,2,FALSE),"No")</f>
        <v>No</v>
      </c>
      <c r="W347" s="40">
        <f t="shared" si="151"/>
        <v>0</v>
      </c>
      <c r="X347" s="43"/>
      <c r="Y347" s="40">
        <f t="shared" si="152"/>
        <v>0</v>
      </c>
      <c r="Z347" s="41" t="s">
        <v>40</v>
      </c>
      <c r="AA347" s="40">
        <f t="shared" si="153"/>
        <v>0</v>
      </c>
      <c r="AB347" s="44" t="str">
        <f t="shared" si="169"/>
        <v>Dual Fuel</v>
      </c>
      <c r="AC347" s="42">
        <f t="shared" si="154"/>
        <v>3</v>
      </c>
      <c r="AD347" s="41" t="s">
        <v>74</v>
      </c>
      <c r="AE347" s="42">
        <f t="shared" si="155"/>
        <v>2</v>
      </c>
      <c r="AF347" s="45">
        <v>1990</v>
      </c>
      <c r="AG347" s="40">
        <f t="shared" si="156"/>
        <v>2</v>
      </c>
      <c r="AH347" s="45" t="str">
        <f t="shared" si="167"/>
        <v>Steam</v>
      </c>
      <c r="AI347" s="40">
        <f t="shared" si="157"/>
        <v>2</v>
      </c>
      <c r="AJ347" s="46" t="s">
        <v>42</v>
      </c>
      <c r="AK347" s="40">
        <f t="shared" si="158"/>
        <v>0</v>
      </c>
      <c r="AL347" s="9" t="s">
        <v>1048</v>
      </c>
      <c r="AM347" s="9">
        <f t="shared" si="159"/>
        <v>4</v>
      </c>
      <c r="AN347" s="9" t="s">
        <v>1055</v>
      </c>
      <c r="AO347" s="47">
        <f>VLOOKUP(AN347,'Data Tables'!$E$4:$F$15,2,FALSE)</f>
        <v>20.157194</v>
      </c>
      <c r="AP347" s="9">
        <f t="shared" si="160"/>
        <v>0</v>
      </c>
      <c r="AQ347" s="9" t="s">
        <v>1050</v>
      </c>
      <c r="AR347" s="9">
        <f t="shared" si="161"/>
        <v>2</v>
      </c>
      <c r="AS347" s="9" t="str">
        <f t="shared" si="162"/>
        <v>NYC Dual Fuel</v>
      </c>
      <c r="AT347" s="9" t="s">
        <v>1162</v>
      </c>
      <c r="AU347" s="9">
        <f t="shared" si="163"/>
        <v>0</v>
      </c>
      <c r="AV347" s="9">
        <f t="shared" si="164"/>
        <v>54</v>
      </c>
    </row>
    <row r="348" spans="1:48" hidden="1" x14ac:dyDescent="0.25">
      <c r="A348" s="9" t="s">
        <v>566</v>
      </c>
      <c r="B348" s="9" t="s">
        <v>567</v>
      </c>
      <c r="C348" s="9" t="s">
        <v>568</v>
      </c>
      <c r="D348" s="9" t="s">
        <v>450</v>
      </c>
      <c r="E348" t="s">
        <v>1034</v>
      </c>
      <c r="F348" t="str">
        <f t="shared" si="145"/>
        <v>Not NYC</v>
      </c>
      <c r="G348" s="9" t="s">
        <v>76</v>
      </c>
      <c r="H348" s="36">
        <v>40.804200000000002</v>
      </c>
      <c r="I348" s="36">
        <v>-73.668300000000002</v>
      </c>
      <c r="J348" s="40">
        <f t="shared" si="168"/>
        <v>4</v>
      </c>
      <c r="K348" s="40">
        <f t="shared" si="146"/>
        <v>4</v>
      </c>
      <c r="L348" s="40">
        <f t="shared" si="147"/>
        <v>4</v>
      </c>
      <c r="M348" s="41">
        <v>84252.661967241685</v>
      </c>
      <c r="N348" s="41">
        <v>36738.079346180966</v>
      </c>
      <c r="O348" s="41">
        <f t="shared" si="166"/>
        <v>5793.6095199826786</v>
      </c>
      <c r="P348" s="42">
        <f t="shared" si="148"/>
        <v>2</v>
      </c>
      <c r="Q348" s="43">
        <v>1922</v>
      </c>
      <c r="R348" s="43">
        <v>2012</v>
      </c>
      <c r="S348" s="40">
        <f t="shared" si="149"/>
        <v>0</v>
      </c>
      <c r="T348" s="40"/>
      <c r="U348" s="40">
        <f t="shared" si="150"/>
        <v>0</v>
      </c>
      <c r="V348" s="40" t="str">
        <f>IFERROR(VLOOKUP(A348,'Data Tables'!$L$3:$M$89,2,FALSE),"No")</f>
        <v>No</v>
      </c>
      <c r="W348" s="40">
        <f t="shared" si="151"/>
        <v>0</v>
      </c>
      <c r="X348" s="43"/>
      <c r="Y348" s="40">
        <f t="shared" si="152"/>
        <v>0</v>
      </c>
      <c r="Z348" s="43" t="s">
        <v>77</v>
      </c>
      <c r="AA348" s="40">
        <f t="shared" si="153"/>
        <v>1</v>
      </c>
      <c r="AB348" s="44" t="str">
        <f t="shared" si="169"/>
        <v>Dual Fuel</v>
      </c>
      <c r="AC348" s="42">
        <f t="shared" si="154"/>
        <v>3</v>
      </c>
      <c r="AD348" s="44" t="str">
        <f>IF(AND(E348="Upstate",Q348&gt;=1945),"Furnace",IF(Q348&gt;=1980,"HW Boiler",IF(AND(E348="Downstate/LI/HV",Q348&gt;=1945),"Furnace","Steam Boiler")))</f>
        <v>Steam Boiler</v>
      </c>
      <c r="AE348" s="42">
        <f t="shared" si="155"/>
        <v>2</v>
      </c>
      <c r="AF348" s="45">
        <v>1990</v>
      </c>
      <c r="AG348" s="40">
        <f t="shared" si="156"/>
        <v>2</v>
      </c>
      <c r="AH348" s="45" t="str">
        <f t="shared" si="167"/>
        <v>Steam</v>
      </c>
      <c r="AI348" s="40">
        <f t="shared" si="157"/>
        <v>2</v>
      </c>
      <c r="AJ348" s="46" t="s">
        <v>42</v>
      </c>
      <c r="AK348" s="40">
        <f t="shared" si="158"/>
        <v>0</v>
      </c>
      <c r="AL348" s="9" t="s">
        <v>1048</v>
      </c>
      <c r="AM348" s="9">
        <f t="shared" si="159"/>
        <v>4</v>
      </c>
      <c r="AN348" s="9" t="s">
        <v>1052</v>
      </c>
      <c r="AO348" s="47">
        <f>VLOOKUP(AN348,'Data Tables'!$E$4:$F$15,2,FALSE)</f>
        <v>18.814844999999998</v>
      </c>
      <c r="AP348" s="9">
        <f t="shared" si="160"/>
        <v>1</v>
      </c>
      <c r="AQ348" s="9" t="s">
        <v>1058</v>
      </c>
      <c r="AR348" s="9">
        <f t="shared" si="161"/>
        <v>1</v>
      </c>
      <c r="AS348" s="9" t="str">
        <f t="shared" si="162"/>
        <v>Not NYC</v>
      </c>
      <c r="AT348" s="9"/>
      <c r="AU348" s="9">
        <f t="shared" si="163"/>
        <v>0</v>
      </c>
      <c r="AV348" s="9">
        <f t="shared" si="164"/>
        <v>54</v>
      </c>
    </row>
    <row r="349" spans="1:48" hidden="1" x14ac:dyDescent="0.25">
      <c r="A349" s="9" t="s">
        <v>588</v>
      </c>
      <c r="B349" s="9" t="s">
        <v>589</v>
      </c>
      <c r="C349" s="9" t="s">
        <v>534</v>
      </c>
      <c r="D349" s="9" t="s">
        <v>535</v>
      </c>
      <c r="E349" t="s">
        <v>1034</v>
      </c>
      <c r="F349" t="str">
        <f t="shared" si="145"/>
        <v>Not NYC</v>
      </c>
      <c r="G349" s="9" t="s">
        <v>76</v>
      </c>
      <c r="H349" s="36">
        <v>41.694398</v>
      </c>
      <c r="I349" s="36">
        <v>-73.935269000000005</v>
      </c>
      <c r="J349" s="40">
        <f t="shared" si="168"/>
        <v>4</v>
      </c>
      <c r="K349" s="40">
        <f t="shared" si="146"/>
        <v>4</v>
      </c>
      <c r="L349" s="40">
        <f t="shared" si="147"/>
        <v>4</v>
      </c>
      <c r="M349" s="41">
        <v>77606.844663569384</v>
      </c>
      <c r="N349" s="41">
        <v>33840.193893998279</v>
      </c>
      <c r="O349" s="41">
        <f t="shared" si="166"/>
        <v>5336.6118477478012</v>
      </c>
      <c r="P349" s="42">
        <f t="shared" si="148"/>
        <v>2</v>
      </c>
      <c r="Q349" s="43">
        <v>1887</v>
      </c>
      <c r="R349" s="43">
        <v>2021</v>
      </c>
      <c r="S349" s="40">
        <f t="shared" si="149"/>
        <v>0</v>
      </c>
      <c r="T349" s="40"/>
      <c r="U349" s="40">
        <f t="shared" si="150"/>
        <v>0</v>
      </c>
      <c r="V349" s="40" t="str">
        <f>IFERROR(VLOOKUP(A349,'Data Tables'!$L$3:$M$89,2,FALSE),"No")</f>
        <v>No</v>
      </c>
      <c r="W349" s="40">
        <f t="shared" si="151"/>
        <v>0</v>
      </c>
      <c r="X349" s="43"/>
      <c r="Y349" s="40">
        <f t="shared" si="152"/>
        <v>0</v>
      </c>
      <c r="Z349" s="43" t="s">
        <v>156</v>
      </c>
      <c r="AA349" s="40">
        <f t="shared" si="153"/>
        <v>0</v>
      </c>
      <c r="AB349" s="44" t="str">
        <f t="shared" si="169"/>
        <v>Dual Fuel</v>
      </c>
      <c r="AC349" s="42">
        <f t="shared" si="154"/>
        <v>3</v>
      </c>
      <c r="AD349" s="44" t="str">
        <f>IF(AND(E349="Upstate",Q349&gt;=1945),"Furnace",IF(Q349&gt;=1980,"HW Boiler",IF(AND(E349="Downstate/LI/HV",Q349&gt;=1945),"Furnace","Steam Boiler")))</f>
        <v>Steam Boiler</v>
      </c>
      <c r="AE349" s="42">
        <f t="shared" si="155"/>
        <v>2</v>
      </c>
      <c r="AF349" s="45">
        <v>1990</v>
      </c>
      <c r="AG349" s="40">
        <f t="shared" si="156"/>
        <v>2</v>
      </c>
      <c r="AH349" s="45" t="str">
        <f t="shared" si="167"/>
        <v>Steam</v>
      </c>
      <c r="AI349" s="40">
        <f t="shared" si="157"/>
        <v>2</v>
      </c>
      <c r="AJ349" s="46" t="s">
        <v>42</v>
      </c>
      <c r="AK349" s="40">
        <f t="shared" si="158"/>
        <v>0</v>
      </c>
      <c r="AL349" s="9" t="s">
        <v>1060</v>
      </c>
      <c r="AM349" s="9">
        <f t="shared" si="159"/>
        <v>2</v>
      </c>
      <c r="AN349" s="9" t="s">
        <v>1056</v>
      </c>
      <c r="AO349" s="47">
        <f>VLOOKUP(AN349,'Data Tables'!$E$4:$F$15,2,FALSE)</f>
        <v>13.229555</v>
      </c>
      <c r="AP349" s="9">
        <f t="shared" si="160"/>
        <v>2</v>
      </c>
      <c r="AQ349" s="9" t="s">
        <v>1061</v>
      </c>
      <c r="AR349" s="9">
        <f t="shared" si="161"/>
        <v>4</v>
      </c>
      <c r="AS349" s="9" t="str">
        <f t="shared" si="162"/>
        <v>Not NYC</v>
      </c>
      <c r="AT349" s="9"/>
      <c r="AU349" s="9">
        <f t="shared" si="163"/>
        <v>0</v>
      </c>
      <c r="AV349" s="9">
        <f t="shared" si="164"/>
        <v>54</v>
      </c>
    </row>
    <row r="350" spans="1:48" hidden="1" x14ac:dyDescent="0.25">
      <c r="A350" s="9" t="s">
        <v>606</v>
      </c>
      <c r="B350" s="9" t="s">
        <v>607</v>
      </c>
      <c r="C350" s="9" t="s">
        <v>608</v>
      </c>
      <c r="D350" s="9" t="s">
        <v>450</v>
      </c>
      <c r="E350" t="s">
        <v>1034</v>
      </c>
      <c r="F350" t="str">
        <f t="shared" si="145"/>
        <v>Not NYC</v>
      </c>
      <c r="G350" s="9" t="s">
        <v>76</v>
      </c>
      <c r="H350" s="36">
        <v>40.653764000000002</v>
      </c>
      <c r="I350" s="36">
        <v>-73.630443</v>
      </c>
      <c r="J350" s="40">
        <f t="shared" si="168"/>
        <v>4</v>
      </c>
      <c r="K350" s="40">
        <f t="shared" si="146"/>
        <v>4</v>
      </c>
      <c r="L350" s="40">
        <f t="shared" si="147"/>
        <v>4</v>
      </c>
      <c r="M350" s="41">
        <v>73775.222315629726</v>
      </c>
      <c r="N350" s="41">
        <v>32169.428335303659</v>
      </c>
      <c r="O350" s="41">
        <f t="shared" si="166"/>
        <v>5073.1314639394795</v>
      </c>
      <c r="P350" s="42">
        <f t="shared" si="148"/>
        <v>2</v>
      </c>
      <c r="Q350" s="43">
        <v>1928</v>
      </c>
      <c r="R350" s="43">
        <v>2021</v>
      </c>
      <c r="S350" s="40">
        <f t="shared" si="149"/>
        <v>0</v>
      </c>
      <c r="T350" s="40"/>
      <c r="U350" s="40">
        <f t="shared" si="150"/>
        <v>0</v>
      </c>
      <c r="V350" s="40" t="str">
        <f>IFERROR(VLOOKUP(A350,'Data Tables'!$L$3:$M$89,2,FALSE),"No")</f>
        <v>No</v>
      </c>
      <c r="W350" s="40">
        <f t="shared" si="151"/>
        <v>0</v>
      </c>
      <c r="X350" s="43"/>
      <c r="Y350" s="40">
        <f t="shared" si="152"/>
        <v>0</v>
      </c>
      <c r="Z350" s="43" t="s">
        <v>77</v>
      </c>
      <c r="AA350" s="40">
        <f t="shared" si="153"/>
        <v>1</v>
      </c>
      <c r="AB350" s="43" t="s">
        <v>41</v>
      </c>
      <c r="AC350" s="42">
        <f t="shared" si="154"/>
        <v>2</v>
      </c>
      <c r="AD350" s="44" t="str">
        <f>IF(AND(E350="Upstate",Q350&gt;=1945),"Furnace",IF(Q350&gt;=1980,"HW Boiler",IF(AND(E350="Downstate/LI/HV",Q350&gt;=1945),"Furnace","Steam Boiler")))</f>
        <v>Steam Boiler</v>
      </c>
      <c r="AE350" s="42">
        <f t="shared" si="155"/>
        <v>2</v>
      </c>
      <c r="AF350" s="43">
        <v>1961</v>
      </c>
      <c r="AG350" s="40">
        <f t="shared" si="156"/>
        <v>3</v>
      </c>
      <c r="AH350" s="45" t="str">
        <f t="shared" si="167"/>
        <v>Steam</v>
      </c>
      <c r="AI350" s="40">
        <f t="shared" si="157"/>
        <v>2</v>
      </c>
      <c r="AJ350" s="46" t="s">
        <v>42</v>
      </c>
      <c r="AK350" s="40">
        <f t="shared" si="158"/>
        <v>0</v>
      </c>
      <c r="AL350" s="9" t="s">
        <v>1048</v>
      </c>
      <c r="AM350" s="9">
        <f t="shared" si="159"/>
        <v>4</v>
      </c>
      <c r="AN350" s="9" t="s">
        <v>1065</v>
      </c>
      <c r="AO350" s="47">
        <f>VLOOKUP(AN350,'Data Tables'!$E$4:$F$15,2,FALSE)</f>
        <v>18.809999999999999</v>
      </c>
      <c r="AP350" s="9">
        <f t="shared" si="160"/>
        <v>1</v>
      </c>
      <c r="AQ350" s="9" t="s">
        <v>1058</v>
      </c>
      <c r="AR350" s="9">
        <f t="shared" si="161"/>
        <v>1</v>
      </c>
      <c r="AS350" s="9" t="str">
        <f t="shared" si="162"/>
        <v>Not NYC</v>
      </c>
      <c r="AT350" s="9"/>
      <c r="AU350" s="9">
        <f t="shared" si="163"/>
        <v>0</v>
      </c>
      <c r="AV350" s="9">
        <f t="shared" si="164"/>
        <v>54</v>
      </c>
    </row>
    <row r="351" spans="1:48" hidden="1" x14ac:dyDescent="0.25">
      <c r="A351" s="9" t="s">
        <v>887</v>
      </c>
      <c r="B351" s="9" t="s">
        <v>888</v>
      </c>
      <c r="C351" s="9" t="s">
        <v>889</v>
      </c>
      <c r="D351" s="9" t="s">
        <v>450</v>
      </c>
      <c r="E351" t="s">
        <v>1034</v>
      </c>
      <c r="F351" t="str">
        <f t="shared" si="145"/>
        <v>Not NYC</v>
      </c>
      <c r="G351" s="9" t="s">
        <v>76</v>
      </c>
      <c r="H351" s="36">
        <v>40.871639999999999</v>
      </c>
      <c r="I351" s="36">
        <v>-73.621662999999998</v>
      </c>
      <c r="J351" s="40">
        <f t="shared" si="168"/>
        <v>4</v>
      </c>
      <c r="K351" s="40">
        <f t="shared" si="146"/>
        <v>4</v>
      </c>
      <c r="L351" s="40">
        <f t="shared" si="147"/>
        <v>4</v>
      </c>
      <c r="M351" s="41">
        <v>35767.404220061238</v>
      </c>
      <c r="N351" s="41">
        <v>15596.251840142984</v>
      </c>
      <c r="O351" s="41">
        <f t="shared" si="166"/>
        <v>2459.5350313677404</v>
      </c>
      <c r="P351" s="42">
        <f t="shared" si="148"/>
        <v>1</v>
      </c>
      <c r="Q351" s="43">
        <v>1921</v>
      </c>
      <c r="R351" s="43">
        <v>2019</v>
      </c>
      <c r="S351" s="40">
        <f t="shared" si="149"/>
        <v>0</v>
      </c>
      <c r="T351" s="40"/>
      <c r="U351" s="40">
        <f t="shared" si="150"/>
        <v>0</v>
      </c>
      <c r="V351" s="40" t="str">
        <f>IFERROR(VLOOKUP(A351,'Data Tables'!$L$3:$M$89,2,FALSE),"No")</f>
        <v>No</v>
      </c>
      <c r="W351" s="40">
        <f t="shared" si="151"/>
        <v>0</v>
      </c>
      <c r="X351" s="43"/>
      <c r="Y351" s="40">
        <f t="shared" si="152"/>
        <v>0</v>
      </c>
      <c r="Z351" s="43" t="s">
        <v>46</v>
      </c>
      <c r="AA351" s="40">
        <f t="shared" si="153"/>
        <v>4</v>
      </c>
      <c r="AB351" s="43" t="s">
        <v>87</v>
      </c>
      <c r="AC351" s="42">
        <f t="shared" si="154"/>
        <v>1</v>
      </c>
      <c r="AD351" s="41" t="s">
        <v>88</v>
      </c>
      <c r="AE351" s="42">
        <f t="shared" si="155"/>
        <v>1</v>
      </c>
      <c r="AF351" s="45">
        <v>1990</v>
      </c>
      <c r="AG351" s="40">
        <f t="shared" si="156"/>
        <v>2</v>
      </c>
      <c r="AH351" s="45" t="str">
        <f t="shared" si="167"/>
        <v>Steam</v>
      </c>
      <c r="AI351" s="40">
        <f t="shared" si="157"/>
        <v>2</v>
      </c>
      <c r="AJ351" s="46" t="s">
        <v>42</v>
      </c>
      <c r="AK351" s="40">
        <f t="shared" si="158"/>
        <v>0</v>
      </c>
      <c r="AL351" s="9" t="s">
        <v>1048</v>
      </c>
      <c r="AM351" s="9">
        <f t="shared" si="159"/>
        <v>4</v>
      </c>
      <c r="AN351" s="9" t="s">
        <v>1052</v>
      </c>
      <c r="AO351" s="47">
        <f>VLOOKUP(AN351,'Data Tables'!$E$4:$F$15,2,FALSE)</f>
        <v>18.814844999999998</v>
      </c>
      <c r="AP351" s="9">
        <f t="shared" si="160"/>
        <v>1</v>
      </c>
      <c r="AQ351" s="9" t="s">
        <v>1058</v>
      </c>
      <c r="AR351" s="9">
        <f t="shared" si="161"/>
        <v>0</v>
      </c>
      <c r="AS351" s="9" t="str">
        <f t="shared" si="162"/>
        <v>Not NYC</v>
      </c>
      <c r="AT351" s="9"/>
      <c r="AU351" s="9">
        <f t="shared" si="163"/>
        <v>0</v>
      </c>
      <c r="AV351" s="9">
        <f t="shared" si="164"/>
        <v>54</v>
      </c>
    </row>
    <row r="352" spans="1:48" x14ac:dyDescent="0.25">
      <c r="A352" s="9" t="s">
        <v>953</v>
      </c>
      <c r="B352" s="9" t="s">
        <v>954</v>
      </c>
      <c r="C352" s="9" t="s">
        <v>503</v>
      </c>
      <c r="D352" s="9" t="s">
        <v>563</v>
      </c>
      <c r="E352" t="s">
        <v>1035</v>
      </c>
      <c r="F352" t="str">
        <f t="shared" si="145"/>
        <v>Not NYC</v>
      </c>
      <c r="G352" s="9" t="s">
        <v>53</v>
      </c>
      <c r="H352" s="36">
        <v>43.050244999999997</v>
      </c>
      <c r="I352" s="36">
        <v>-75.408195000000006</v>
      </c>
      <c r="J352" s="40">
        <f t="shared" si="168"/>
        <v>2</v>
      </c>
      <c r="K352" s="40">
        <f t="shared" si="146"/>
        <v>0</v>
      </c>
      <c r="L352" s="40">
        <f t="shared" si="147"/>
        <v>1</v>
      </c>
      <c r="M352" s="41">
        <v>31589.990941558437</v>
      </c>
      <c r="N352" s="41">
        <v>3556.1831907894734</v>
      </c>
      <c r="O352" s="41">
        <f t="shared" si="166"/>
        <v>2172.2764359224598</v>
      </c>
      <c r="P352" s="42">
        <f t="shared" si="148"/>
        <v>1</v>
      </c>
      <c r="Q352" s="43">
        <v>1792</v>
      </c>
      <c r="R352" s="43">
        <v>2018</v>
      </c>
      <c r="S352" s="40">
        <f t="shared" si="149"/>
        <v>0</v>
      </c>
      <c r="T352" s="40"/>
      <c r="U352" s="40">
        <f t="shared" si="150"/>
        <v>0</v>
      </c>
      <c r="V352" s="40" t="str">
        <f>IFERROR(VLOOKUP(A352,'Data Tables'!$L$3:$M$89,2,FALSE),"No")</f>
        <v>Yes</v>
      </c>
      <c r="W352" s="40">
        <f t="shared" si="151"/>
        <v>4</v>
      </c>
      <c r="X352" s="43"/>
      <c r="Y352" s="40">
        <f t="shared" si="152"/>
        <v>0</v>
      </c>
      <c r="Z352" s="43" t="s">
        <v>46</v>
      </c>
      <c r="AA352" s="40">
        <f t="shared" si="153"/>
        <v>4</v>
      </c>
      <c r="AB352" s="43" t="s">
        <v>955</v>
      </c>
      <c r="AC352" s="42">
        <f t="shared" si="154"/>
        <v>3</v>
      </c>
      <c r="AD352" s="43" t="s">
        <v>74</v>
      </c>
      <c r="AE352" s="42">
        <f t="shared" si="155"/>
        <v>2</v>
      </c>
      <c r="AF352" s="45">
        <v>1990</v>
      </c>
      <c r="AG352" s="40">
        <f t="shared" si="156"/>
        <v>2</v>
      </c>
      <c r="AH352" s="45" t="str">
        <f t="shared" si="167"/>
        <v>Steam</v>
      </c>
      <c r="AI352" s="40">
        <f t="shared" si="157"/>
        <v>2</v>
      </c>
      <c r="AJ352" s="46" t="s">
        <v>42</v>
      </c>
      <c r="AK352" s="40">
        <f t="shared" si="158"/>
        <v>0</v>
      </c>
      <c r="AL352" s="9" t="s">
        <v>1064</v>
      </c>
      <c r="AM352" s="9">
        <f t="shared" si="159"/>
        <v>1</v>
      </c>
      <c r="AN352" s="9" t="s">
        <v>1047</v>
      </c>
      <c r="AO352" s="47">
        <f>VLOOKUP(AN352,'Data Tables'!$E$4:$F$15,2,FALSE)</f>
        <v>8.6002589999999994</v>
      </c>
      <c r="AP352" s="9">
        <f t="shared" si="160"/>
        <v>4</v>
      </c>
      <c r="AQ352" s="9" t="s">
        <v>1061</v>
      </c>
      <c r="AR352" s="9">
        <f t="shared" si="161"/>
        <v>4</v>
      </c>
      <c r="AS352" s="9" t="str">
        <f t="shared" si="162"/>
        <v>Not NYC</v>
      </c>
      <c r="AT352" s="9"/>
      <c r="AU352" s="9">
        <f t="shared" si="163"/>
        <v>0</v>
      </c>
      <c r="AV352" s="9">
        <f t="shared" si="164"/>
        <v>54</v>
      </c>
    </row>
    <row r="353" spans="1:48" hidden="1" x14ac:dyDescent="0.25">
      <c r="A353" s="38" t="s">
        <v>265</v>
      </c>
      <c r="B353" s="9" t="s">
        <v>266</v>
      </c>
      <c r="C353" s="9" t="s">
        <v>62</v>
      </c>
      <c r="D353" s="9" t="s">
        <v>63</v>
      </c>
      <c r="E353" t="s">
        <v>63</v>
      </c>
      <c r="F353" t="str">
        <f t="shared" si="145"/>
        <v>NYC</v>
      </c>
      <c r="G353" s="9" t="s">
        <v>39</v>
      </c>
      <c r="H353" s="36">
        <v>40.760823500000001</v>
      </c>
      <c r="I353" s="36">
        <v>-73.999006899999998</v>
      </c>
      <c r="J353" s="40">
        <f t="shared" si="168"/>
        <v>3</v>
      </c>
      <c r="K353" s="40">
        <f t="shared" si="146"/>
        <v>2</v>
      </c>
      <c r="L353" s="40">
        <f t="shared" si="147"/>
        <v>3</v>
      </c>
      <c r="M353" s="41">
        <v>75753.331176470601</v>
      </c>
      <c r="N353" s="41">
        <v>3591.5125864628158</v>
      </c>
      <c r="O353" s="41">
        <f t="shared" si="166"/>
        <v>5209.1555379584788</v>
      </c>
      <c r="P353" s="42">
        <f t="shared" si="148"/>
        <v>2</v>
      </c>
      <c r="Q353" s="43">
        <v>1969</v>
      </c>
      <c r="R353" s="43"/>
      <c r="S353" s="40">
        <f t="shared" si="149"/>
        <v>3</v>
      </c>
      <c r="T353" s="40"/>
      <c r="U353" s="40">
        <f t="shared" si="150"/>
        <v>0</v>
      </c>
      <c r="V353" s="40" t="str">
        <f>IFERROR(VLOOKUP(A353,'Data Tables'!$L$3:$M$89,2,FALSE),"No")</f>
        <v>No</v>
      </c>
      <c r="W353" s="40">
        <f t="shared" si="151"/>
        <v>0</v>
      </c>
      <c r="X353" s="43"/>
      <c r="Y353" s="40">
        <f t="shared" si="152"/>
        <v>0</v>
      </c>
      <c r="Z353" s="41" t="s">
        <v>40</v>
      </c>
      <c r="AA353" s="40">
        <f t="shared" si="153"/>
        <v>0</v>
      </c>
      <c r="AB353" s="41" t="s">
        <v>41</v>
      </c>
      <c r="AC353" s="42">
        <f t="shared" si="154"/>
        <v>2</v>
      </c>
      <c r="AD353" s="41" t="s">
        <v>104</v>
      </c>
      <c r="AE353" s="42">
        <f t="shared" si="155"/>
        <v>3</v>
      </c>
      <c r="AF353" s="43">
        <v>2013</v>
      </c>
      <c r="AG353" s="40">
        <f t="shared" si="156"/>
        <v>1</v>
      </c>
      <c r="AH353" s="45" t="str">
        <f t="shared" si="167"/>
        <v>Steam</v>
      </c>
      <c r="AI353" s="40">
        <f t="shared" si="157"/>
        <v>2</v>
      </c>
      <c r="AJ353" s="46" t="s">
        <v>42</v>
      </c>
      <c r="AK353" s="40">
        <f t="shared" si="158"/>
        <v>0</v>
      </c>
      <c r="AL353" s="9" t="s">
        <v>1048</v>
      </c>
      <c r="AM353" s="9">
        <f t="shared" si="159"/>
        <v>4</v>
      </c>
      <c r="AN353" s="9" t="s">
        <v>1055</v>
      </c>
      <c r="AO353" s="47">
        <f>VLOOKUP(AN353,'Data Tables'!$E$4:$F$15,2,FALSE)</f>
        <v>20.157194</v>
      </c>
      <c r="AP353" s="9">
        <f t="shared" si="160"/>
        <v>0</v>
      </c>
      <c r="AQ353" s="9" t="s">
        <v>1050</v>
      </c>
      <c r="AR353" s="9">
        <f t="shared" si="161"/>
        <v>2</v>
      </c>
      <c r="AS353" s="9" t="str">
        <f t="shared" si="162"/>
        <v>NYC Natural Gas</v>
      </c>
      <c r="AT353" s="9"/>
      <c r="AU353" s="9">
        <f t="shared" si="163"/>
        <v>2</v>
      </c>
      <c r="AV353" s="9">
        <f t="shared" si="164"/>
        <v>54</v>
      </c>
    </row>
    <row r="354" spans="1:48" hidden="1" x14ac:dyDescent="0.25">
      <c r="A354" s="9" t="s">
        <v>330</v>
      </c>
      <c r="B354" s="9" t="s">
        <v>331</v>
      </c>
      <c r="C354" s="9" t="s">
        <v>62</v>
      </c>
      <c r="D354" s="9" t="s">
        <v>63</v>
      </c>
      <c r="E354" t="s">
        <v>63</v>
      </c>
      <c r="F354" t="str">
        <f t="shared" si="145"/>
        <v>NYC</v>
      </c>
      <c r="G354" s="9" t="s">
        <v>64</v>
      </c>
      <c r="H354" s="36">
        <v>40.750836700000001</v>
      </c>
      <c r="I354" s="36">
        <v>-73.973971500000005</v>
      </c>
      <c r="J354" s="40">
        <f t="shared" si="168"/>
        <v>0</v>
      </c>
      <c r="K354" s="40">
        <f t="shared" si="146"/>
        <v>1</v>
      </c>
      <c r="L354" s="40">
        <f t="shared" si="147"/>
        <v>2</v>
      </c>
      <c r="M354" s="41">
        <v>50076.657423529403</v>
      </c>
      <c r="N354" s="41">
        <v>11052.57869065846</v>
      </c>
      <c r="O354" s="41">
        <f t="shared" si="166"/>
        <v>3443.5066193003458</v>
      </c>
      <c r="P354" s="42">
        <f t="shared" si="148"/>
        <v>2</v>
      </c>
      <c r="Q354" s="43">
        <v>1966</v>
      </c>
      <c r="R354" s="43"/>
      <c r="S354" s="40">
        <f t="shared" si="149"/>
        <v>3</v>
      </c>
      <c r="T354" s="40"/>
      <c r="U354" s="40">
        <f t="shared" si="150"/>
        <v>0</v>
      </c>
      <c r="V354" s="40" t="str">
        <f>IFERROR(VLOOKUP(A354,'Data Tables'!$L$3:$M$89,2,FALSE),"No")</f>
        <v>No</v>
      </c>
      <c r="W354" s="40">
        <f t="shared" si="151"/>
        <v>0</v>
      </c>
      <c r="X354" s="43"/>
      <c r="Y354" s="40">
        <f t="shared" si="152"/>
        <v>0</v>
      </c>
      <c r="Z354" s="41" t="s">
        <v>40</v>
      </c>
      <c r="AA354" s="40">
        <f t="shared" si="153"/>
        <v>0</v>
      </c>
      <c r="AB354" s="44" t="str">
        <f>IF(AND(E354="Manhattan",G354="Multifamily Housing"),IF(Q354&lt;1980,"Dual Fuel","Natural Gas"),IF(AND(E354="Manhattan",G354&lt;&gt;"Multifamily Housing"),IF(Q354&lt;1945,"Oil",IF(Q354&lt;1980,"Dual Fuel","Natural Gas")),IF(E354="Downstate/LI/HV",IF(Q354&lt;1980,"Dual Fuel","Natural Gas"),IF(Q354&lt;1945,"Dual Fuel","Natural Gas"))))</f>
        <v>Dual Fuel</v>
      </c>
      <c r="AC354" s="42">
        <f t="shared" si="154"/>
        <v>3</v>
      </c>
      <c r="AD354" s="44" t="str">
        <f>IF(AND(E354="Upstate",Q354&gt;=1945),"Furnace",IF(Q354&gt;=1980,"HW Boiler",IF(AND(E354="Downstate/LI/HV",Q354&gt;=1945),"Furnace","Steam Boiler")))</f>
        <v>Steam Boiler</v>
      </c>
      <c r="AE354" s="42">
        <f t="shared" si="155"/>
        <v>2</v>
      </c>
      <c r="AF354" s="45">
        <v>1990</v>
      </c>
      <c r="AG354" s="40">
        <f t="shared" si="156"/>
        <v>2</v>
      </c>
      <c r="AH354" s="45" t="str">
        <f t="shared" si="167"/>
        <v>Steam</v>
      </c>
      <c r="AI354" s="40">
        <f t="shared" si="157"/>
        <v>2</v>
      </c>
      <c r="AJ354" s="46" t="s">
        <v>42</v>
      </c>
      <c r="AK354" s="40">
        <f t="shared" si="158"/>
        <v>0</v>
      </c>
      <c r="AL354" s="9" t="s">
        <v>1048</v>
      </c>
      <c r="AM354" s="9">
        <f t="shared" si="159"/>
        <v>4</v>
      </c>
      <c r="AN354" s="9" t="s">
        <v>1055</v>
      </c>
      <c r="AO354" s="47">
        <f>VLOOKUP(AN354,'Data Tables'!$E$4:$F$15,2,FALSE)</f>
        <v>20.157194</v>
      </c>
      <c r="AP354" s="9">
        <f t="shared" si="160"/>
        <v>0</v>
      </c>
      <c r="AQ354" s="9" t="s">
        <v>1050</v>
      </c>
      <c r="AR354" s="9">
        <f t="shared" si="161"/>
        <v>2</v>
      </c>
      <c r="AS354" s="9" t="str">
        <f t="shared" si="162"/>
        <v>NYC Dual Fuel</v>
      </c>
      <c r="AT354" s="9"/>
      <c r="AU354" s="9">
        <f t="shared" si="163"/>
        <v>3</v>
      </c>
      <c r="AV354" s="9">
        <f t="shared" si="164"/>
        <v>54</v>
      </c>
    </row>
    <row r="355" spans="1:48" hidden="1" x14ac:dyDescent="0.25">
      <c r="A355" s="9" t="s">
        <v>956</v>
      </c>
      <c r="B355" s="9" t="s">
        <v>957</v>
      </c>
      <c r="C355" s="9" t="s">
        <v>958</v>
      </c>
      <c r="D355" s="9" t="s">
        <v>442</v>
      </c>
      <c r="E355" t="s">
        <v>1034</v>
      </c>
      <c r="F355" t="str">
        <f t="shared" si="145"/>
        <v>Not NYC</v>
      </c>
      <c r="G355" s="9" t="s">
        <v>339</v>
      </c>
      <c r="H355" s="36">
        <v>41.241394668464302</v>
      </c>
      <c r="I355" s="36">
        <v>-73.679988725893196</v>
      </c>
      <c r="J355" s="40">
        <f t="shared" si="168"/>
        <v>3</v>
      </c>
      <c r="K355" s="40">
        <f t="shared" si="146"/>
        <v>1</v>
      </c>
      <c r="L355" s="40">
        <f t="shared" si="147"/>
        <v>1</v>
      </c>
      <c r="M355" s="41">
        <v>31138.930490126579</v>
      </c>
      <c r="N355" s="41">
        <v>17083.163254999999</v>
      </c>
      <c r="O355" s="41">
        <f t="shared" si="166"/>
        <v>2141.2593966445861</v>
      </c>
      <c r="P355" s="42">
        <f t="shared" si="148"/>
        <v>1</v>
      </c>
      <c r="Q355" s="43">
        <v>1901</v>
      </c>
      <c r="R355" s="43">
        <v>1990</v>
      </c>
      <c r="S355" s="40">
        <f t="shared" si="149"/>
        <v>2</v>
      </c>
      <c r="T355" s="40" t="s">
        <v>1162</v>
      </c>
      <c r="U355" s="40">
        <f t="shared" si="150"/>
        <v>4</v>
      </c>
      <c r="V355" s="40" t="str">
        <f>IFERROR(VLOOKUP(A355,'Data Tables'!$L$3:$M$89,2,FALSE),"No")</f>
        <v>No</v>
      </c>
      <c r="W355" s="40">
        <f t="shared" si="151"/>
        <v>0</v>
      </c>
      <c r="X355" s="43"/>
      <c r="Y355" s="40">
        <f t="shared" si="152"/>
        <v>0</v>
      </c>
      <c r="Z355" s="43" t="s">
        <v>67</v>
      </c>
      <c r="AA355" s="40">
        <f t="shared" si="153"/>
        <v>2</v>
      </c>
      <c r="AB355" s="44" t="str">
        <f>IF(AND(E355="Manhattan",G355="Multifamily Housing"),IF(Q355&lt;1980,"Dual Fuel","Natural Gas"),IF(AND(E355="Manhattan",G355&lt;&gt;"Multifamily Housing"),IF(Q355&lt;1945,"Oil",IF(Q355&lt;1980,"Dual Fuel","Natural Gas")),IF(E355="Downstate/LI/HV",IF(Q355&lt;1980,"Dual Fuel","Natural Gas"),IF(Q355&lt;1945,"Dual Fuel","Natural Gas"))))</f>
        <v>Dual Fuel</v>
      </c>
      <c r="AC355" s="42">
        <f t="shared" si="154"/>
        <v>3</v>
      </c>
      <c r="AD355" s="44" t="str">
        <f>IF(AND(E355="Upstate",Q355&gt;=1945),"Furnace",IF(Q355&gt;=1980,"HW Boiler",IF(AND(E355="Downstate/LI/HV",Q355&gt;=1945),"Furnace","Steam Boiler")))</f>
        <v>Steam Boiler</v>
      </c>
      <c r="AE355" s="42">
        <f t="shared" si="155"/>
        <v>2</v>
      </c>
      <c r="AF355" s="45">
        <v>1990</v>
      </c>
      <c r="AG355" s="40">
        <f t="shared" si="156"/>
        <v>2</v>
      </c>
      <c r="AH355" s="45" t="str">
        <f t="shared" si="167"/>
        <v>Steam</v>
      </c>
      <c r="AI355" s="40">
        <f t="shared" si="157"/>
        <v>2</v>
      </c>
      <c r="AJ355" s="46" t="s">
        <v>42</v>
      </c>
      <c r="AK355" s="40">
        <f t="shared" si="158"/>
        <v>0</v>
      </c>
      <c r="AL355" s="9" t="s">
        <v>1048</v>
      </c>
      <c r="AM355" s="9">
        <f t="shared" si="159"/>
        <v>4</v>
      </c>
      <c r="AN355" s="9" t="s">
        <v>1053</v>
      </c>
      <c r="AO355" s="47">
        <f>VLOOKUP(AN355,'Data Tables'!$E$4:$F$15,2,FALSE)</f>
        <v>9.6621608999999999</v>
      </c>
      <c r="AP355" s="9">
        <f t="shared" si="160"/>
        <v>3</v>
      </c>
      <c r="AQ355" s="9" t="s">
        <v>1050</v>
      </c>
      <c r="AR355" s="9">
        <f t="shared" si="161"/>
        <v>2</v>
      </c>
      <c r="AS355" s="9" t="str">
        <f t="shared" si="162"/>
        <v>Not NYC</v>
      </c>
      <c r="AT355" s="9"/>
      <c r="AU355" s="9">
        <f t="shared" si="163"/>
        <v>0</v>
      </c>
      <c r="AV355" s="9">
        <f t="shared" si="164"/>
        <v>54</v>
      </c>
    </row>
    <row r="356" spans="1:48" hidden="1" x14ac:dyDescent="0.25">
      <c r="A356" s="9" t="s">
        <v>382</v>
      </c>
      <c r="B356" s="9" t="s">
        <v>383</v>
      </c>
      <c r="C356" s="9" t="s">
        <v>38</v>
      </c>
      <c r="D356" s="9" t="s">
        <v>38</v>
      </c>
      <c r="E356" t="s">
        <v>1034</v>
      </c>
      <c r="F356" t="str">
        <f t="shared" si="145"/>
        <v>NYC</v>
      </c>
      <c r="G356" s="9" t="s">
        <v>76</v>
      </c>
      <c r="H356" s="36">
        <v>40.668151999999999</v>
      </c>
      <c r="I356" s="36">
        <v>-73.979245000000006</v>
      </c>
      <c r="J356" s="40">
        <f t="shared" si="168"/>
        <v>4</v>
      </c>
      <c r="K356" s="40">
        <f t="shared" si="146"/>
        <v>4</v>
      </c>
      <c r="L356" s="40">
        <f t="shared" si="147"/>
        <v>4</v>
      </c>
      <c r="M356" s="41">
        <v>111250.43122166097</v>
      </c>
      <c r="N356" s="41">
        <v>48510.362451305664</v>
      </c>
      <c r="O356" s="41">
        <v>7650.103182242452</v>
      </c>
      <c r="P356" s="42">
        <f t="shared" si="148"/>
        <v>3</v>
      </c>
      <c r="Q356" s="43">
        <v>1931</v>
      </c>
      <c r="R356" s="43">
        <v>2017</v>
      </c>
      <c r="S356" s="40">
        <f t="shared" si="149"/>
        <v>0</v>
      </c>
      <c r="T356" s="40"/>
      <c r="U356" s="40">
        <f t="shared" si="150"/>
        <v>0</v>
      </c>
      <c r="V356" s="40" t="str">
        <f>IFERROR(VLOOKUP(A356,'Data Tables'!$L$3:$M$89,2,FALSE),"No")</f>
        <v>No</v>
      </c>
      <c r="W356" s="40">
        <f t="shared" si="151"/>
        <v>0</v>
      </c>
      <c r="X356" s="43"/>
      <c r="Y356" s="40">
        <f t="shared" si="152"/>
        <v>0</v>
      </c>
      <c r="Z356" s="41" t="s">
        <v>40</v>
      </c>
      <c r="AA356" s="40">
        <f t="shared" si="153"/>
        <v>0</v>
      </c>
      <c r="AB356" s="41" t="s">
        <v>47</v>
      </c>
      <c r="AC356" s="42">
        <f t="shared" si="154"/>
        <v>3</v>
      </c>
      <c r="AD356" s="41" t="s">
        <v>74</v>
      </c>
      <c r="AE356" s="42">
        <f t="shared" si="155"/>
        <v>2</v>
      </c>
      <c r="AF356" s="45">
        <v>1990</v>
      </c>
      <c r="AG356" s="40">
        <f t="shared" si="156"/>
        <v>2</v>
      </c>
      <c r="AH356" s="45" t="str">
        <f t="shared" si="167"/>
        <v>Steam</v>
      </c>
      <c r="AI356" s="40">
        <f t="shared" si="157"/>
        <v>2</v>
      </c>
      <c r="AJ356" s="46" t="s">
        <v>42</v>
      </c>
      <c r="AK356" s="40">
        <f t="shared" si="158"/>
        <v>0</v>
      </c>
      <c r="AL356" s="9" t="s">
        <v>1048</v>
      </c>
      <c r="AM356" s="9">
        <f t="shared" si="159"/>
        <v>4</v>
      </c>
      <c r="AN356" s="9" t="s">
        <v>1055</v>
      </c>
      <c r="AO356" s="47">
        <f>VLOOKUP(AN356,'Data Tables'!$E$4:$F$15,2,FALSE)</f>
        <v>20.157194</v>
      </c>
      <c r="AP356" s="9">
        <f t="shared" si="160"/>
        <v>0</v>
      </c>
      <c r="AQ356" s="9" t="s">
        <v>1050</v>
      </c>
      <c r="AR356" s="9">
        <f t="shared" si="161"/>
        <v>2</v>
      </c>
      <c r="AS356" s="9" t="str">
        <f t="shared" si="162"/>
        <v>NYC Dual Fuel</v>
      </c>
      <c r="AT356" s="9" t="s">
        <v>1162</v>
      </c>
      <c r="AU356" s="9">
        <f t="shared" si="163"/>
        <v>0</v>
      </c>
      <c r="AV356" s="9">
        <f t="shared" si="164"/>
        <v>53</v>
      </c>
    </row>
    <row r="357" spans="1:48" x14ac:dyDescent="0.25">
      <c r="A357" s="9" t="s">
        <v>765</v>
      </c>
      <c r="B357" s="9" t="s">
        <v>766</v>
      </c>
      <c r="C357" s="9" t="s">
        <v>620</v>
      </c>
      <c r="D357" s="9" t="s">
        <v>442</v>
      </c>
      <c r="E357" t="s">
        <v>1034</v>
      </c>
      <c r="F357" t="str">
        <f t="shared" si="145"/>
        <v>Not NYC</v>
      </c>
      <c r="G357" s="9" t="s">
        <v>53</v>
      </c>
      <c r="H357" s="36">
        <v>41.032187</v>
      </c>
      <c r="I357" s="36">
        <v>-73.715644999999995</v>
      </c>
      <c r="J357" s="40">
        <f t="shared" si="168"/>
        <v>2</v>
      </c>
      <c r="K357" s="40">
        <f t="shared" si="146"/>
        <v>0</v>
      </c>
      <c r="L357" s="40">
        <f t="shared" si="147"/>
        <v>1</v>
      </c>
      <c r="M357" s="41">
        <v>44701.249675324667</v>
      </c>
      <c r="N357" s="41">
        <v>5032.1582236842105</v>
      </c>
      <c r="O357" s="41">
        <f t="shared" ref="O357:O399" si="170">(M357/0.85)*116.9*0.0005</f>
        <v>3073.8682864973257</v>
      </c>
      <c r="P357" s="42">
        <f t="shared" si="148"/>
        <v>1</v>
      </c>
      <c r="Q357" s="43">
        <v>1952</v>
      </c>
      <c r="R357" s="43">
        <v>2013</v>
      </c>
      <c r="S357" s="40">
        <f t="shared" si="149"/>
        <v>0</v>
      </c>
      <c r="T357" s="40"/>
      <c r="U357" s="40">
        <f t="shared" si="150"/>
        <v>0</v>
      </c>
      <c r="V357" s="40" t="str">
        <f>IFERROR(VLOOKUP(A357,'Data Tables'!$L$3:$M$89,2,FALSE),"No")</f>
        <v>Yes</v>
      </c>
      <c r="W357" s="40">
        <f t="shared" si="151"/>
        <v>4</v>
      </c>
      <c r="X357" s="43"/>
      <c r="Y357" s="40">
        <f t="shared" si="152"/>
        <v>0</v>
      </c>
      <c r="Z357" s="43" t="s">
        <v>46</v>
      </c>
      <c r="AA357" s="40">
        <f t="shared" si="153"/>
        <v>4</v>
      </c>
      <c r="AB357" s="44" t="str">
        <f>IF(AND(E357="Manhattan",G357="Multifamily Housing"),IF(Q357&lt;1980,"Dual Fuel","Natural Gas"),IF(AND(E357="Manhattan",G357&lt;&gt;"Multifamily Housing"),IF(Q357&lt;1945,"Oil",IF(Q357&lt;1980,"Dual Fuel","Natural Gas")),IF(E357="Downstate/LI/HV",IF(Q357&lt;1980,"Dual Fuel","Natural Gas"),IF(Q357&lt;1945,"Dual Fuel","Natural Gas"))))</f>
        <v>Dual Fuel</v>
      </c>
      <c r="AC357" s="42">
        <f t="shared" si="154"/>
        <v>3</v>
      </c>
      <c r="AD357" s="41" t="s">
        <v>74</v>
      </c>
      <c r="AE357" s="42">
        <f t="shared" si="155"/>
        <v>2</v>
      </c>
      <c r="AF357" s="45">
        <v>1990</v>
      </c>
      <c r="AG357" s="40">
        <f t="shared" si="156"/>
        <v>2</v>
      </c>
      <c r="AH357" s="43" t="s">
        <v>89</v>
      </c>
      <c r="AI357" s="40">
        <f t="shared" si="157"/>
        <v>4</v>
      </c>
      <c r="AJ357" s="46" t="s">
        <v>42</v>
      </c>
      <c r="AK357" s="40">
        <f t="shared" si="158"/>
        <v>0</v>
      </c>
      <c r="AL357" s="9" t="s">
        <v>1048</v>
      </c>
      <c r="AM357" s="9">
        <f t="shared" si="159"/>
        <v>4</v>
      </c>
      <c r="AN357" s="9" t="s">
        <v>1055</v>
      </c>
      <c r="AO357" s="47">
        <f>VLOOKUP(AN357,'Data Tables'!$E$4:$F$15,2,FALSE)</f>
        <v>20.157194</v>
      </c>
      <c r="AP357" s="9">
        <f t="shared" si="160"/>
        <v>0</v>
      </c>
      <c r="AQ357" s="9" t="s">
        <v>1050</v>
      </c>
      <c r="AR357" s="9">
        <f t="shared" si="161"/>
        <v>2</v>
      </c>
      <c r="AS357" s="9" t="str">
        <f t="shared" si="162"/>
        <v>Not NYC</v>
      </c>
      <c r="AT357" s="9"/>
      <c r="AU357" s="9">
        <f t="shared" si="163"/>
        <v>0</v>
      </c>
      <c r="AV357" s="9">
        <f t="shared" si="164"/>
        <v>53</v>
      </c>
    </row>
    <row r="358" spans="1:48" hidden="1" x14ac:dyDescent="0.25">
      <c r="A358" s="9" t="s">
        <v>651</v>
      </c>
      <c r="B358" s="9" t="s">
        <v>652</v>
      </c>
      <c r="C358" s="9" t="s">
        <v>653</v>
      </c>
      <c r="D358" s="9" t="s">
        <v>535</v>
      </c>
      <c r="E358" t="s">
        <v>1034</v>
      </c>
      <c r="F358" t="str">
        <f t="shared" si="145"/>
        <v>Not NYC</v>
      </c>
      <c r="G358" s="9" t="s">
        <v>339</v>
      </c>
      <c r="H358" s="36">
        <v>41.523589711414402</v>
      </c>
      <c r="I358" s="36">
        <v>-73.948972464515407</v>
      </c>
      <c r="J358" s="40">
        <f t="shared" si="168"/>
        <v>3</v>
      </c>
      <c r="K358" s="40">
        <f t="shared" si="146"/>
        <v>1</v>
      </c>
      <c r="L358" s="40">
        <f t="shared" si="147"/>
        <v>1</v>
      </c>
      <c r="M358" s="41">
        <v>61861.666283544291</v>
      </c>
      <c r="N358" s="41">
        <v>33937.997474999996</v>
      </c>
      <c r="O358" s="41">
        <f t="shared" si="170"/>
        <v>4253.8992873801935</v>
      </c>
      <c r="P358" s="42">
        <f t="shared" si="148"/>
        <v>2</v>
      </c>
      <c r="Q358" s="43">
        <v>1896</v>
      </c>
      <c r="R358" s="43"/>
      <c r="S358" s="40">
        <f t="shared" si="149"/>
        <v>4</v>
      </c>
      <c r="T358" s="40" t="s">
        <v>1162</v>
      </c>
      <c r="U358" s="40">
        <f t="shared" si="150"/>
        <v>4</v>
      </c>
      <c r="V358" s="40" t="str">
        <f>IFERROR(VLOOKUP(A358,'Data Tables'!$L$3:$M$89,2,FALSE),"No")</f>
        <v>No</v>
      </c>
      <c r="W358" s="40">
        <f t="shared" si="151"/>
        <v>0</v>
      </c>
      <c r="X358" s="43"/>
      <c r="Y358" s="40">
        <f t="shared" si="152"/>
        <v>0</v>
      </c>
      <c r="Z358" s="43" t="s">
        <v>156</v>
      </c>
      <c r="AA358" s="40">
        <f t="shared" si="153"/>
        <v>0</v>
      </c>
      <c r="AB358" s="44" t="str">
        <f>IF(AND(E358="Manhattan",G358="Multifamily Housing"),IF(Q358&lt;1980,"Dual Fuel","Natural Gas"),IF(AND(E358="Manhattan",G358&lt;&gt;"Multifamily Housing"),IF(Q358&lt;1945,"Oil",IF(Q358&lt;1980,"Dual Fuel","Natural Gas")),IF(E358="Downstate/LI/HV",IF(Q358&lt;1980,"Dual Fuel","Natural Gas"),IF(Q358&lt;1945,"Dual Fuel","Natural Gas"))))</f>
        <v>Dual Fuel</v>
      </c>
      <c r="AC358" s="42">
        <f t="shared" si="154"/>
        <v>3</v>
      </c>
      <c r="AD358" s="44" t="str">
        <f>IF(AND(E358="Upstate",Q358&gt;=1945),"Furnace",IF(Q358&gt;=1980,"HW Boiler",IF(AND(E358="Downstate/LI/HV",Q358&gt;=1945),"Furnace","Steam Boiler")))</f>
        <v>Steam Boiler</v>
      </c>
      <c r="AE358" s="42">
        <f t="shared" si="155"/>
        <v>2</v>
      </c>
      <c r="AF358" s="45">
        <v>1990</v>
      </c>
      <c r="AG358" s="40">
        <f t="shared" si="156"/>
        <v>2</v>
      </c>
      <c r="AH358" s="45" t="str">
        <f>IF(AND(E358="Upstate",Q358&gt;=1945),"Forced Air",IF(Q358&gt;=1980,"Hydronic",IF(AND(E358="Downstate/LI/HV",Q358&gt;=1945),"Forced Air","Steam")))</f>
        <v>Steam</v>
      </c>
      <c r="AI358" s="40">
        <f t="shared" si="157"/>
        <v>2</v>
      </c>
      <c r="AJ358" s="46" t="s">
        <v>42</v>
      </c>
      <c r="AK358" s="40">
        <f t="shared" si="158"/>
        <v>0</v>
      </c>
      <c r="AL358" s="9" t="s">
        <v>1060</v>
      </c>
      <c r="AM358" s="9">
        <f t="shared" si="159"/>
        <v>2</v>
      </c>
      <c r="AN358" s="9" t="s">
        <v>1056</v>
      </c>
      <c r="AO358" s="47">
        <f>VLOOKUP(AN358,'Data Tables'!$E$4:$F$15,2,FALSE)</f>
        <v>13.229555</v>
      </c>
      <c r="AP358" s="9">
        <f t="shared" si="160"/>
        <v>2</v>
      </c>
      <c r="AQ358" s="9" t="s">
        <v>1061</v>
      </c>
      <c r="AR358" s="9">
        <f t="shared" si="161"/>
        <v>4</v>
      </c>
      <c r="AS358" s="9" t="str">
        <f t="shared" si="162"/>
        <v>Not NYC</v>
      </c>
      <c r="AT358" s="9"/>
      <c r="AU358" s="9">
        <f t="shared" si="163"/>
        <v>0</v>
      </c>
      <c r="AV358" s="9">
        <f t="shared" si="164"/>
        <v>53</v>
      </c>
    </row>
    <row r="359" spans="1:48" x14ac:dyDescent="0.25">
      <c r="A359" s="9" t="s">
        <v>961</v>
      </c>
      <c r="B359" s="9" t="s">
        <v>962</v>
      </c>
      <c r="C359" s="9" t="s">
        <v>963</v>
      </c>
      <c r="D359" s="9" t="s">
        <v>820</v>
      </c>
      <c r="E359" t="s">
        <v>1035</v>
      </c>
      <c r="F359" t="str">
        <f t="shared" si="145"/>
        <v>Not NYC</v>
      </c>
      <c r="G359" s="9" t="s">
        <v>53</v>
      </c>
      <c r="H359" s="36">
        <v>42.255400000000002</v>
      </c>
      <c r="I359" s="36">
        <v>-77.794700000000006</v>
      </c>
      <c r="J359" s="40">
        <f t="shared" si="168"/>
        <v>2</v>
      </c>
      <c r="K359" s="40">
        <f t="shared" si="146"/>
        <v>0</v>
      </c>
      <c r="L359" s="40">
        <f t="shared" si="147"/>
        <v>1</v>
      </c>
      <c r="M359" s="41">
        <v>30626.172175324667</v>
      </c>
      <c r="N359" s="41">
        <v>3447.683125</v>
      </c>
      <c r="O359" s="41">
        <f t="shared" si="170"/>
        <v>2105.9997219385027</v>
      </c>
      <c r="P359" s="42">
        <f t="shared" si="148"/>
        <v>1</v>
      </c>
      <c r="Q359" s="43">
        <v>1996</v>
      </c>
      <c r="R359" s="43"/>
      <c r="S359" s="40">
        <f t="shared" si="149"/>
        <v>1</v>
      </c>
      <c r="T359" s="40" t="s">
        <v>1162</v>
      </c>
      <c r="U359" s="40">
        <f t="shared" si="150"/>
        <v>4</v>
      </c>
      <c r="V359" s="40" t="str">
        <f>IFERROR(VLOOKUP(A359,'Data Tables'!$L$3:$M$89,2,FALSE),"No")</f>
        <v>No</v>
      </c>
      <c r="W359" s="40">
        <f t="shared" si="151"/>
        <v>0</v>
      </c>
      <c r="X359" s="43"/>
      <c r="Y359" s="40">
        <f t="shared" si="152"/>
        <v>0</v>
      </c>
      <c r="Z359" s="43" t="s">
        <v>67</v>
      </c>
      <c r="AA359" s="40">
        <f t="shared" si="153"/>
        <v>2</v>
      </c>
      <c r="AB359" s="44" t="str">
        <f>IF(AND(E359="Manhattan",G359="Multifamily Housing"),IF(Q359&lt;1980,"Dual Fuel","Natural Gas"),IF(AND(E359="Manhattan",G359&lt;&gt;"Multifamily Housing"),IF(Q359&lt;1945,"Oil",IF(Q359&lt;1980,"Dual Fuel","Natural Gas")),IF(E359="Downstate/LI/HV",IF(Q359&lt;1980,"Dual Fuel","Natural Gas"),IF(Q359&lt;1945,"Dual Fuel","Natural Gas"))))</f>
        <v>Natural Gas</v>
      </c>
      <c r="AC359" s="42">
        <f t="shared" si="154"/>
        <v>2</v>
      </c>
      <c r="AD359" s="44" t="str">
        <f>IF(AND(E359="Upstate",Q359&gt;=1945),"Furnace",IF(Q359&gt;=1980,"HW Boiler",IF(AND(E359="Downstate/LI/HV",Q359&gt;=1945),"Furnace","Steam Boiler")))</f>
        <v>Furnace</v>
      </c>
      <c r="AE359" s="42">
        <f t="shared" si="155"/>
        <v>3</v>
      </c>
      <c r="AF359" s="45">
        <v>1990</v>
      </c>
      <c r="AG359" s="40">
        <f t="shared" si="156"/>
        <v>2</v>
      </c>
      <c r="AH359" s="45" t="str">
        <f>IF(AND(E359="Upstate",Q359&gt;=1945),"Forced Air",IF(Q359&gt;=1980,"Hydronic",IF(AND(E359="Downstate/LI/HV",Q359&gt;=1945),"Forced Air","Steam")))</f>
        <v>Forced Air</v>
      </c>
      <c r="AI359" s="40">
        <f t="shared" si="157"/>
        <v>4</v>
      </c>
      <c r="AJ359" s="46" t="s">
        <v>42</v>
      </c>
      <c r="AK359" s="40">
        <f t="shared" si="158"/>
        <v>0</v>
      </c>
      <c r="AL359" s="9" t="s">
        <v>1064</v>
      </c>
      <c r="AM359" s="9">
        <f t="shared" si="159"/>
        <v>1</v>
      </c>
      <c r="AN359" s="9" t="s">
        <v>1053</v>
      </c>
      <c r="AO359" s="47">
        <f>VLOOKUP(AN359,'Data Tables'!$E$4:$F$15,2,FALSE)</f>
        <v>9.6621608999999999</v>
      </c>
      <c r="AP359" s="9">
        <f t="shared" si="160"/>
        <v>3</v>
      </c>
      <c r="AQ359" s="9" t="s">
        <v>1061</v>
      </c>
      <c r="AR359" s="9">
        <f t="shared" si="161"/>
        <v>4</v>
      </c>
      <c r="AS359" s="9" t="str">
        <f t="shared" si="162"/>
        <v>Not NYC</v>
      </c>
      <c r="AT359" s="9"/>
      <c r="AU359" s="9">
        <f t="shared" si="163"/>
        <v>0</v>
      </c>
      <c r="AV359" s="9">
        <f t="shared" si="164"/>
        <v>53</v>
      </c>
    </row>
    <row r="360" spans="1:48" hidden="1" x14ac:dyDescent="0.25">
      <c r="A360" s="9" t="s">
        <v>992</v>
      </c>
      <c r="B360" s="9" t="s">
        <v>993</v>
      </c>
      <c r="C360" s="9" t="s">
        <v>994</v>
      </c>
      <c r="D360" s="9" t="s">
        <v>503</v>
      </c>
      <c r="E360" t="s">
        <v>1035</v>
      </c>
      <c r="F360" t="str">
        <f t="shared" si="145"/>
        <v>Not NYC</v>
      </c>
      <c r="G360" s="9" t="s">
        <v>339</v>
      </c>
      <c r="H360" s="36">
        <v>44.892074677577298</v>
      </c>
      <c r="I360" s="36">
        <v>-73.655928640466101</v>
      </c>
      <c r="J360" s="40">
        <f t="shared" si="168"/>
        <v>3</v>
      </c>
      <c r="K360" s="40">
        <f t="shared" si="146"/>
        <v>1</v>
      </c>
      <c r="L360" s="40">
        <f t="shared" si="147"/>
        <v>1</v>
      </c>
      <c r="M360" s="41">
        <v>27960.716442531644</v>
      </c>
      <c r="N360" s="41">
        <v>15339.559714999998</v>
      </c>
      <c r="O360" s="41">
        <f t="shared" si="170"/>
        <v>1922.7104424305585</v>
      </c>
      <c r="P360" s="42">
        <f t="shared" si="148"/>
        <v>1</v>
      </c>
      <c r="Q360" s="43">
        <v>1930</v>
      </c>
      <c r="R360" s="43">
        <v>1983</v>
      </c>
      <c r="S360" s="40">
        <f t="shared" si="149"/>
        <v>2</v>
      </c>
      <c r="T360" s="40" t="s">
        <v>1162</v>
      </c>
      <c r="U360" s="40">
        <f t="shared" si="150"/>
        <v>4</v>
      </c>
      <c r="V360" s="40" t="str">
        <f>IFERROR(VLOOKUP(A360,'Data Tables'!$L$3:$M$89,2,FALSE),"No")</f>
        <v>No</v>
      </c>
      <c r="W360" s="40">
        <f t="shared" si="151"/>
        <v>0</v>
      </c>
      <c r="X360" s="43"/>
      <c r="Y360" s="40">
        <f t="shared" si="152"/>
        <v>0</v>
      </c>
      <c r="Z360" s="43" t="s">
        <v>67</v>
      </c>
      <c r="AA360" s="40">
        <f t="shared" si="153"/>
        <v>2</v>
      </c>
      <c r="AB360" s="44" t="str">
        <f>IF(AND(E360="Manhattan",G360="Multifamily Housing"),IF(Q360&lt;1980,"Dual Fuel","Natural Gas"),IF(AND(E360="Manhattan",G360&lt;&gt;"Multifamily Housing"),IF(Q360&lt;1945,"Oil",IF(Q360&lt;1980,"Dual Fuel","Natural Gas")),IF(E360="Downstate/LI/HV",IF(Q360&lt;1980,"Dual Fuel","Natural Gas"),IF(Q360&lt;1945,"Dual Fuel","Natural Gas"))))</f>
        <v>Dual Fuel</v>
      </c>
      <c r="AC360" s="42">
        <f t="shared" si="154"/>
        <v>3</v>
      </c>
      <c r="AD360" s="44" t="str">
        <f>IF(AND(E360="Upstate",Q360&gt;=1945),"Furnace",IF(Q360&gt;=1980,"HW Boiler",IF(AND(E360="Downstate/LI/HV",Q360&gt;=1945),"Furnace","Steam Boiler")))</f>
        <v>Steam Boiler</v>
      </c>
      <c r="AE360" s="42">
        <f t="shared" si="155"/>
        <v>2</v>
      </c>
      <c r="AF360" s="45">
        <v>1990</v>
      </c>
      <c r="AG360" s="40">
        <f t="shared" si="156"/>
        <v>2</v>
      </c>
      <c r="AH360" s="45" t="str">
        <f>IF(AND(E360="Upstate",Q360&gt;=1945),"Forced Air",IF(Q360&gt;=1980,"Hydronic",IF(AND(E360="Downstate/LI/HV",Q360&gt;=1945),"Forced Air","Steam")))</f>
        <v>Steam</v>
      </c>
      <c r="AI360" s="40">
        <f t="shared" si="157"/>
        <v>2</v>
      </c>
      <c r="AJ360" s="46" t="s">
        <v>42</v>
      </c>
      <c r="AK360" s="40">
        <f t="shared" si="158"/>
        <v>0</v>
      </c>
      <c r="AL360" s="9" t="s">
        <v>1064</v>
      </c>
      <c r="AM360" s="9">
        <f t="shared" si="159"/>
        <v>1</v>
      </c>
      <c r="AN360" s="9" t="s">
        <v>1053</v>
      </c>
      <c r="AO360" s="47">
        <f>VLOOKUP(AN360,'Data Tables'!$E$4:$F$15,2,FALSE)</f>
        <v>9.6621608999999999</v>
      </c>
      <c r="AP360" s="9">
        <f t="shared" si="160"/>
        <v>3</v>
      </c>
      <c r="AQ360" s="9" t="s">
        <v>1061</v>
      </c>
      <c r="AR360" s="9">
        <f t="shared" si="161"/>
        <v>4</v>
      </c>
      <c r="AS360" s="9" t="str">
        <f t="shared" si="162"/>
        <v>Not NYC</v>
      </c>
      <c r="AT360" s="9"/>
      <c r="AU360" s="9">
        <f t="shared" si="163"/>
        <v>0</v>
      </c>
      <c r="AV360" s="9">
        <f t="shared" si="164"/>
        <v>53</v>
      </c>
    </row>
    <row r="361" spans="1:48" hidden="1" x14ac:dyDescent="0.25">
      <c r="A361" s="9" t="s">
        <v>163</v>
      </c>
      <c r="B361" s="9" t="s">
        <v>163</v>
      </c>
      <c r="C361" s="9" t="s">
        <v>38</v>
      </c>
      <c r="D361" s="9" t="s">
        <v>38</v>
      </c>
      <c r="E361" t="s">
        <v>1034</v>
      </c>
      <c r="F361" t="str">
        <f t="shared" si="145"/>
        <v>NYC</v>
      </c>
      <c r="G361" s="9" t="s">
        <v>76</v>
      </c>
      <c r="H361" s="36">
        <v>40.667850299999998</v>
      </c>
      <c r="I361" s="36">
        <v>-73.979220900000001</v>
      </c>
      <c r="J361" s="40">
        <f t="shared" si="168"/>
        <v>4</v>
      </c>
      <c r="K361" s="40">
        <f t="shared" si="146"/>
        <v>4</v>
      </c>
      <c r="L361" s="40">
        <f t="shared" si="147"/>
        <v>4</v>
      </c>
      <c r="M361" s="41">
        <v>173589.00211694121</v>
      </c>
      <c r="N361" s="41">
        <v>73011.729859744199</v>
      </c>
      <c r="O361" s="41">
        <f t="shared" si="170"/>
        <v>11936.796674982606</v>
      </c>
      <c r="P361" s="42">
        <f t="shared" si="148"/>
        <v>3</v>
      </c>
      <c r="Q361" s="43">
        <v>1930</v>
      </c>
      <c r="R361" s="43">
        <v>2021</v>
      </c>
      <c r="S361" s="40">
        <f t="shared" si="149"/>
        <v>0</v>
      </c>
      <c r="T361" s="40"/>
      <c r="U361" s="40">
        <f t="shared" si="150"/>
        <v>0</v>
      </c>
      <c r="V361" s="40" t="str">
        <f>IFERROR(VLOOKUP(A361,'Data Tables'!$L$3:$M$89,2,FALSE),"No")</f>
        <v>No</v>
      </c>
      <c r="W361" s="40">
        <f t="shared" si="151"/>
        <v>0</v>
      </c>
      <c r="X361" s="43"/>
      <c r="Y361" s="40">
        <f t="shared" si="152"/>
        <v>0</v>
      </c>
      <c r="Z361" s="41" t="s">
        <v>40</v>
      </c>
      <c r="AA361" s="40">
        <f t="shared" si="153"/>
        <v>0</v>
      </c>
      <c r="AB361" s="41" t="s">
        <v>41</v>
      </c>
      <c r="AC361" s="42">
        <f t="shared" si="154"/>
        <v>2</v>
      </c>
      <c r="AD361" s="41" t="s">
        <v>104</v>
      </c>
      <c r="AE361" s="42">
        <f t="shared" si="155"/>
        <v>3</v>
      </c>
      <c r="AF361" s="43">
        <v>1990</v>
      </c>
      <c r="AG361" s="40">
        <f t="shared" si="156"/>
        <v>2</v>
      </c>
      <c r="AH361" s="45" t="str">
        <f>IF(AND(E361="Upstate",Q361&gt;=1945),"Forced Air",IF(Q361&gt;=1980,"Hydronic",IF(AND(E361="Downstate/LI/HV",Q361&gt;=1945),"Forced Air","Steam")))</f>
        <v>Steam</v>
      </c>
      <c r="AI361" s="40">
        <f t="shared" si="157"/>
        <v>2</v>
      </c>
      <c r="AJ361" s="46" t="s">
        <v>42</v>
      </c>
      <c r="AK361" s="40">
        <f t="shared" si="158"/>
        <v>0</v>
      </c>
      <c r="AL361" s="9" t="s">
        <v>1048</v>
      </c>
      <c r="AM361" s="9">
        <f t="shared" si="159"/>
        <v>4</v>
      </c>
      <c r="AN361" s="9" t="s">
        <v>1055</v>
      </c>
      <c r="AO361" s="47">
        <f>VLOOKUP(AN361,'Data Tables'!$E$4:$F$15,2,FALSE)</f>
        <v>20.157194</v>
      </c>
      <c r="AP361" s="9">
        <f t="shared" si="160"/>
        <v>0</v>
      </c>
      <c r="AQ361" s="9" t="s">
        <v>1050</v>
      </c>
      <c r="AR361" s="9">
        <f t="shared" si="161"/>
        <v>2</v>
      </c>
      <c r="AS361" s="9" t="str">
        <f t="shared" si="162"/>
        <v>NYC Natural Gas</v>
      </c>
      <c r="AT361" s="9" t="s">
        <v>1162</v>
      </c>
      <c r="AU361" s="9">
        <f t="shared" si="163"/>
        <v>0</v>
      </c>
      <c r="AV361" s="9">
        <f t="shared" si="164"/>
        <v>52</v>
      </c>
    </row>
    <row r="362" spans="1:48" hidden="1" x14ac:dyDescent="0.25">
      <c r="A362" s="9" t="s">
        <v>311</v>
      </c>
      <c r="B362" s="38" t="s">
        <v>312</v>
      </c>
      <c r="C362" s="9" t="s">
        <v>45</v>
      </c>
      <c r="D362" s="9" t="s">
        <v>45</v>
      </c>
      <c r="E362" t="s">
        <v>1034</v>
      </c>
      <c r="F362" t="str">
        <f t="shared" si="145"/>
        <v>NYC</v>
      </c>
      <c r="G362" s="9" t="s">
        <v>76</v>
      </c>
      <c r="H362" s="36">
        <v>40.880493100000002</v>
      </c>
      <c r="I362" s="36">
        <v>-73.881048399999997</v>
      </c>
      <c r="J362" s="40">
        <f t="shared" si="168"/>
        <v>4</v>
      </c>
      <c r="K362" s="40">
        <f t="shared" si="146"/>
        <v>4</v>
      </c>
      <c r="L362" s="40">
        <f t="shared" si="147"/>
        <v>4</v>
      </c>
      <c r="M362" s="41">
        <v>62562.533757882353</v>
      </c>
      <c r="N362" s="41">
        <v>26313.872182953488</v>
      </c>
      <c r="O362" s="41">
        <f t="shared" si="170"/>
        <v>4302.0942331155575</v>
      </c>
      <c r="P362" s="42">
        <f t="shared" si="148"/>
        <v>2</v>
      </c>
      <c r="Q362" s="43">
        <v>1972</v>
      </c>
      <c r="R362" s="43">
        <v>2020</v>
      </c>
      <c r="S362" s="40">
        <f t="shared" si="149"/>
        <v>0</v>
      </c>
      <c r="T362" s="40" t="s">
        <v>1162</v>
      </c>
      <c r="U362" s="40">
        <f t="shared" si="150"/>
        <v>4</v>
      </c>
      <c r="V362" s="40" t="str">
        <f>IFERROR(VLOOKUP(A362,'Data Tables'!$L$3:$M$89,2,FALSE),"No")</f>
        <v>No</v>
      </c>
      <c r="W362" s="40">
        <f t="shared" si="151"/>
        <v>0</v>
      </c>
      <c r="X362" s="43"/>
      <c r="Y362" s="40">
        <f t="shared" si="152"/>
        <v>0</v>
      </c>
      <c r="Z362" s="41" t="s">
        <v>40</v>
      </c>
      <c r="AA362" s="40">
        <f t="shared" si="153"/>
        <v>0</v>
      </c>
      <c r="AB362" s="41" t="s">
        <v>47</v>
      </c>
      <c r="AC362" s="42">
        <f t="shared" si="154"/>
        <v>3</v>
      </c>
      <c r="AD362" s="41" t="s">
        <v>74</v>
      </c>
      <c r="AE362" s="42">
        <f t="shared" si="155"/>
        <v>2</v>
      </c>
      <c r="AF362" s="43" t="s">
        <v>313</v>
      </c>
      <c r="AG362" s="40">
        <f t="shared" si="156"/>
        <v>1</v>
      </c>
      <c r="AH362" s="43" t="s">
        <v>49</v>
      </c>
      <c r="AI362" s="40">
        <f t="shared" si="157"/>
        <v>2</v>
      </c>
      <c r="AJ362" s="46" t="s">
        <v>42</v>
      </c>
      <c r="AK362" s="40">
        <f t="shared" si="158"/>
        <v>0</v>
      </c>
      <c r="AL362" s="9" t="s">
        <v>1048</v>
      </c>
      <c r="AM362" s="9">
        <f t="shared" si="159"/>
        <v>4</v>
      </c>
      <c r="AN362" s="9" t="s">
        <v>1055</v>
      </c>
      <c r="AO362" s="47">
        <f>VLOOKUP(AN362,'Data Tables'!$E$4:$F$15,2,FALSE)</f>
        <v>20.157194</v>
      </c>
      <c r="AP362" s="9">
        <f t="shared" si="160"/>
        <v>0</v>
      </c>
      <c r="AQ362" s="9" t="s">
        <v>1050</v>
      </c>
      <c r="AR362" s="9">
        <f t="shared" si="161"/>
        <v>2</v>
      </c>
      <c r="AS362" s="9" t="str">
        <f t="shared" si="162"/>
        <v>NYC Dual Fuel</v>
      </c>
      <c r="AT362" s="9" t="s">
        <v>1162</v>
      </c>
      <c r="AU362" s="9">
        <f t="shared" si="163"/>
        <v>0</v>
      </c>
      <c r="AV362" s="9">
        <f t="shared" si="164"/>
        <v>52</v>
      </c>
    </row>
    <row r="363" spans="1:48" x14ac:dyDescent="0.25">
      <c r="A363" s="9" t="s">
        <v>157</v>
      </c>
      <c r="B363" s="9" t="s">
        <v>158</v>
      </c>
      <c r="C363" s="9" t="s">
        <v>159</v>
      </c>
      <c r="D363" s="9" t="s">
        <v>59</v>
      </c>
      <c r="E363" t="s">
        <v>1034</v>
      </c>
      <c r="F363" t="str">
        <f t="shared" si="145"/>
        <v>NYC</v>
      </c>
      <c r="G363" s="9" t="s">
        <v>53</v>
      </c>
      <c r="H363" s="36">
        <v>40.743879499999998</v>
      </c>
      <c r="I363" s="36">
        <v>-73.935138600000002</v>
      </c>
      <c r="J363" s="40">
        <v>1</v>
      </c>
      <c r="K363" s="40">
        <f t="shared" si="146"/>
        <v>0</v>
      </c>
      <c r="L363" s="40">
        <f t="shared" si="147"/>
        <v>1</v>
      </c>
      <c r="M363" s="41">
        <v>179320.65453176468</v>
      </c>
      <c r="N363" s="41">
        <v>20259.012559999999</v>
      </c>
      <c r="O363" s="41">
        <f t="shared" si="170"/>
        <v>12330.93206750782</v>
      </c>
      <c r="P363" s="42">
        <f t="shared" si="148"/>
        <v>3</v>
      </c>
      <c r="Q363" s="43">
        <v>1971</v>
      </c>
      <c r="R363" s="43"/>
      <c r="S363" s="40">
        <f t="shared" si="149"/>
        <v>3</v>
      </c>
      <c r="T363" s="40" t="s">
        <v>1162</v>
      </c>
      <c r="U363" s="40">
        <f t="shared" si="150"/>
        <v>4</v>
      </c>
      <c r="V363" s="40" t="str">
        <f>IFERROR(VLOOKUP(A363,'Data Tables'!$L$3:$M$89,2,FALSE),"No")</f>
        <v>Yes</v>
      </c>
      <c r="W363" s="40">
        <f t="shared" si="151"/>
        <v>4</v>
      </c>
      <c r="X363" s="43" t="s">
        <v>1114</v>
      </c>
      <c r="Y363" s="40">
        <f t="shared" si="152"/>
        <v>4</v>
      </c>
      <c r="Z363" s="41" t="s">
        <v>40</v>
      </c>
      <c r="AA363" s="40">
        <f t="shared" si="153"/>
        <v>0</v>
      </c>
      <c r="AB363" s="41" t="s">
        <v>41</v>
      </c>
      <c r="AC363" s="42">
        <f t="shared" si="154"/>
        <v>2</v>
      </c>
      <c r="AD363" s="41" t="s">
        <v>74</v>
      </c>
      <c r="AE363" s="42">
        <f t="shared" si="155"/>
        <v>2</v>
      </c>
      <c r="AF363" s="45">
        <v>1990</v>
      </c>
      <c r="AG363" s="40">
        <f t="shared" si="156"/>
        <v>2</v>
      </c>
      <c r="AH363" s="43" t="s">
        <v>49</v>
      </c>
      <c r="AI363" s="40">
        <f t="shared" si="157"/>
        <v>2</v>
      </c>
      <c r="AJ363" s="46" t="s">
        <v>42</v>
      </c>
      <c r="AK363" s="40">
        <f t="shared" si="158"/>
        <v>0</v>
      </c>
      <c r="AL363" s="9" t="s">
        <v>1048</v>
      </c>
      <c r="AM363" s="9">
        <f t="shared" si="159"/>
        <v>4</v>
      </c>
      <c r="AN363" s="9" t="s">
        <v>1055</v>
      </c>
      <c r="AO363" s="47">
        <f>VLOOKUP(AN363,'Data Tables'!$E$4:$F$15,2,FALSE)</f>
        <v>20.157194</v>
      </c>
      <c r="AP363" s="9">
        <f t="shared" si="160"/>
        <v>0</v>
      </c>
      <c r="AQ363" s="9" t="s">
        <v>1050</v>
      </c>
      <c r="AR363" s="9">
        <f t="shared" si="161"/>
        <v>2</v>
      </c>
      <c r="AS363" s="9" t="str">
        <f t="shared" si="162"/>
        <v>NYC Natural Gas</v>
      </c>
      <c r="AT363" s="9" t="s">
        <v>1162</v>
      </c>
      <c r="AU363" s="9">
        <f t="shared" si="163"/>
        <v>0</v>
      </c>
      <c r="AV363" s="9">
        <f t="shared" si="164"/>
        <v>52</v>
      </c>
    </row>
    <row r="364" spans="1:48" hidden="1" x14ac:dyDescent="0.25">
      <c r="A364" s="9" t="s">
        <v>769</v>
      </c>
      <c r="B364" s="9" t="s">
        <v>770</v>
      </c>
      <c r="C364" s="9" t="s">
        <v>771</v>
      </c>
      <c r="D364" s="9" t="s">
        <v>542</v>
      </c>
      <c r="E364" t="s">
        <v>1035</v>
      </c>
      <c r="F364" t="str">
        <f t="shared" si="145"/>
        <v>Not NYC</v>
      </c>
      <c r="G364" s="9" t="s">
        <v>76</v>
      </c>
      <c r="H364" s="36">
        <v>42.695743</v>
      </c>
      <c r="I364" s="36">
        <v>-74.922781000000001</v>
      </c>
      <c r="J364" s="40">
        <f>IF(OR(G364="Hospitals",G364="Nursing Homes",G364="Hotels",G364="Airports"),4,IF(OR(G364="Multifamily Housing",G364="Correctional Facilities",G364="Military"),3,IF(G364="Colleges &amp; Universities",2,IF(G364="Office",0,666))))</f>
        <v>4</v>
      </c>
      <c r="K364" s="40">
        <f t="shared" si="146"/>
        <v>4</v>
      </c>
      <c r="L364" s="40">
        <f t="shared" si="147"/>
        <v>4</v>
      </c>
      <c r="M364" s="41">
        <v>44323.626175446028</v>
      </c>
      <c r="N364" s="41">
        <v>19327.162576502629</v>
      </c>
      <c r="O364" s="41">
        <f t="shared" si="170"/>
        <v>3047.9011175939063</v>
      </c>
      <c r="P364" s="42">
        <f t="shared" si="148"/>
        <v>1</v>
      </c>
      <c r="Q364" s="43">
        <v>1922</v>
      </c>
      <c r="R364" s="43">
        <v>2013</v>
      </c>
      <c r="S364" s="40">
        <f t="shared" si="149"/>
        <v>0</v>
      </c>
      <c r="T364" s="40"/>
      <c r="U364" s="40">
        <f t="shared" si="150"/>
        <v>0</v>
      </c>
      <c r="V364" s="40" t="str">
        <f>IFERROR(VLOOKUP(A364,'Data Tables'!$L$3:$M$89,2,FALSE),"No")</f>
        <v>No</v>
      </c>
      <c r="W364" s="40">
        <f t="shared" si="151"/>
        <v>0</v>
      </c>
      <c r="X364" s="43"/>
      <c r="Y364" s="40">
        <f t="shared" si="152"/>
        <v>0</v>
      </c>
      <c r="Z364" s="43" t="s">
        <v>40</v>
      </c>
      <c r="AA364" s="40">
        <f t="shared" si="153"/>
        <v>0</v>
      </c>
      <c r="AB364" s="44" t="str">
        <f>IF(AND(E364="Manhattan",G364="Multifamily Housing"),IF(Q364&lt;1980,"Dual Fuel","Natural Gas"),IF(AND(E364="Manhattan",G364&lt;&gt;"Multifamily Housing"),IF(Q364&lt;1945,"Oil",IF(Q364&lt;1980,"Dual Fuel","Natural Gas")),IF(E364="Downstate/LI/HV",IF(Q364&lt;1980,"Dual Fuel","Natural Gas"),IF(Q364&lt;1945,"Dual Fuel","Natural Gas"))))</f>
        <v>Dual Fuel</v>
      </c>
      <c r="AC364" s="42">
        <f t="shared" si="154"/>
        <v>3</v>
      </c>
      <c r="AD364" s="44" t="str">
        <f>IF(AND(E364="Upstate",Q364&gt;=1945),"Furnace",IF(Q364&gt;=1980,"HW Boiler",IF(AND(E364="Downstate/LI/HV",Q364&gt;=1945),"Furnace","Steam Boiler")))</f>
        <v>Steam Boiler</v>
      </c>
      <c r="AE364" s="42">
        <f t="shared" si="155"/>
        <v>2</v>
      </c>
      <c r="AF364" s="45">
        <v>1990</v>
      </c>
      <c r="AG364" s="40">
        <f t="shared" si="156"/>
        <v>2</v>
      </c>
      <c r="AH364" s="45" t="str">
        <f>IF(AND(E364="Upstate",Q364&gt;=1945),"Forced Air",IF(Q364&gt;=1980,"Hydronic",IF(AND(E364="Downstate/LI/HV",Q364&gt;=1945),"Forced Air","Steam")))</f>
        <v>Steam</v>
      </c>
      <c r="AI364" s="40">
        <f t="shared" si="157"/>
        <v>2</v>
      </c>
      <c r="AJ364" s="46" t="s">
        <v>42</v>
      </c>
      <c r="AK364" s="40">
        <f t="shared" si="158"/>
        <v>0</v>
      </c>
      <c r="AL364" s="9" t="s">
        <v>1064</v>
      </c>
      <c r="AM364" s="9">
        <f t="shared" si="159"/>
        <v>1</v>
      </c>
      <c r="AN364" s="9" t="s">
        <v>1053</v>
      </c>
      <c r="AO364" s="47">
        <f>VLOOKUP(AN364,'Data Tables'!$E$4:$F$15,2,FALSE)</f>
        <v>9.6621608999999999</v>
      </c>
      <c r="AP364" s="9">
        <f t="shared" si="160"/>
        <v>3</v>
      </c>
      <c r="AQ364" s="9" t="s">
        <v>1061</v>
      </c>
      <c r="AR364" s="9">
        <f t="shared" si="161"/>
        <v>4</v>
      </c>
      <c r="AS364" s="9" t="str">
        <f t="shared" si="162"/>
        <v>Not NYC</v>
      </c>
      <c r="AT364" s="9"/>
      <c r="AU364" s="9">
        <f t="shared" si="163"/>
        <v>0</v>
      </c>
      <c r="AV364" s="9">
        <f t="shared" si="164"/>
        <v>52</v>
      </c>
    </row>
    <row r="365" spans="1:48" hidden="1" x14ac:dyDescent="0.25">
      <c r="A365" s="9" t="s">
        <v>843</v>
      </c>
      <c r="B365" s="9" t="s">
        <v>844</v>
      </c>
      <c r="C365" s="9" t="s">
        <v>845</v>
      </c>
      <c r="D365" s="9" t="s">
        <v>846</v>
      </c>
      <c r="E365" t="s">
        <v>1035</v>
      </c>
      <c r="F365" t="str">
        <f t="shared" si="145"/>
        <v>Not NYC</v>
      </c>
      <c r="G365" s="9" t="s">
        <v>76</v>
      </c>
      <c r="H365" s="36">
        <v>43.052700000000002</v>
      </c>
      <c r="I365" s="36">
        <v>-77.094899999999996</v>
      </c>
      <c r="J365" s="40">
        <f>IF(OR(G365="Hospitals",G365="Nursing Homes",G365="Hotels",G365="Airports"),4,IF(OR(G365="Multifamily Housing",G365="Correctional Facilities",G365="Military"),3,IF(G365="Colleges &amp; Universities",2,IF(G365="Office",0,666))))</f>
        <v>4</v>
      </c>
      <c r="K365" s="40">
        <f t="shared" si="146"/>
        <v>4</v>
      </c>
      <c r="L365" s="40">
        <f t="shared" si="147"/>
        <v>4</v>
      </c>
      <c r="M365" s="41">
        <v>37923.527521198252</v>
      </c>
      <c r="N365" s="41">
        <v>16536.421884243424</v>
      </c>
      <c r="O365" s="41">
        <f t="shared" si="170"/>
        <v>2607.8002160165152</v>
      </c>
      <c r="P365" s="42">
        <f t="shared" si="148"/>
        <v>1</v>
      </c>
      <c r="Q365" s="43">
        <v>1921</v>
      </c>
      <c r="R365" s="43">
        <v>2020</v>
      </c>
      <c r="S365" s="40">
        <f t="shared" si="149"/>
        <v>0</v>
      </c>
      <c r="T365" s="40"/>
      <c r="U365" s="40">
        <f t="shared" si="150"/>
        <v>0</v>
      </c>
      <c r="V365" s="40" t="str">
        <f>IFERROR(VLOOKUP(A365,'Data Tables'!$L$3:$M$89,2,FALSE),"No")</f>
        <v>No</v>
      </c>
      <c r="W365" s="40">
        <f t="shared" si="151"/>
        <v>0</v>
      </c>
      <c r="X365" s="43"/>
      <c r="Y365" s="40">
        <f t="shared" si="152"/>
        <v>0</v>
      </c>
      <c r="Z365" s="43" t="s">
        <v>831</v>
      </c>
      <c r="AA365" s="40">
        <f t="shared" si="153"/>
        <v>0</v>
      </c>
      <c r="AB365" s="43" t="s">
        <v>41</v>
      </c>
      <c r="AC365" s="42">
        <f t="shared" si="154"/>
        <v>2</v>
      </c>
      <c r="AD365" s="41" t="s">
        <v>104</v>
      </c>
      <c r="AE365" s="42">
        <f t="shared" si="155"/>
        <v>3</v>
      </c>
      <c r="AF365" s="43">
        <v>1995</v>
      </c>
      <c r="AG365" s="40">
        <f t="shared" si="156"/>
        <v>2</v>
      </c>
      <c r="AH365" s="45" t="str">
        <f>IF(AND(E365="Upstate",Q365&gt;=1945),"Forced Air",IF(Q365&gt;=1980,"Hydronic",IF(AND(E365="Downstate/LI/HV",Q365&gt;=1945),"Forced Air","Steam")))</f>
        <v>Steam</v>
      </c>
      <c r="AI365" s="40">
        <f t="shared" si="157"/>
        <v>2</v>
      </c>
      <c r="AJ365" s="46" t="s">
        <v>42</v>
      </c>
      <c r="AK365" s="40">
        <f t="shared" si="158"/>
        <v>0</v>
      </c>
      <c r="AL365" s="9" t="s">
        <v>1060</v>
      </c>
      <c r="AM365" s="9">
        <f t="shared" si="159"/>
        <v>2</v>
      </c>
      <c r="AN365" s="9" t="s">
        <v>1053</v>
      </c>
      <c r="AO365" s="47">
        <f>VLOOKUP(AN365,'Data Tables'!$E$4:$F$15,2,FALSE)</f>
        <v>9.6621608999999999</v>
      </c>
      <c r="AP365" s="9">
        <f t="shared" si="160"/>
        <v>3</v>
      </c>
      <c r="AQ365" s="9" t="s">
        <v>1061</v>
      </c>
      <c r="AR365" s="9">
        <f t="shared" si="161"/>
        <v>4</v>
      </c>
      <c r="AS365" s="9" t="str">
        <f t="shared" si="162"/>
        <v>Not NYC</v>
      </c>
      <c r="AT365" s="9"/>
      <c r="AU365" s="9">
        <f t="shared" si="163"/>
        <v>0</v>
      </c>
      <c r="AV365" s="9">
        <f t="shared" si="164"/>
        <v>52</v>
      </c>
    </row>
    <row r="366" spans="1:48" hidden="1" x14ac:dyDescent="0.25">
      <c r="A366" s="9" t="s">
        <v>60</v>
      </c>
      <c r="B366" s="9" t="s">
        <v>61</v>
      </c>
      <c r="C366" s="9" t="s">
        <v>62</v>
      </c>
      <c r="D366" s="9" t="s">
        <v>63</v>
      </c>
      <c r="E366" t="s">
        <v>63</v>
      </c>
      <c r="F366" t="str">
        <f t="shared" si="145"/>
        <v>NYC</v>
      </c>
      <c r="G366" s="9" t="s">
        <v>64</v>
      </c>
      <c r="H366" s="36">
        <v>40.757456599999998</v>
      </c>
      <c r="I366" s="36">
        <v>-73.963997800000001</v>
      </c>
      <c r="J366" s="40">
        <f>IF(OR(G366="Hospitals",G366="Nursing Homes",G366="Hotels",G366="Airports"),4,IF(OR(G366="Multifamily Housing",G366="Correctional Facilities",G366="Military"),3,IF(G366="Colleges &amp; Universities",2,IF(G366="Office",0,666))))</f>
        <v>0</v>
      </c>
      <c r="K366" s="40">
        <f t="shared" si="146"/>
        <v>1</v>
      </c>
      <c r="L366" s="40">
        <f t="shared" si="147"/>
        <v>2</v>
      </c>
      <c r="M366" s="41">
        <v>1512905.1358235299</v>
      </c>
      <c r="N366" s="41">
        <v>5003.8718133230768</v>
      </c>
      <c r="O366" s="41">
        <f t="shared" si="170"/>
        <v>104034.47669280627</v>
      </c>
      <c r="P366" s="42">
        <f t="shared" si="148"/>
        <v>4</v>
      </c>
      <c r="Q366" s="43">
        <v>1907</v>
      </c>
      <c r="R366" s="43">
        <v>1990</v>
      </c>
      <c r="S366" s="40">
        <f t="shared" si="149"/>
        <v>2</v>
      </c>
      <c r="T366" s="40"/>
      <c r="U366" s="40">
        <f t="shared" si="150"/>
        <v>0</v>
      </c>
      <c r="V366" s="40" t="str">
        <f>IFERROR(VLOOKUP(A366,'Data Tables'!$L$3:$M$89,2,FALSE),"No")</f>
        <v>No</v>
      </c>
      <c r="W366" s="40">
        <f t="shared" si="151"/>
        <v>0</v>
      </c>
      <c r="X366" s="43"/>
      <c r="Y366" s="40">
        <f t="shared" si="152"/>
        <v>0</v>
      </c>
      <c r="Z366" s="41" t="s">
        <v>40</v>
      </c>
      <c r="AA366" s="40">
        <f t="shared" si="153"/>
        <v>0</v>
      </c>
      <c r="AB366" s="41" t="s">
        <v>41</v>
      </c>
      <c r="AC366" s="42">
        <f t="shared" si="154"/>
        <v>2</v>
      </c>
      <c r="AD366" s="41" t="s">
        <v>54</v>
      </c>
      <c r="AE366" s="42">
        <f t="shared" si="155"/>
        <v>2</v>
      </c>
      <c r="AF366" s="45">
        <v>1990</v>
      </c>
      <c r="AG366" s="40">
        <f t="shared" si="156"/>
        <v>2</v>
      </c>
      <c r="AH366" s="43" t="s">
        <v>49</v>
      </c>
      <c r="AI366" s="40">
        <f t="shared" si="157"/>
        <v>2</v>
      </c>
      <c r="AJ366" s="46" t="s">
        <v>42</v>
      </c>
      <c r="AK366" s="40">
        <f t="shared" si="158"/>
        <v>0</v>
      </c>
      <c r="AL366" s="9" t="s">
        <v>1048</v>
      </c>
      <c r="AM366" s="9">
        <f t="shared" si="159"/>
        <v>4</v>
      </c>
      <c r="AN366" s="9" t="s">
        <v>1055</v>
      </c>
      <c r="AO366" s="47">
        <f>VLOOKUP(AN366,'Data Tables'!$E$4:$F$15,2,FALSE)</f>
        <v>20.157194</v>
      </c>
      <c r="AP366" s="9">
        <f t="shared" si="160"/>
        <v>0</v>
      </c>
      <c r="AQ366" s="9" t="s">
        <v>1050</v>
      </c>
      <c r="AR366" s="9">
        <f t="shared" si="161"/>
        <v>2</v>
      </c>
      <c r="AS366" s="9" t="str">
        <f t="shared" si="162"/>
        <v>NYC Natural Gas</v>
      </c>
      <c r="AT366" s="9"/>
      <c r="AU366" s="9">
        <f t="shared" si="163"/>
        <v>2</v>
      </c>
      <c r="AV366" s="9">
        <f t="shared" si="164"/>
        <v>52</v>
      </c>
    </row>
    <row r="367" spans="1:48" x14ac:dyDescent="0.25">
      <c r="A367" s="9" t="s">
        <v>789</v>
      </c>
      <c r="B367" s="9" t="s">
        <v>790</v>
      </c>
      <c r="C367" s="9" t="s">
        <v>441</v>
      </c>
      <c r="D367" s="9" t="s">
        <v>442</v>
      </c>
      <c r="E367" t="s">
        <v>1034</v>
      </c>
      <c r="F367" t="str">
        <f t="shared" si="145"/>
        <v>Not NYC</v>
      </c>
      <c r="G367" s="9" t="s">
        <v>53</v>
      </c>
      <c r="H367" s="36">
        <v>41.068458</v>
      </c>
      <c r="I367" s="36">
        <v>-73.789669000000004</v>
      </c>
      <c r="J367" s="40">
        <v>1</v>
      </c>
      <c r="K367" s="40">
        <f t="shared" si="146"/>
        <v>0</v>
      </c>
      <c r="L367" s="40">
        <f t="shared" si="147"/>
        <v>1</v>
      </c>
      <c r="M367" s="41">
        <v>41779.881759740259</v>
      </c>
      <c r="N367" s="41">
        <v>4703.2907828947373</v>
      </c>
      <c r="O367" s="41">
        <f t="shared" si="170"/>
        <v>2872.9812810080221</v>
      </c>
      <c r="P367" s="42">
        <f t="shared" si="148"/>
        <v>1</v>
      </c>
      <c r="Q367" s="43">
        <v>1957</v>
      </c>
      <c r="R367" s="43">
        <v>2013</v>
      </c>
      <c r="S367" s="40">
        <f t="shared" si="149"/>
        <v>0</v>
      </c>
      <c r="T367" s="40" t="s">
        <v>1162</v>
      </c>
      <c r="U367" s="40">
        <f t="shared" si="150"/>
        <v>4</v>
      </c>
      <c r="V367" s="40" t="str">
        <f>IFERROR(VLOOKUP(A367,'Data Tables'!$L$3:$M$89,2,FALSE),"No")</f>
        <v>No</v>
      </c>
      <c r="W367" s="40">
        <f t="shared" si="151"/>
        <v>0</v>
      </c>
      <c r="X367" s="43"/>
      <c r="Y367" s="40">
        <f t="shared" si="152"/>
        <v>0</v>
      </c>
      <c r="Z367" s="43" t="s">
        <v>46</v>
      </c>
      <c r="AA367" s="40">
        <f t="shared" si="153"/>
        <v>4</v>
      </c>
      <c r="AB367" s="44" t="str">
        <f>IF(AND(E367="Manhattan",G367="Multifamily Housing"),IF(Q367&lt;1980,"Dual Fuel","Natural Gas"),IF(AND(E367="Manhattan",G367&lt;&gt;"Multifamily Housing"),IF(Q367&lt;1945,"Oil",IF(Q367&lt;1980,"Dual Fuel","Natural Gas")),IF(E367="Downstate/LI/HV",IF(Q367&lt;1980,"Dual Fuel","Natural Gas"),IF(Q367&lt;1945,"Dual Fuel","Natural Gas"))))</f>
        <v>Dual Fuel</v>
      </c>
      <c r="AC367" s="42">
        <f t="shared" si="154"/>
        <v>3</v>
      </c>
      <c r="AD367" s="41" t="s">
        <v>74</v>
      </c>
      <c r="AE367" s="42">
        <f t="shared" si="155"/>
        <v>2</v>
      </c>
      <c r="AF367" s="45">
        <v>1990</v>
      </c>
      <c r="AG367" s="40">
        <f t="shared" si="156"/>
        <v>2</v>
      </c>
      <c r="AH367" s="45" t="str">
        <f>IF(AND(E367="Upstate",Q367&gt;=1945),"Forced Air",IF(Q367&gt;=1980,"Hydronic",IF(AND(E367="Downstate/LI/HV",Q367&gt;=1945),"Forced Air","Steam")))</f>
        <v>Forced Air</v>
      </c>
      <c r="AI367" s="40">
        <f t="shared" si="157"/>
        <v>4</v>
      </c>
      <c r="AJ367" s="46" t="s">
        <v>42</v>
      </c>
      <c r="AK367" s="40">
        <f t="shared" si="158"/>
        <v>0</v>
      </c>
      <c r="AL367" s="9" t="s">
        <v>1048</v>
      </c>
      <c r="AM367" s="9">
        <f t="shared" si="159"/>
        <v>4</v>
      </c>
      <c r="AN367" s="9" t="s">
        <v>1055</v>
      </c>
      <c r="AO367" s="47">
        <f>VLOOKUP(AN367,'Data Tables'!$E$4:$F$15,2,FALSE)</f>
        <v>20.157194</v>
      </c>
      <c r="AP367" s="9">
        <f t="shared" si="160"/>
        <v>0</v>
      </c>
      <c r="AQ367" s="9" t="s">
        <v>1050</v>
      </c>
      <c r="AR367" s="9">
        <f t="shared" si="161"/>
        <v>2</v>
      </c>
      <c r="AS367" s="9" t="str">
        <f t="shared" si="162"/>
        <v>Not NYC</v>
      </c>
      <c r="AT367" s="9"/>
      <c r="AU367" s="9">
        <f t="shared" si="163"/>
        <v>0</v>
      </c>
      <c r="AV367" s="9">
        <f t="shared" si="164"/>
        <v>52</v>
      </c>
    </row>
    <row r="368" spans="1:48" x14ac:dyDescent="0.25">
      <c r="A368" s="9" t="s">
        <v>876</v>
      </c>
      <c r="B368" s="9" t="s">
        <v>877</v>
      </c>
      <c r="C368" s="9" t="s">
        <v>417</v>
      </c>
      <c r="D368" s="9" t="s">
        <v>418</v>
      </c>
      <c r="E368" t="s">
        <v>1035</v>
      </c>
      <c r="F368" t="str">
        <f t="shared" si="145"/>
        <v>Not NYC</v>
      </c>
      <c r="G368" s="9" t="s">
        <v>53</v>
      </c>
      <c r="H368" s="36">
        <v>42.928559999999997</v>
      </c>
      <c r="I368" s="36">
        <v>-78.855941000000001</v>
      </c>
      <c r="J368" s="40">
        <f t="shared" ref="J368:J378" si="171">IF(OR(G368="Hospitals",G368="Nursing Homes",G368="Hotels",G368="Airports"),4,IF(OR(G368="Multifamily Housing",G368="Correctional Facilities",G368="Military"),3,IF(G368="Colleges &amp; Universities",2,IF(G368="Office",0,666))))</f>
        <v>2</v>
      </c>
      <c r="K368" s="40">
        <f t="shared" si="146"/>
        <v>0</v>
      </c>
      <c r="L368" s="40">
        <f t="shared" si="147"/>
        <v>1</v>
      </c>
      <c r="M368" s="41">
        <v>36525.407727272723</v>
      </c>
      <c r="N368" s="41">
        <v>4111.7783552631572</v>
      </c>
      <c r="O368" s="41">
        <f t="shared" si="170"/>
        <v>2511.6589195989304</v>
      </c>
      <c r="P368" s="42">
        <f t="shared" si="148"/>
        <v>1</v>
      </c>
      <c r="Q368" s="43">
        <v>1937</v>
      </c>
      <c r="R368" s="43">
        <v>2003</v>
      </c>
      <c r="S368" s="40">
        <f t="shared" si="149"/>
        <v>0</v>
      </c>
      <c r="T368" s="40"/>
      <c r="U368" s="40">
        <f t="shared" si="150"/>
        <v>0</v>
      </c>
      <c r="V368" s="40" t="str">
        <f>IFERROR(VLOOKUP(A368,'Data Tables'!$L$3:$M$89,2,FALSE),"No")</f>
        <v>No</v>
      </c>
      <c r="W368" s="40">
        <f t="shared" si="151"/>
        <v>0</v>
      </c>
      <c r="X368" s="43"/>
      <c r="Y368" s="40">
        <f t="shared" si="152"/>
        <v>0</v>
      </c>
      <c r="Z368" s="43" t="s">
        <v>46</v>
      </c>
      <c r="AA368" s="40">
        <f t="shared" si="153"/>
        <v>4</v>
      </c>
      <c r="AB368" s="44" t="str">
        <f>IF(AND(E368="Manhattan",G368="Multifamily Housing"),IF(Q368&lt;1980,"Dual Fuel","Natural Gas"),IF(AND(E368="Manhattan",G368&lt;&gt;"Multifamily Housing"),IF(Q368&lt;1945,"Oil",IF(Q368&lt;1980,"Dual Fuel","Natural Gas")),IF(E368="Downstate/LI/HV",IF(Q368&lt;1980,"Dual Fuel","Natural Gas"),IF(Q368&lt;1945,"Dual Fuel","Natural Gas"))))</f>
        <v>Dual Fuel</v>
      </c>
      <c r="AC368" s="42">
        <f t="shared" si="154"/>
        <v>3</v>
      </c>
      <c r="AD368" s="44" t="str">
        <f>IF(AND(E368="Upstate",Q368&gt;=1945),"Furnace",IF(Q368&gt;=1980,"HW Boiler",IF(AND(E368="Downstate/LI/HV",Q368&gt;=1945),"Furnace","Steam Boiler")))</f>
        <v>Steam Boiler</v>
      </c>
      <c r="AE368" s="42">
        <f t="shared" si="155"/>
        <v>2</v>
      </c>
      <c r="AF368" s="45">
        <v>1990</v>
      </c>
      <c r="AG368" s="40">
        <f t="shared" si="156"/>
        <v>2</v>
      </c>
      <c r="AH368" s="45" t="str">
        <f>IF(AND(E368="Upstate",Q368&gt;=1945),"Forced Air",IF(Q368&gt;=1980,"Hydronic",IF(AND(E368="Downstate/LI/HV",Q368&gt;=1945),"Forced Air","Steam")))</f>
        <v>Steam</v>
      </c>
      <c r="AI368" s="40">
        <f t="shared" si="157"/>
        <v>2</v>
      </c>
      <c r="AJ368" s="46" t="s">
        <v>42</v>
      </c>
      <c r="AK368" s="40">
        <f t="shared" si="158"/>
        <v>0</v>
      </c>
      <c r="AL368" s="9" t="s">
        <v>1060</v>
      </c>
      <c r="AM368" s="9">
        <f t="shared" si="159"/>
        <v>2</v>
      </c>
      <c r="AN368" s="9" t="s">
        <v>1047</v>
      </c>
      <c r="AO368" s="47">
        <f>VLOOKUP(AN368,'Data Tables'!$E$4:$F$15,2,FALSE)</f>
        <v>8.6002589999999994</v>
      </c>
      <c r="AP368" s="9">
        <f t="shared" si="160"/>
        <v>4</v>
      </c>
      <c r="AQ368" s="9" t="s">
        <v>1061</v>
      </c>
      <c r="AR368" s="9">
        <f t="shared" si="161"/>
        <v>4</v>
      </c>
      <c r="AS368" s="9" t="str">
        <f t="shared" si="162"/>
        <v>Not NYC</v>
      </c>
      <c r="AT368" s="9"/>
      <c r="AU368" s="9">
        <f t="shared" si="163"/>
        <v>0</v>
      </c>
      <c r="AV368" s="9">
        <f t="shared" si="164"/>
        <v>51</v>
      </c>
    </row>
    <row r="369" spans="1:48" x14ac:dyDescent="0.25">
      <c r="A369" s="9" t="s">
        <v>173</v>
      </c>
      <c r="B369" s="9" t="s">
        <v>174</v>
      </c>
      <c r="C369" s="9" t="s">
        <v>62</v>
      </c>
      <c r="D369" s="9" t="s">
        <v>63</v>
      </c>
      <c r="E369" t="s">
        <v>63</v>
      </c>
      <c r="F369" t="str">
        <f t="shared" si="145"/>
        <v>NYC</v>
      </c>
      <c r="G369" s="9" t="s">
        <v>53</v>
      </c>
      <c r="H369" s="36">
        <v>40.735266600000003</v>
      </c>
      <c r="I369" s="36">
        <v>-73.988215800000006</v>
      </c>
      <c r="J369" s="40">
        <f t="shared" si="171"/>
        <v>2</v>
      </c>
      <c r="K369" s="40">
        <f t="shared" si="146"/>
        <v>0</v>
      </c>
      <c r="L369" s="40">
        <f t="shared" si="147"/>
        <v>1</v>
      </c>
      <c r="M369" s="41">
        <v>162814.47656319998</v>
      </c>
      <c r="N369" s="41">
        <v>18394.203022828071</v>
      </c>
      <c r="O369" s="41">
        <f t="shared" si="170"/>
        <v>11195.889594257695</v>
      </c>
      <c r="P369" s="42">
        <f t="shared" si="148"/>
        <v>3</v>
      </c>
      <c r="Q369" s="43">
        <v>2004</v>
      </c>
      <c r="R369" s="43"/>
      <c r="S369" s="40">
        <f t="shared" si="149"/>
        <v>0</v>
      </c>
      <c r="T369" s="40"/>
      <c r="U369" s="40">
        <f t="shared" si="150"/>
        <v>0</v>
      </c>
      <c r="V369" s="40" t="str">
        <f>IFERROR(VLOOKUP(A369,'Data Tables'!$L$3:$M$89,2,FALSE),"No")</f>
        <v>No</v>
      </c>
      <c r="W369" s="40">
        <f t="shared" si="151"/>
        <v>0</v>
      </c>
      <c r="X369" s="43"/>
      <c r="Y369" s="40">
        <f t="shared" si="152"/>
        <v>0</v>
      </c>
      <c r="Z369" s="41" t="s">
        <v>40</v>
      </c>
      <c r="AA369" s="40">
        <f t="shared" si="153"/>
        <v>0</v>
      </c>
      <c r="AB369" s="44" t="str">
        <f>IF(AND(E369="Manhattan",G369="Multifamily Housing"),IF(Q369&lt;1980,"Dual Fuel","Natural Gas"),IF(AND(E369="Manhattan",G369&lt;&gt;"Multifamily Housing"),IF(Q369&lt;1945,"Oil",IF(Q369&lt;1980,"Dual Fuel","Natural Gas")),IF(E369="Downstate/LI/HV",IF(Q369&lt;1980,"Dual Fuel","Natural Gas"),IF(Q369&lt;1945,"Dual Fuel","Natural Gas"))))</f>
        <v>Natural Gas</v>
      </c>
      <c r="AC369" s="42">
        <f t="shared" si="154"/>
        <v>2</v>
      </c>
      <c r="AD369" s="44" t="str">
        <f>IF(AND(E369="Upstate",Q369&gt;=1945),"Furnace",IF(Q369&gt;=1980,"HW Boiler",IF(AND(E369="Downstate/LI/HV",Q369&gt;=1945),"Furnace","Steam Boiler")))</f>
        <v>HW Boiler</v>
      </c>
      <c r="AE369" s="42">
        <f t="shared" si="155"/>
        <v>4</v>
      </c>
      <c r="AF369" s="45">
        <v>1990</v>
      </c>
      <c r="AG369" s="40">
        <f t="shared" si="156"/>
        <v>2</v>
      </c>
      <c r="AH369" s="45" t="str">
        <f>IF(AND(E369="Upstate",Q369&gt;=1945),"Forced Air",IF(Q369&gt;=1980,"Hydronic",IF(AND(E369="Downstate/LI/HV",Q369&gt;=1945),"Forced Air","Steam")))</f>
        <v>Hydronic</v>
      </c>
      <c r="AI369" s="40">
        <f t="shared" si="157"/>
        <v>4</v>
      </c>
      <c r="AJ369" s="46" t="s">
        <v>42</v>
      </c>
      <c r="AK369" s="40">
        <f t="shared" si="158"/>
        <v>0</v>
      </c>
      <c r="AL369" s="9" t="s">
        <v>1048</v>
      </c>
      <c r="AM369" s="9">
        <f t="shared" si="159"/>
        <v>4</v>
      </c>
      <c r="AN369" s="9" t="s">
        <v>1055</v>
      </c>
      <c r="AO369" s="47">
        <f>VLOOKUP(AN369,'Data Tables'!$E$4:$F$15,2,FALSE)</f>
        <v>20.157194</v>
      </c>
      <c r="AP369" s="9">
        <f t="shared" si="160"/>
        <v>0</v>
      </c>
      <c r="AQ369" s="9" t="s">
        <v>1050</v>
      </c>
      <c r="AR369" s="9">
        <f t="shared" si="161"/>
        <v>2</v>
      </c>
      <c r="AS369" s="9" t="str">
        <f t="shared" si="162"/>
        <v>NYC Natural Gas</v>
      </c>
      <c r="AT369" s="9"/>
      <c r="AU369" s="9">
        <f t="shared" si="163"/>
        <v>2</v>
      </c>
      <c r="AV369" s="9">
        <f t="shared" si="164"/>
        <v>51</v>
      </c>
    </row>
    <row r="370" spans="1:48" x14ac:dyDescent="0.25">
      <c r="A370" s="9" t="s">
        <v>839</v>
      </c>
      <c r="B370" s="9" t="s">
        <v>840</v>
      </c>
      <c r="C370" s="9" t="s">
        <v>841</v>
      </c>
      <c r="D370" s="9" t="s">
        <v>842</v>
      </c>
      <c r="E370" t="s">
        <v>1035</v>
      </c>
      <c r="F370" t="str">
        <f t="shared" si="145"/>
        <v>Not NYC</v>
      </c>
      <c r="G370" s="9" t="s">
        <v>53</v>
      </c>
      <c r="H370" s="36">
        <v>42.672533999999999</v>
      </c>
      <c r="I370" s="36">
        <v>-74.498258000000007</v>
      </c>
      <c r="J370" s="40">
        <f t="shared" si="171"/>
        <v>2</v>
      </c>
      <c r="K370" s="40">
        <f t="shared" si="146"/>
        <v>0</v>
      </c>
      <c r="L370" s="40">
        <f t="shared" si="147"/>
        <v>1</v>
      </c>
      <c r="M370" s="41">
        <v>38070.841266233765</v>
      </c>
      <c r="N370" s="41">
        <v>4285.7525986842102</v>
      </c>
      <c r="O370" s="41">
        <f t="shared" si="170"/>
        <v>2617.9302023663108</v>
      </c>
      <c r="P370" s="42">
        <f t="shared" si="148"/>
        <v>1</v>
      </c>
      <c r="Q370" s="43">
        <v>1916</v>
      </c>
      <c r="R370" s="43">
        <v>2018</v>
      </c>
      <c r="S370" s="40">
        <f t="shared" si="149"/>
        <v>0</v>
      </c>
      <c r="T370" s="40" t="s">
        <v>1162</v>
      </c>
      <c r="U370" s="40">
        <f t="shared" si="150"/>
        <v>4</v>
      </c>
      <c r="V370" s="40" t="str">
        <f>IFERROR(VLOOKUP(A370,'Data Tables'!$L$3:$M$89,2,FALSE),"No")</f>
        <v>No</v>
      </c>
      <c r="W370" s="40">
        <f t="shared" si="151"/>
        <v>0</v>
      </c>
      <c r="X370" s="43"/>
      <c r="Y370" s="40">
        <f t="shared" si="152"/>
        <v>0</v>
      </c>
      <c r="Z370" s="43" t="s">
        <v>831</v>
      </c>
      <c r="AA370" s="40">
        <f t="shared" si="153"/>
        <v>0</v>
      </c>
      <c r="AB370" s="43" t="s">
        <v>41</v>
      </c>
      <c r="AC370" s="42">
        <f t="shared" si="154"/>
        <v>2</v>
      </c>
      <c r="AD370" s="41" t="s">
        <v>48</v>
      </c>
      <c r="AE370" s="42">
        <f t="shared" si="155"/>
        <v>3</v>
      </c>
      <c r="AF370" s="43">
        <v>2019</v>
      </c>
      <c r="AG370" s="40">
        <f t="shared" si="156"/>
        <v>1</v>
      </c>
      <c r="AH370" s="43" t="s">
        <v>49</v>
      </c>
      <c r="AI370" s="40">
        <f t="shared" si="157"/>
        <v>2</v>
      </c>
      <c r="AJ370" s="46" t="s">
        <v>50</v>
      </c>
      <c r="AK370" s="40">
        <f t="shared" si="158"/>
        <v>3</v>
      </c>
      <c r="AL370" s="9" t="s">
        <v>1064</v>
      </c>
      <c r="AM370" s="9">
        <f t="shared" si="159"/>
        <v>1</v>
      </c>
      <c r="AN370" s="9" t="s">
        <v>1047</v>
      </c>
      <c r="AO370" s="47">
        <f>VLOOKUP(AN370,'Data Tables'!$E$4:$F$15,2,FALSE)</f>
        <v>8.6002589999999994</v>
      </c>
      <c r="AP370" s="9">
        <f t="shared" si="160"/>
        <v>4</v>
      </c>
      <c r="AQ370" s="9" t="s">
        <v>1061</v>
      </c>
      <c r="AR370" s="9">
        <f t="shared" si="161"/>
        <v>4</v>
      </c>
      <c r="AS370" s="9" t="str">
        <f t="shared" si="162"/>
        <v>Not NYC</v>
      </c>
      <c r="AT370" s="9"/>
      <c r="AU370" s="9">
        <f t="shared" si="163"/>
        <v>0</v>
      </c>
      <c r="AV370" s="9">
        <f t="shared" si="164"/>
        <v>51</v>
      </c>
    </row>
    <row r="371" spans="1:48" hidden="1" x14ac:dyDescent="0.25">
      <c r="A371" s="9" t="s">
        <v>576</v>
      </c>
      <c r="B371" s="9" t="s">
        <v>577</v>
      </c>
      <c r="C371" s="9" t="s">
        <v>578</v>
      </c>
      <c r="D371" s="9" t="s">
        <v>442</v>
      </c>
      <c r="E371" t="s">
        <v>1034</v>
      </c>
      <c r="F371" t="str">
        <f t="shared" si="145"/>
        <v>Not NYC</v>
      </c>
      <c r="G371" s="9" t="s">
        <v>76</v>
      </c>
      <c r="H371" s="36">
        <v>41.026290000000003</v>
      </c>
      <c r="I371" s="36">
        <v>-73.769482999999994</v>
      </c>
      <c r="J371" s="40">
        <f t="shared" si="171"/>
        <v>4</v>
      </c>
      <c r="K371" s="40">
        <f t="shared" si="146"/>
        <v>4</v>
      </c>
      <c r="L371" s="40">
        <f t="shared" si="147"/>
        <v>4</v>
      </c>
      <c r="M371" s="41">
        <v>80622.749622532981</v>
      </c>
      <c r="N371" s="41">
        <v>35155.26873075567</v>
      </c>
      <c r="O371" s="41">
        <f t="shared" si="170"/>
        <v>5543.9996652200625</v>
      </c>
      <c r="P371" s="42">
        <f t="shared" si="148"/>
        <v>2</v>
      </c>
      <c r="Q371" s="43">
        <v>1924</v>
      </c>
      <c r="R371" s="43">
        <v>2021</v>
      </c>
      <c r="S371" s="40">
        <f t="shared" si="149"/>
        <v>0</v>
      </c>
      <c r="T371" s="40"/>
      <c r="U371" s="40">
        <f t="shared" si="150"/>
        <v>0</v>
      </c>
      <c r="V371" s="40" t="str">
        <f>IFERROR(VLOOKUP(A371,'Data Tables'!$L$3:$M$89,2,FALSE),"No")</f>
        <v>No</v>
      </c>
      <c r="W371" s="40">
        <f t="shared" si="151"/>
        <v>0</v>
      </c>
      <c r="X371" s="43"/>
      <c r="Y371" s="40">
        <f t="shared" si="152"/>
        <v>0</v>
      </c>
      <c r="Z371" s="43" t="s">
        <v>40</v>
      </c>
      <c r="AA371" s="40">
        <f t="shared" si="153"/>
        <v>0</v>
      </c>
      <c r="AB371" s="44" t="str">
        <f>IF(AND(E371="Manhattan",G371="Multifamily Housing"),IF(Q371&lt;1980,"Dual Fuel","Natural Gas"),IF(AND(E371="Manhattan",G371&lt;&gt;"Multifamily Housing"),IF(Q371&lt;1945,"Oil",IF(Q371&lt;1980,"Dual Fuel","Natural Gas")),IF(E371="Downstate/LI/HV",IF(Q371&lt;1980,"Dual Fuel","Natural Gas"),IF(Q371&lt;1945,"Dual Fuel","Natural Gas"))))</f>
        <v>Dual Fuel</v>
      </c>
      <c r="AC371" s="42">
        <f t="shared" si="154"/>
        <v>3</v>
      </c>
      <c r="AD371" s="44" t="str">
        <f>IF(AND(E371="Upstate",Q371&gt;=1945),"Furnace",IF(Q371&gt;=1980,"HW Boiler",IF(AND(E371="Downstate/LI/HV",Q371&gt;=1945),"Furnace","Steam Boiler")))</f>
        <v>Steam Boiler</v>
      </c>
      <c r="AE371" s="42">
        <f t="shared" si="155"/>
        <v>2</v>
      </c>
      <c r="AF371" s="45">
        <v>1990</v>
      </c>
      <c r="AG371" s="40">
        <f t="shared" si="156"/>
        <v>2</v>
      </c>
      <c r="AH371" s="45" t="str">
        <f t="shared" ref="AH371:AH381" si="172">IF(AND(E371="Upstate",Q371&gt;=1945),"Forced Air",IF(Q371&gt;=1980,"Hydronic",IF(AND(E371="Downstate/LI/HV",Q371&gt;=1945),"Forced Air","Steam")))</f>
        <v>Steam</v>
      </c>
      <c r="AI371" s="40">
        <f t="shared" si="157"/>
        <v>2</v>
      </c>
      <c r="AJ371" s="46" t="s">
        <v>42</v>
      </c>
      <c r="AK371" s="40">
        <f t="shared" si="158"/>
        <v>0</v>
      </c>
      <c r="AL371" s="9" t="s">
        <v>1048</v>
      </c>
      <c r="AM371" s="9">
        <f t="shared" si="159"/>
        <v>4</v>
      </c>
      <c r="AN371" s="9" t="s">
        <v>1055</v>
      </c>
      <c r="AO371" s="47">
        <f>VLOOKUP(AN371,'Data Tables'!$E$4:$F$15,2,FALSE)</f>
        <v>20.157194</v>
      </c>
      <c r="AP371" s="9">
        <f t="shared" si="160"/>
        <v>0</v>
      </c>
      <c r="AQ371" s="9" t="s">
        <v>1050</v>
      </c>
      <c r="AR371" s="9">
        <f t="shared" si="161"/>
        <v>2</v>
      </c>
      <c r="AS371" s="9" t="str">
        <f t="shared" si="162"/>
        <v>Not NYC</v>
      </c>
      <c r="AT371" s="9"/>
      <c r="AU371" s="9">
        <f t="shared" si="163"/>
        <v>0</v>
      </c>
      <c r="AV371" s="9">
        <f t="shared" si="164"/>
        <v>50</v>
      </c>
    </row>
    <row r="372" spans="1:48" hidden="1" x14ac:dyDescent="0.25">
      <c r="A372" s="9" t="s">
        <v>583</v>
      </c>
      <c r="B372" s="9" t="s">
        <v>584</v>
      </c>
      <c r="C372" s="9" t="s">
        <v>585</v>
      </c>
      <c r="D372" s="9" t="s">
        <v>442</v>
      </c>
      <c r="E372" t="s">
        <v>1034</v>
      </c>
      <c r="F372" t="str">
        <f t="shared" si="145"/>
        <v>Not NYC</v>
      </c>
      <c r="G372" s="9" t="s">
        <v>76</v>
      </c>
      <c r="H372" s="36">
        <v>40.928975000000001</v>
      </c>
      <c r="I372" s="36">
        <v>-73.896648999999996</v>
      </c>
      <c r="J372" s="40">
        <f t="shared" si="171"/>
        <v>4</v>
      </c>
      <c r="K372" s="40">
        <f t="shared" si="146"/>
        <v>4</v>
      </c>
      <c r="L372" s="40">
        <f t="shared" si="147"/>
        <v>4</v>
      </c>
      <c r="M372" s="41">
        <v>78705.837119955191</v>
      </c>
      <c r="N372" s="41">
        <v>34319.40572091069</v>
      </c>
      <c r="O372" s="41">
        <f t="shared" si="170"/>
        <v>5412.1837407780959</v>
      </c>
      <c r="P372" s="42">
        <f t="shared" si="148"/>
        <v>2</v>
      </c>
      <c r="Q372" s="43">
        <v>1888</v>
      </c>
      <c r="R372" s="43">
        <v>2021</v>
      </c>
      <c r="S372" s="40">
        <f t="shared" si="149"/>
        <v>0</v>
      </c>
      <c r="T372" s="40"/>
      <c r="U372" s="40">
        <f t="shared" si="150"/>
        <v>0</v>
      </c>
      <c r="V372" s="40" t="str">
        <f>IFERROR(VLOOKUP(A372,'Data Tables'!$L$3:$M$89,2,FALSE),"No")</f>
        <v>No</v>
      </c>
      <c r="W372" s="40">
        <f t="shared" si="151"/>
        <v>0</v>
      </c>
      <c r="X372" s="43"/>
      <c r="Y372" s="40">
        <f t="shared" si="152"/>
        <v>0</v>
      </c>
      <c r="Z372" s="43" t="s">
        <v>156</v>
      </c>
      <c r="AA372" s="40">
        <f t="shared" si="153"/>
        <v>0</v>
      </c>
      <c r="AB372" s="44" t="str">
        <f>IF(AND(E372="Manhattan",G372="Multifamily Housing"),IF(Q372&lt;1980,"Dual Fuel","Natural Gas"),IF(AND(E372="Manhattan",G372&lt;&gt;"Multifamily Housing"),IF(Q372&lt;1945,"Oil",IF(Q372&lt;1980,"Dual Fuel","Natural Gas")),IF(E372="Downstate/LI/HV",IF(Q372&lt;1980,"Dual Fuel","Natural Gas"),IF(Q372&lt;1945,"Dual Fuel","Natural Gas"))))</f>
        <v>Dual Fuel</v>
      </c>
      <c r="AC372" s="42">
        <f t="shared" si="154"/>
        <v>3</v>
      </c>
      <c r="AD372" s="44" t="str">
        <f>IF(AND(E372="Upstate",Q372&gt;=1945),"Furnace",IF(Q372&gt;=1980,"HW Boiler",IF(AND(E372="Downstate/LI/HV",Q372&gt;=1945),"Furnace","Steam Boiler")))</f>
        <v>Steam Boiler</v>
      </c>
      <c r="AE372" s="42">
        <f t="shared" si="155"/>
        <v>2</v>
      </c>
      <c r="AF372" s="45">
        <v>1990</v>
      </c>
      <c r="AG372" s="40">
        <f t="shared" si="156"/>
        <v>2</v>
      </c>
      <c r="AH372" s="45" t="str">
        <f t="shared" si="172"/>
        <v>Steam</v>
      </c>
      <c r="AI372" s="40">
        <f t="shared" si="157"/>
        <v>2</v>
      </c>
      <c r="AJ372" s="46" t="s">
        <v>42</v>
      </c>
      <c r="AK372" s="40">
        <f t="shared" si="158"/>
        <v>0</v>
      </c>
      <c r="AL372" s="9" t="s">
        <v>1048</v>
      </c>
      <c r="AM372" s="9">
        <f t="shared" si="159"/>
        <v>4</v>
      </c>
      <c r="AN372" s="9" t="s">
        <v>1055</v>
      </c>
      <c r="AO372" s="47">
        <f>VLOOKUP(AN372,'Data Tables'!$E$4:$F$15,2,FALSE)</f>
        <v>20.157194</v>
      </c>
      <c r="AP372" s="9">
        <f t="shared" si="160"/>
        <v>0</v>
      </c>
      <c r="AQ372" s="9" t="s">
        <v>1050</v>
      </c>
      <c r="AR372" s="9">
        <f t="shared" si="161"/>
        <v>2</v>
      </c>
      <c r="AS372" s="9" t="str">
        <f t="shared" si="162"/>
        <v>Not NYC</v>
      </c>
      <c r="AT372" s="9"/>
      <c r="AU372" s="9">
        <f t="shared" si="163"/>
        <v>0</v>
      </c>
      <c r="AV372" s="9">
        <f t="shared" si="164"/>
        <v>50</v>
      </c>
    </row>
    <row r="373" spans="1:48" x14ac:dyDescent="0.25">
      <c r="A373" s="9" t="s">
        <v>646</v>
      </c>
      <c r="B373" s="9" t="s">
        <v>647</v>
      </c>
      <c r="C373" s="9" t="s">
        <v>648</v>
      </c>
      <c r="D373" s="9" t="s">
        <v>442</v>
      </c>
      <c r="E373" t="s">
        <v>1034</v>
      </c>
      <c r="F373" t="str">
        <f t="shared" si="145"/>
        <v>Not NYC</v>
      </c>
      <c r="G373" s="9" t="s">
        <v>53</v>
      </c>
      <c r="H373" s="36">
        <v>40.925725</v>
      </c>
      <c r="I373" s="36">
        <v>-73.788045999999994</v>
      </c>
      <c r="J373" s="40">
        <f t="shared" si="171"/>
        <v>2</v>
      </c>
      <c r="K373" s="40">
        <f t="shared" si="146"/>
        <v>0</v>
      </c>
      <c r="L373" s="40">
        <f t="shared" si="147"/>
        <v>1</v>
      </c>
      <c r="M373" s="41">
        <v>63013.806233766227</v>
      </c>
      <c r="N373" s="41">
        <v>7093.6594736842108</v>
      </c>
      <c r="O373" s="41">
        <f t="shared" si="170"/>
        <v>4333.1258521925138</v>
      </c>
      <c r="P373" s="42">
        <f t="shared" si="148"/>
        <v>2</v>
      </c>
      <c r="Q373" s="43">
        <v>1958</v>
      </c>
      <c r="R373" s="43"/>
      <c r="S373" s="40">
        <f t="shared" si="149"/>
        <v>3</v>
      </c>
      <c r="T373" s="40"/>
      <c r="U373" s="40">
        <f t="shared" si="150"/>
        <v>0</v>
      </c>
      <c r="V373" s="40" t="str">
        <f>IFERROR(VLOOKUP(A373,'Data Tables'!$L$3:$M$89,2,FALSE),"No")</f>
        <v>No</v>
      </c>
      <c r="W373" s="40">
        <f t="shared" si="151"/>
        <v>0</v>
      </c>
      <c r="X373" s="43"/>
      <c r="Y373" s="40">
        <f t="shared" si="152"/>
        <v>0</v>
      </c>
      <c r="Z373" s="43" t="s">
        <v>77</v>
      </c>
      <c r="AA373" s="40">
        <f t="shared" si="153"/>
        <v>1</v>
      </c>
      <c r="AB373" s="44" t="str">
        <f>IF(AND(E373="Manhattan",G373="Multifamily Housing"),IF(Q373&lt;1980,"Dual Fuel","Natural Gas"),IF(AND(E373="Manhattan",G373&lt;&gt;"Multifamily Housing"),IF(Q373&lt;1945,"Oil",IF(Q373&lt;1980,"Dual Fuel","Natural Gas")),IF(E373="Downstate/LI/HV",IF(Q373&lt;1980,"Dual Fuel","Natural Gas"),IF(Q373&lt;1945,"Dual Fuel","Natural Gas"))))</f>
        <v>Dual Fuel</v>
      </c>
      <c r="AC373" s="42">
        <f t="shared" si="154"/>
        <v>3</v>
      </c>
      <c r="AD373" s="44" t="str">
        <f>IF(AND(E373="Upstate",Q373&gt;=1945),"Furnace",IF(Q373&gt;=1980,"HW Boiler",IF(AND(E373="Downstate/LI/HV",Q373&gt;=1945),"Furnace","Steam Boiler")))</f>
        <v>Furnace</v>
      </c>
      <c r="AE373" s="42">
        <f t="shared" si="155"/>
        <v>3</v>
      </c>
      <c r="AF373" s="45">
        <v>1990</v>
      </c>
      <c r="AG373" s="40">
        <f t="shared" si="156"/>
        <v>2</v>
      </c>
      <c r="AH373" s="45" t="str">
        <f t="shared" si="172"/>
        <v>Forced Air</v>
      </c>
      <c r="AI373" s="40">
        <f t="shared" si="157"/>
        <v>4</v>
      </c>
      <c r="AJ373" s="46" t="s">
        <v>42</v>
      </c>
      <c r="AK373" s="40">
        <f t="shared" si="158"/>
        <v>0</v>
      </c>
      <c r="AL373" s="9" t="s">
        <v>1048</v>
      </c>
      <c r="AM373" s="9">
        <f t="shared" si="159"/>
        <v>4</v>
      </c>
      <c r="AN373" s="9" t="s">
        <v>1055</v>
      </c>
      <c r="AO373" s="47">
        <f>VLOOKUP(AN373,'Data Tables'!$E$4:$F$15,2,FALSE)</f>
        <v>20.157194</v>
      </c>
      <c r="AP373" s="9">
        <f t="shared" si="160"/>
        <v>0</v>
      </c>
      <c r="AQ373" s="9" t="s">
        <v>1050</v>
      </c>
      <c r="AR373" s="9">
        <f t="shared" si="161"/>
        <v>2</v>
      </c>
      <c r="AS373" s="9" t="str">
        <f t="shared" si="162"/>
        <v>Not NYC</v>
      </c>
      <c r="AT373" s="9"/>
      <c r="AU373" s="9">
        <f t="shared" si="163"/>
        <v>0</v>
      </c>
      <c r="AV373" s="9">
        <f t="shared" si="164"/>
        <v>50</v>
      </c>
    </row>
    <row r="374" spans="1:48" x14ac:dyDescent="0.25">
      <c r="A374" s="9" t="s">
        <v>673</v>
      </c>
      <c r="B374" s="9" t="s">
        <v>674</v>
      </c>
      <c r="C374" s="9" t="s">
        <v>417</v>
      </c>
      <c r="D374" s="9" t="s">
        <v>418</v>
      </c>
      <c r="E374" t="s">
        <v>1035</v>
      </c>
      <c r="F374" t="str">
        <f t="shared" si="145"/>
        <v>Not NYC</v>
      </c>
      <c r="G374" s="9" t="s">
        <v>53</v>
      </c>
      <c r="H374" s="36">
        <v>42.925206000000003</v>
      </c>
      <c r="I374" s="36">
        <v>-78.852576999999997</v>
      </c>
      <c r="J374" s="40">
        <f t="shared" si="171"/>
        <v>2</v>
      </c>
      <c r="K374" s="40">
        <f t="shared" si="146"/>
        <v>0</v>
      </c>
      <c r="L374" s="40">
        <f t="shared" si="147"/>
        <v>1</v>
      </c>
      <c r="M374" s="41">
        <v>57563.244935064926</v>
      </c>
      <c r="N374" s="41">
        <v>6480.0728947368416</v>
      </c>
      <c r="O374" s="41">
        <f t="shared" si="170"/>
        <v>3958.319607593583</v>
      </c>
      <c r="P374" s="42">
        <f t="shared" si="148"/>
        <v>2</v>
      </c>
      <c r="Q374" s="43">
        <v>1913</v>
      </c>
      <c r="R374" s="43"/>
      <c r="S374" s="40">
        <f t="shared" si="149"/>
        <v>4</v>
      </c>
      <c r="T374" s="40"/>
      <c r="U374" s="40">
        <f t="shared" si="150"/>
        <v>0</v>
      </c>
      <c r="V374" s="40" t="str">
        <f>IFERROR(VLOOKUP(A374,'Data Tables'!$L$3:$M$89,2,FALSE),"No")</f>
        <v>No</v>
      </c>
      <c r="W374" s="40">
        <f t="shared" si="151"/>
        <v>0</v>
      </c>
      <c r="X374" s="43"/>
      <c r="Y374" s="40">
        <f t="shared" si="152"/>
        <v>0</v>
      </c>
      <c r="Z374" s="43" t="s">
        <v>675</v>
      </c>
      <c r="AA374" s="40">
        <f t="shared" si="153"/>
        <v>0</v>
      </c>
      <c r="AB374" s="44" t="str">
        <f>IF(AND(E374="Manhattan",G374="Multifamily Housing"),IF(Q374&lt;1980,"Dual Fuel","Natural Gas"),IF(AND(E374="Manhattan",G374&lt;&gt;"Multifamily Housing"),IF(Q374&lt;1945,"Oil",IF(Q374&lt;1980,"Dual Fuel","Natural Gas")),IF(E374="Downstate/LI/HV",IF(Q374&lt;1980,"Dual Fuel","Natural Gas"),IF(Q374&lt;1945,"Dual Fuel","Natural Gas"))))</f>
        <v>Dual Fuel</v>
      </c>
      <c r="AC374" s="42">
        <f t="shared" si="154"/>
        <v>3</v>
      </c>
      <c r="AD374" s="44" t="str">
        <f>IF(AND(E374="Upstate",Q374&gt;=1945),"Furnace",IF(Q374&gt;=1980,"HW Boiler",IF(AND(E374="Downstate/LI/HV",Q374&gt;=1945),"Furnace","Steam Boiler")))</f>
        <v>Steam Boiler</v>
      </c>
      <c r="AE374" s="42">
        <f t="shared" si="155"/>
        <v>2</v>
      </c>
      <c r="AF374" s="45">
        <v>1990</v>
      </c>
      <c r="AG374" s="40">
        <f t="shared" si="156"/>
        <v>2</v>
      </c>
      <c r="AH374" s="45" t="str">
        <f t="shared" si="172"/>
        <v>Steam</v>
      </c>
      <c r="AI374" s="40">
        <f t="shared" si="157"/>
        <v>2</v>
      </c>
      <c r="AJ374" s="46" t="s">
        <v>42</v>
      </c>
      <c r="AK374" s="40">
        <f t="shared" si="158"/>
        <v>0</v>
      </c>
      <c r="AL374" s="9" t="s">
        <v>1060</v>
      </c>
      <c r="AM374" s="9">
        <f t="shared" si="159"/>
        <v>2</v>
      </c>
      <c r="AN374" s="9" t="s">
        <v>1047</v>
      </c>
      <c r="AO374" s="47">
        <f>VLOOKUP(AN374,'Data Tables'!$E$4:$F$15,2,FALSE)</f>
        <v>8.6002589999999994</v>
      </c>
      <c r="AP374" s="9">
        <f t="shared" si="160"/>
        <v>4</v>
      </c>
      <c r="AQ374" s="9" t="s">
        <v>1061</v>
      </c>
      <c r="AR374" s="9">
        <f t="shared" si="161"/>
        <v>4</v>
      </c>
      <c r="AS374" s="9" t="str">
        <f t="shared" si="162"/>
        <v>Not NYC</v>
      </c>
      <c r="AT374" s="9"/>
      <c r="AU374" s="9">
        <f t="shared" si="163"/>
        <v>0</v>
      </c>
      <c r="AV374" s="9">
        <f t="shared" si="164"/>
        <v>50</v>
      </c>
    </row>
    <row r="375" spans="1:48" hidden="1" x14ac:dyDescent="0.25">
      <c r="A375" s="9" t="s">
        <v>734</v>
      </c>
      <c r="B375" s="9" t="s">
        <v>735</v>
      </c>
      <c r="C375" s="9" t="s">
        <v>648</v>
      </c>
      <c r="D375" s="9" t="s">
        <v>442</v>
      </c>
      <c r="E375" t="s">
        <v>1034</v>
      </c>
      <c r="F375" t="str">
        <f t="shared" si="145"/>
        <v>Not NYC</v>
      </c>
      <c r="G375" s="9" t="s">
        <v>76</v>
      </c>
      <c r="H375" s="36">
        <v>40.913066999999998</v>
      </c>
      <c r="I375" s="36">
        <v>-73.787218999999993</v>
      </c>
      <c r="J375" s="40">
        <f t="shared" si="171"/>
        <v>4</v>
      </c>
      <c r="K375" s="40">
        <f t="shared" si="146"/>
        <v>4</v>
      </c>
      <c r="L375" s="40">
        <f t="shared" si="147"/>
        <v>4</v>
      </c>
      <c r="M375" s="41">
        <v>49939.245124871311</v>
      </c>
      <c r="N375" s="41">
        <v>21775.833630031091</v>
      </c>
      <c r="O375" s="41">
        <f t="shared" si="170"/>
        <v>3434.0575029985043</v>
      </c>
      <c r="P375" s="42">
        <f t="shared" si="148"/>
        <v>1</v>
      </c>
      <c r="Q375" s="43">
        <v>1892</v>
      </c>
      <c r="R375" s="43">
        <v>2021</v>
      </c>
      <c r="S375" s="40">
        <f t="shared" si="149"/>
        <v>0</v>
      </c>
      <c r="T375" s="40"/>
      <c r="U375" s="40">
        <f t="shared" si="150"/>
        <v>0</v>
      </c>
      <c r="V375" s="40" t="str">
        <f>IFERROR(VLOOKUP(A375,'Data Tables'!$L$3:$M$89,2,FALSE),"No")</f>
        <v>No</v>
      </c>
      <c r="W375" s="40">
        <f t="shared" si="151"/>
        <v>0</v>
      </c>
      <c r="X375" s="43"/>
      <c r="Y375" s="40">
        <f t="shared" si="152"/>
        <v>0</v>
      </c>
      <c r="Z375" s="43" t="s">
        <v>77</v>
      </c>
      <c r="AA375" s="40">
        <f t="shared" si="153"/>
        <v>1</v>
      </c>
      <c r="AB375" s="44" t="str">
        <f>IF(AND(E375="Manhattan",G375="Multifamily Housing"),IF(Q375&lt;1980,"Dual Fuel","Natural Gas"),IF(AND(E375="Manhattan",G375&lt;&gt;"Multifamily Housing"),IF(Q375&lt;1945,"Oil",IF(Q375&lt;1980,"Dual Fuel","Natural Gas")),IF(E375="Downstate/LI/HV",IF(Q375&lt;1980,"Dual Fuel","Natural Gas"),IF(Q375&lt;1945,"Dual Fuel","Natural Gas"))))</f>
        <v>Dual Fuel</v>
      </c>
      <c r="AC375" s="42">
        <f t="shared" si="154"/>
        <v>3</v>
      </c>
      <c r="AD375" s="44" t="str">
        <f>IF(AND(E375="Upstate",Q375&gt;=1945),"Furnace",IF(Q375&gt;=1980,"HW Boiler",IF(AND(E375="Downstate/LI/HV",Q375&gt;=1945),"Furnace","Steam Boiler")))</f>
        <v>Steam Boiler</v>
      </c>
      <c r="AE375" s="42">
        <f t="shared" si="155"/>
        <v>2</v>
      </c>
      <c r="AF375" s="45">
        <v>1990</v>
      </c>
      <c r="AG375" s="40">
        <f t="shared" si="156"/>
        <v>2</v>
      </c>
      <c r="AH375" s="45" t="str">
        <f t="shared" si="172"/>
        <v>Steam</v>
      </c>
      <c r="AI375" s="40">
        <f t="shared" si="157"/>
        <v>2</v>
      </c>
      <c r="AJ375" s="46" t="s">
        <v>42</v>
      </c>
      <c r="AK375" s="40">
        <f t="shared" si="158"/>
        <v>0</v>
      </c>
      <c r="AL375" s="9" t="s">
        <v>1048</v>
      </c>
      <c r="AM375" s="9">
        <f t="shared" si="159"/>
        <v>4</v>
      </c>
      <c r="AN375" s="9" t="s">
        <v>1055</v>
      </c>
      <c r="AO375" s="47">
        <f>VLOOKUP(AN375,'Data Tables'!$E$4:$F$15,2,FALSE)</f>
        <v>20.157194</v>
      </c>
      <c r="AP375" s="9">
        <f t="shared" si="160"/>
        <v>0</v>
      </c>
      <c r="AQ375" s="9" t="s">
        <v>1050</v>
      </c>
      <c r="AR375" s="9">
        <f t="shared" si="161"/>
        <v>2</v>
      </c>
      <c r="AS375" s="9" t="str">
        <f t="shared" si="162"/>
        <v>Not NYC</v>
      </c>
      <c r="AT375" s="9"/>
      <c r="AU375" s="9">
        <f t="shared" si="163"/>
        <v>0</v>
      </c>
      <c r="AV375" s="9">
        <f t="shared" si="164"/>
        <v>50</v>
      </c>
    </row>
    <row r="376" spans="1:48" hidden="1" x14ac:dyDescent="0.25">
      <c r="A376" s="9" t="s">
        <v>903</v>
      </c>
      <c r="B376" s="9" t="s">
        <v>904</v>
      </c>
      <c r="C376" s="9" t="s">
        <v>863</v>
      </c>
      <c r="D376" s="9" t="s">
        <v>681</v>
      </c>
      <c r="E376" t="s">
        <v>1035</v>
      </c>
      <c r="F376" t="str">
        <f t="shared" si="145"/>
        <v>Not NYC</v>
      </c>
      <c r="G376" s="9" t="s">
        <v>76</v>
      </c>
      <c r="H376" s="36">
        <v>42.875830000000001</v>
      </c>
      <c r="I376" s="36">
        <v>-76.987382999999994</v>
      </c>
      <c r="J376" s="40">
        <f t="shared" si="171"/>
        <v>4</v>
      </c>
      <c r="K376" s="40">
        <f t="shared" si="146"/>
        <v>4</v>
      </c>
      <c r="L376" s="40">
        <f t="shared" si="147"/>
        <v>4</v>
      </c>
      <c r="M376" s="41">
        <v>34676.499297998678</v>
      </c>
      <c r="N376" s="41">
        <v>15120.566554359893</v>
      </c>
      <c r="O376" s="41">
        <f t="shared" si="170"/>
        <v>2384.5192752564972</v>
      </c>
      <c r="P376" s="42">
        <f t="shared" si="148"/>
        <v>1</v>
      </c>
      <c r="Q376" s="43">
        <v>1898</v>
      </c>
      <c r="R376" s="43">
        <v>2016</v>
      </c>
      <c r="S376" s="40">
        <f t="shared" si="149"/>
        <v>0</v>
      </c>
      <c r="T376" s="40"/>
      <c r="U376" s="40">
        <f t="shared" si="150"/>
        <v>0</v>
      </c>
      <c r="V376" s="40" t="str">
        <f>IFERROR(VLOOKUP(A376,'Data Tables'!$L$3:$M$89,2,FALSE),"No")</f>
        <v>No</v>
      </c>
      <c r="W376" s="40">
        <f t="shared" si="151"/>
        <v>0</v>
      </c>
      <c r="X376" s="43"/>
      <c r="Y376" s="40">
        <f t="shared" si="152"/>
        <v>0</v>
      </c>
      <c r="Z376" s="43" t="s">
        <v>156</v>
      </c>
      <c r="AA376" s="40">
        <f t="shared" si="153"/>
        <v>0</v>
      </c>
      <c r="AB376" s="43" t="s">
        <v>41</v>
      </c>
      <c r="AC376" s="42">
        <f t="shared" si="154"/>
        <v>2</v>
      </c>
      <c r="AD376" s="41" t="s">
        <v>104</v>
      </c>
      <c r="AE376" s="42">
        <f t="shared" si="155"/>
        <v>3</v>
      </c>
      <c r="AF376" s="43">
        <v>2003</v>
      </c>
      <c r="AG376" s="40">
        <f t="shared" si="156"/>
        <v>1</v>
      </c>
      <c r="AH376" s="45" t="str">
        <f t="shared" si="172"/>
        <v>Steam</v>
      </c>
      <c r="AI376" s="40">
        <f t="shared" si="157"/>
        <v>2</v>
      </c>
      <c r="AJ376" s="46" t="s">
        <v>42</v>
      </c>
      <c r="AK376" s="40">
        <f t="shared" si="158"/>
        <v>0</v>
      </c>
      <c r="AL376" s="9" t="s">
        <v>1060</v>
      </c>
      <c r="AM376" s="9">
        <f t="shared" si="159"/>
        <v>2</v>
      </c>
      <c r="AN376" s="9" t="s">
        <v>1053</v>
      </c>
      <c r="AO376" s="47">
        <f>VLOOKUP(AN376,'Data Tables'!$E$4:$F$15,2,FALSE)</f>
        <v>9.6621608999999999</v>
      </c>
      <c r="AP376" s="9">
        <f t="shared" si="160"/>
        <v>3</v>
      </c>
      <c r="AQ376" s="9" t="s">
        <v>1061</v>
      </c>
      <c r="AR376" s="9">
        <f t="shared" si="161"/>
        <v>4</v>
      </c>
      <c r="AS376" s="9" t="str">
        <f t="shared" si="162"/>
        <v>Not NYC</v>
      </c>
      <c r="AT376" s="9"/>
      <c r="AU376" s="9">
        <f t="shared" si="163"/>
        <v>0</v>
      </c>
      <c r="AV376" s="9">
        <f t="shared" si="164"/>
        <v>50</v>
      </c>
    </row>
    <row r="377" spans="1:48" hidden="1" x14ac:dyDescent="0.25">
      <c r="A377" s="9" t="s">
        <v>1030</v>
      </c>
      <c r="B377" s="9" t="s">
        <v>1031</v>
      </c>
      <c r="C377" s="9" t="s">
        <v>433</v>
      </c>
      <c r="D377" s="9" t="s">
        <v>434</v>
      </c>
      <c r="E377" t="s">
        <v>1035</v>
      </c>
      <c r="F377" t="str">
        <f t="shared" si="145"/>
        <v>Not NYC</v>
      </c>
      <c r="G377" s="9" t="s">
        <v>64</v>
      </c>
      <c r="H377" s="36">
        <v>43.154533440000002</v>
      </c>
      <c r="I377" s="36">
        <v>-77.604714000000001</v>
      </c>
      <c r="J377" s="40">
        <f t="shared" si="171"/>
        <v>0</v>
      </c>
      <c r="K377" s="40">
        <f t="shared" si="146"/>
        <v>1</v>
      </c>
      <c r="L377" s="40">
        <f t="shared" si="147"/>
        <v>2</v>
      </c>
      <c r="M377" s="41">
        <v>25635.723247937054</v>
      </c>
      <c r="N377" s="41">
        <v>11200.83908063711</v>
      </c>
      <c r="O377" s="41">
        <f t="shared" si="170"/>
        <v>1762.8329692257894</v>
      </c>
      <c r="P377" s="42">
        <f t="shared" si="148"/>
        <v>1</v>
      </c>
      <c r="Q377" s="43">
        <v>1967</v>
      </c>
      <c r="R377" s="43"/>
      <c r="S377" s="40">
        <f t="shared" si="149"/>
        <v>3</v>
      </c>
      <c r="T377" s="40"/>
      <c r="U377" s="40">
        <f t="shared" si="150"/>
        <v>0</v>
      </c>
      <c r="V377" s="40" t="str">
        <f>IFERROR(VLOOKUP(A377,'Data Tables'!$L$3:$M$89,2,FALSE),"No")</f>
        <v>No</v>
      </c>
      <c r="W377" s="40">
        <f t="shared" si="151"/>
        <v>0</v>
      </c>
      <c r="X377" s="43"/>
      <c r="Y377" s="40">
        <f t="shared" si="152"/>
        <v>0</v>
      </c>
      <c r="Z377" s="43" t="s">
        <v>40</v>
      </c>
      <c r="AA377" s="40">
        <f t="shared" si="153"/>
        <v>0</v>
      </c>
      <c r="AB377" s="44" t="str">
        <f>IF(AND(E377="Manhattan",G377="Multifamily Housing"),IF(Q377&lt;1980,"Dual Fuel","Natural Gas"),IF(AND(E377="Manhattan",G377&lt;&gt;"Multifamily Housing"),IF(Q377&lt;1945,"Oil",IF(Q377&lt;1980,"Dual Fuel","Natural Gas")),IF(E377="Downstate/LI/HV",IF(Q377&lt;1980,"Dual Fuel","Natural Gas"),IF(Q377&lt;1945,"Dual Fuel","Natural Gas"))))</f>
        <v>Natural Gas</v>
      </c>
      <c r="AC377" s="42">
        <f t="shared" si="154"/>
        <v>2</v>
      </c>
      <c r="AD377" s="44" t="str">
        <f>IF(AND(E377="Upstate",Q377&gt;=1945),"Furnace",IF(Q377&gt;=1980,"HW Boiler",IF(AND(E377="Downstate/LI/HV",Q377&gt;=1945),"Furnace","Steam Boiler")))</f>
        <v>Furnace</v>
      </c>
      <c r="AE377" s="42">
        <f t="shared" si="155"/>
        <v>3</v>
      </c>
      <c r="AF377" s="45">
        <v>1990</v>
      </c>
      <c r="AG377" s="40">
        <f t="shared" si="156"/>
        <v>2</v>
      </c>
      <c r="AH377" s="45" t="str">
        <f t="shared" si="172"/>
        <v>Forced Air</v>
      </c>
      <c r="AI377" s="40">
        <f t="shared" si="157"/>
        <v>4</v>
      </c>
      <c r="AJ377" s="46" t="s">
        <v>42</v>
      </c>
      <c r="AK377" s="40">
        <f t="shared" si="158"/>
        <v>0</v>
      </c>
      <c r="AL377" s="9" t="s">
        <v>1060</v>
      </c>
      <c r="AM377" s="9">
        <f t="shared" si="159"/>
        <v>2</v>
      </c>
      <c r="AN377" s="9" t="s">
        <v>1054</v>
      </c>
      <c r="AO377" s="47">
        <f>VLOOKUP(AN377,'Data Tables'!$E$4:$F$15,2,FALSE)</f>
        <v>10.88392</v>
      </c>
      <c r="AP377" s="9">
        <f t="shared" si="160"/>
        <v>3</v>
      </c>
      <c r="AQ377" s="9" t="s">
        <v>1061</v>
      </c>
      <c r="AR377" s="9">
        <f t="shared" si="161"/>
        <v>4</v>
      </c>
      <c r="AS377" s="9" t="str">
        <f t="shared" si="162"/>
        <v>Not NYC</v>
      </c>
      <c r="AT377" s="9"/>
      <c r="AU377" s="9">
        <f t="shared" si="163"/>
        <v>0</v>
      </c>
      <c r="AV377" s="9">
        <f t="shared" si="164"/>
        <v>50</v>
      </c>
    </row>
    <row r="378" spans="1:48" x14ac:dyDescent="0.25">
      <c r="A378" s="9" t="s">
        <v>332</v>
      </c>
      <c r="B378" s="9" t="s">
        <v>333</v>
      </c>
      <c r="C378" s="9" t="s">
        <v>38</v>
      </c>
      <c r="D378" s="9" t="s">
        <v>38</v>
      </c>
      <c r="E378" t="s">
        <v>1034</v>
      </c>
      <c r="F378" t="str">
        <f t="shared" si="145"/>
        <v>NYC</v>
      </c>
      <c r="G378" s="9" t="s">
        <v>53</v>
      </c>
      <c r="H378" s="36">
        <v>40.691469400000003</v>
      </c>
      <c r="I378" s="36">
        <v>-73.962895099999997</v>
      </c>
      <c r="J378" s="40">
        <f t="shared" si="171"/>
        <v>2</v>
      </c>
      <c r="K378" s="40">
        <f t="shared" si="146"/>
        <v>0</v>
      </c>
      <c r="L378" s="40">
        <f t="shared" si="147"/>
        <v>1</v>
      </c>
      <c r="M378" s="41">
        <v>49926.258592941173</v>
      </c>
      <c r="N378" s="41">
        <v>5640.491902894737</v>
      </c>
      <c r="O378" s="41">
        <f t="shared" si="170"/>
        <v>3433.1644879498963</v>
      </c>
      <c r="P378" s="42">
        <f t="shared" si="148"/>
        <v>1</v>
      </c>
      <c r="Q378" s="43">
        <v>1975</v>
      </c>
      <c r="R378" s="43">
        <v>2021</v>
      </c>
      <c r="S378" s="40">
        <f t="shared" si="149"/>
        <v>0</v>
      </c>
      <c r="T378" s="40"/>
      <c r="U378" s="40">
        <f t="shared" si="150"/>
        <v>0</v>
      </c>
      <c r="V378" s="40" t="str">
        <f>IFERROR(VLOOKUP(A378,'Data Tables'!$L$3:$M$89,2,FALSE),"No")</f>
        <v>Yes</v>
      </c>
      <c r="W378" s="40">
        <f t="shared" si="151"/>
        <v>4</v>
      </c>
      <c r="X378" s="43"/>
      <c r="Y378" s="40">
        <f t="shared" si="152"/>
        <v>0</v>
      </c>
      <c r="Z378" s="41" t="s">
        <v>77</v>
      </c>
      <c r="AA378" s="40">
        <f t="shared" si="153"/>
        <v>1</v>
      </c>
      <c r="AB378" s="41" t="s">
        <v>41</v>
      </c>
      <c r="AC378" s="42">
        <f t="shared" si="154"/>
        <v>2</v>
      </c>
      <c r="AD378" s="41" t="s">
        <v>74</v>
      </c>
      <c r="AE378" s="42">
        <f t="shared" si="155"/>
        <v>2</v>
      </c>
      <c r="AF378" s="45">
        <v>1990</v>
      </c>
      <c r="AG378" s="40">
        <f t="shared" si="156"/>
        <v>2</v>
      </c>
      <c r="AH378" s="45" t="str">
        <f t="shared" si="172"/>
        <v>Forced Air</v>
      </c>
      <c r="AI378" s="40">
        <f t="shared" si="157"/>
        <v>4</v>
      </c>
      <c r="AJ378" s="46" t="s">
        <v>42</v>
      </c>
      <c r="AK378" s="40">
        <f t="shared" si="158"/>
        <v>0</v>
      </c>
      <c r="AL378" s="9" t="s">
        <v>1048</v>
      </c>
      <c r="AM378" s="9">
        <f t="shared" si="159"/>
        <v>4</v>
      </c>
      <c r="AN378" s="9" t="s">
        <v>1055</v>
      </c>
      <c r="AO378" s="47">
        <f>VLOOKUP(AN378,'Data Tables'!$E$4:$F$15,2,FALSE)</f>
        <v>20.157194</v>
      </c>
      <c r="AP378" s="9">
        <f t="shared" si="160"/>
        <v>0</v>
      </c>
      <c r="AQ378" s="9" t="s">
        <v>1050</v>
      </c>
      <c r="AR378" s="9">
        <f t="shared" si="161"/>
        <v>2</v>
      </c>
      <c r="AS378" s="9" t="str">
        <f t="shared" si="162"/>
        <v>NYC Natural Gas</v>
      </c>
      <c r="AT378" s="9"/>
      <c r="AU378" s="9">
        <f t="shared" si="163"/>
        <v>2</v>
      </c>
      <c r="AV378" s="9">
        <f t="shared" si="164"/>
        <v>50</v>
      </c>
    </row>
    <row r="379" spans="1:48" x14ac:dyDescent="0.25">
      <c r="A379" s="9" t="s">
        <v>973</v>
      </c>
      <c r="B379" s="9" t="s">
        <v>974</v>
      </c>
      <c r="C379" s="9" t="s">
        <v>534</v>
      </c>
      <c r="D379" s="9" t="s">
        <v>535</v>
      </c>
      <c r="E379" t="s">
        <v>1034</v>
      </c>
      <c r="F379" t="str">
        <f t="shared" si="145"/>
        <v>Not NYC</v>
      </c>
      <c r="G379" s="9" t="s">
        <v>53</v>
      </c>
      <c r="H379" s="36">
        <v>41.724245000000003</v>
      </c>
      <c r="I379" s="36">
        <v>-73.904651999999999</v>
      </c>
      <c r="J379" s="40">
        <v>1</v>
      </c>
      <c r="K379" s="40">
        <f t="shared" si="146"/>
        <v>0</v>
      </c>
      <c r="L379" s="40">
        <f t="shared" si="147"/>
        <v>1</v>
      </c>
      <c r="M379" s="41">
        <v>30114.351175324668</v>
      </c>
      <c r="N379" s="41">
        <v>3390.0658486842103</v>
      </c>
      <c r="O379" s="41">
        <f t="shared" si="170"/>
        <v>2070.8045014090908</v>
      </c>
      <c r="P379" s="42">
        <f t="shared" si="148"/>
        <v>1</v>
      </c>
      <c r="Q379" s="43">
        <v>1913</v>
      </c>
      <c r="R379" s="43">
        <v>2022</v>
      </c>
      <c r="S379" s="40">
        <f t="shared" si="149"/>
        <v>0</v>
      </c>
      <c r="T379" s="40" t="s">
        <v>1162</v>
      </c>
      <c r="U379" s="40">
        <f t="shared" si="150"/>
        <v>4</v>
      </c>
      <c r="V379" s="40" t="str">
        <f>IFERROR(VLOOKUP(A379,'Data Tables'!$L$3:$M$89,2,FALSE),"No")</f>
        <v>No</v>
      </c>
      <c r="W379" s="40">
        <f t="shared" si="151"/>
        <v>0</v>
      </c>
      <c r="X379" s="43"/>
      <c r="Y379" s="40">
        <f t="shared" si="152"/>
        <v>0</v>
      </c>
      <c r="Z379" s="43" t="s">
        <v>46</v>
      </c>
      <c r="AA379" s="40">
        <f t="shared" si="153"/>
        <v>4</v>
      </c>
      <c r="AB379" s="44" t="str">
        <f>IF(AND(E379="Manhattan",G379="Multifamily Housing"),IF(Q379&lt;1980,"Dual Fuel","Natural Gas"),IF(AND(E379="Manhattan",G379&lt;&gt;"Multifamily Housing"),IF(Q379&lt;1945,"Oil",IF(Q379&lt;1980,"Dual Fuel","Natural Gas")),IF(E379="Downstate/LI/HV",IF(Q379&lt;1980,"Dual Fuel","Natural Gas"),IF(Q379&lt;1945,"Dual Fuel","Natural Gas"))))</f>
        <v>Dual Fuel</v>
      </c>
      <c r="AC379" s="42">
        <f t="shared" si="154"/>
        <v>3</v>
      </c>
      <c r="AD379" s="44" t="str">
        <f>IF(AND(E379="Upstate",Q379&gt;=1945),"Furnace",IF(Q379&gt;=1980,"HW Boiler",IF(AND(E379="Downstate/LI/HV",Q379&gt;=1945),"Furnace","Steam Boiler")))</f>
        <v>Steam Boiler</v>
      </c>
      <c r="AE379" s="42">
        <f t="shared" si="155"/>
        <v>2</v>
      </c>
      <c r="AF379" s="45">
        <v>1990</v>
      </c>
      <c r="AG379" s="40">
        <f t="shared" si="156"/>
        <v>2</v>
      </c>
      <c r="AH379" s="45" t="str">
        <f t="shared" si="172"/>
        <v>Steam</v>
      </c>
      <c r="AI379" s="40">
        <f t="shared" si="157"/>
        <v>2</v>
      </c>
      <c r="AJ379" s="46" t="s">
        <v>42</v>
      </c>
      <c r="AK379" s="40">
        <f t="shared" si="158"/>
        <v>0</v>
      </c>
      <c r="AL379" s="9" t="s">
        <v>1060</v>
      </c>
      <c r="AM379" s="9">
        <f t="shared" si="159"/>
        <v>2</v>
      </c>
      <c r="AN379" s="9" t="s">
        <v>1056</v>
      </c>
      <c r="AO379" s="47">
        <f>VLOOKUP(AN379,'Data Tables'!$E$4:$F$15,2,FALSE)</f>
        <v>13.229555</v>
      </c>
      <c r="AP379" s="9">
        <f t="shared" si="160"/>
        <v>2</v>
      </c>
      <c r="AQ379" s="9" t="s">
        <v>1061</v>
      </c>
      <c r="AR379" s="9">
        <f t="shared" si="161"/>
        <v>4</v>
      </c>
      <c r="AS379" s="9" t="str">
        <f t="shared" si="162"/>
        <v>Not NYC</v>
      </c>
      <c r="AT379" s="9"/>
      <c r="AU379" s="9">
        <f t="shared" si="163"/>
        <v>0</v>
      </c>
      <c r="AV379" s="9">
        <f t="shared" si="164"/>
        <v>50</v>
      </c>
    </row>
    <row r="380" spans="1:48" hidden="1" x14ac:dyDescent="0.25">
      <c r="A380" s="9" t="s">
        <v>945</v>
      </c>
      <c r="B380" s="9" t="s">
        <v>946</v>
      </c>
      <c r="C380" s="9" t="s">
        <v>581</v>
      </c>
      <c r="D380" s="9" t="s">
        <v>582</v>
      </c>
      <c r="E380" t="s">
        <v>1035</v>
      </c>
      <c r="F380" t="str">
        <f t="shared" si="145"/>
        <v>Not NYC</v>
      </c>
      <c r="G380" s="9" t="s">
        <v>64</v>
      </c>
      <c r="H380" s="36">
        <v>43.085743999999998</v>
      </c>
      <c r="I380" s="36">
        <v>-79.057805000000002</v>
      </c>
      <c r="J380" s="40">
        <f t="shared" ref="J380:J391" si="173">IF(OR(G380="Hospitals",G380="Nursing Homes",G380="Hotels",G380="Airports"),4,IF(OR(G380="Multifamily Housing",G380="Correctional Facilities",G380="Military"),3,IF(G380="Colleges &amp; Universities",2,IF(G380="Office",0,666))))</f>
        <v>0</v>
      </c>
      <c r="K380" s="40">
        <f t="shared" si="146"/>
        <v>1</v>
      </c>
      <c r="L380" s="40">
        <f t="shared" si="147"/>
        <v>2</v>
      </c>
      <c r="M380" s="41">
        <v>32189.262604241838</v>
      </c>
      <c r="N380" s="41">
        <v>14064.23166093028</v>
      </c>
      <c r="O380" s="41">
        <f t="shared" si="170"/>
        <v>2213.4851755505124</v>
      </c>
      <c r="P380" s="42">
        <f t="shared" si="148"/>
        <v>1</v>
      </c>
      <c r="Q380" s="43">
        <v>2002</v>
      </c>
      <c r="R380" s="43">
        <v>2008</v>
      </c>
      <c r="S380" s="40">
        <f t="shared" si="149"/>
        <v>0</v>
      </c>
      <c r="T380" s="40"/>
      <c r="U380" s="40">
        <f t="shared" si="150"/>
        <v>0</v>
      </c>
      <c r="V380" s="40" t="str">
        <f>IFERROR(VLOOKUP(A380,'Data Tables'!$L$3:$M$89,2,FALSE),"No")</f>
        <v>No</v>
      </c>
      <c r="W380" s="40">
        <f t="shared" si="151"/>
        <v>0</v>
      </c>
      <c r="X380" s="43"/>
      <c r="Y380" s="40">
        <f t="shared" si="152"/>
        <v>0</v>
      </c>
      <c r="Z380" s="43" t="s">
        <v>77</v>
      </c>
      <c r="AA380" s="40">
        <f t="shared" si="153"/>
        <v>1</v>
      </c>
      <c r="AB380" s="43" t="s">
        <v>947</v>
      </c>
      <c r="AC380" s="42">
        <f t="shared" si="154"/>
        <v>2</v>
      </c>
      <c r="AD380" s="41" t="s">
        <v>104</v>
      </c>
      <c r="AE380" s="42">
        <f t="shared" si="155"/>
        <v>3</v>
      </c>
      <c r="AF380" s="45">
        <v>1990</v>
      </c>
      <c r="AG380" s="40">
        <f t="shared" si="156"/>
        <v>2</v>
      </c>
      <c r="AH380" s="45" t="str">
        <f t="shared" si="172"/>
        <v>Forced Air</v>
      </c>
      <c r="AI380" s="40">
        <f t="shared" si="157"/>
        <v>4</v>
      </c>
      <c r="AJ380" s="46" t="s">
        <v>42</v>
      </c>
      <c r="AK380" s="40">
        <f t="shared" si="158"/>
        <v>0</v>
      </c>
      <c r="AL380" s="9" t="s">
        <v>1060</v>
      </c>
      <c r="AM380" s="9">
        <f t="shared" si="159"/>
        <v>2</v>
      </c>
      <c r="AN380" s="9" t="s">
        <v>1047</v>
      </c>
      <c r="AO380" s="47">
        <f>VLOOKUP(AN380,'Data Tables'!$E$4:$F$15,2,FALSE)</f>
        <v>8.6002589999999994</v>
      </c>
      <c r="AP380" s="9">
        <f t="shared" si="160"/>
        <v>4</v>
      </c>
      <c r="AQ380" s="9" t="s">
        <v>1061</v>
      </c>
      <c r="AR380" s="9">
        <f t="shared" si="161"/>
        <v>4</v>
      </c>
      <c r="AS380" s="9" t="str">
        <f t="shared" si="162"/>
        <v>Not NYC</v>
      </c>
      <c r="AT380" s="9"/>
      <c r="AU380" s="9">
        <f t="shared" si="163"/>
        <v>0</v>
      </c>
      <c r="AV380" s="9">
        <f t="shared" si="164"/>
        <v>49</v>
      </c>
    </row>
    <row r="381" spans="1:48" x14ac:dyDescent="0.25">
      <c r="A381" s="9" t="s">
        <v>709</v>
      </c>
      <c r="B381" s="9" t="s">
        <v>710</v>
      </c>
      <c r="C381" s="9" t="s">
        <v>711</v>
      </c>
      <c r="D381" s="9" t="s">
        <v>535</v>
      </c>
      <c r="E381" t="s">
        <v>1034</v>
      </c>
      <c r="F381" t="str">
        <f t="shared" si="145"/>
        <v>Not NYC</v>
      </c>
      <c r="G381" s="9" t="s">
        <v>53</v>
      </c>
      <c r="H381" s="36">
        <v>41.745806000000002</v>
      </c>
      <c r="I381" s="36">
        <v>-73.933231000000006</v>
      </c>
      <c r="J381" s="40">
        <f t="shared" si="173"/>
        <v>2</v>
      </c>
      <c r="K381" s="40">
        <f t="shared" si="146"/>
        <v>0</v>
      </c>
      <c r="L381" s="40">
        <f t="shared" si="147"/>
        <v>1</v>
      </c>
      <c r="M381" s="41">
        <v>52029.595811688312</v>
      </c>
      <c r="N381" s="41">
        <v>5857.1328618421057</v>
      </c>
      <c r="O381" s="41">
        <f t="shared" si="170"/>
        <v>3577.7998531684498</v>
      </c>
      <c r="P381" s="42">
        <f t="shared" si="148"/>
        <v>2</v>
      </c>
      <c r="Q381" s="43">
        <v>1970</v>
      </c>
      <c r="R381" s="43"/>
      <c r="S381" s="40">
        <f t="shared" si="149"/>
        <v>3</v>
      </c>
      <c r="T381" s="40"/>
      <c r="U381" s="40">
        <f t="shared" si="150"/>
        <v>0</v>
      </c>
      <c r="V381" s="40" t="str">
        <f>IFERROR(VLOOKUP(A381,'Data Tables'!$L$3:$M$89,2,FALSE),"No")</f>
        <v>Yes</v>
      </c>
      <c r="W381" s="40">
        <f t="shared" si="151"/>
        <v>4</v>
      </c>
      <c r="X381" s="43"/>
      <c r="Y381" s="40">
        <f t="shared" si="152"/>
        <v>0</v>
      </c>
      <c r="Z381" s="43" t="s">
        <v>156</v>
      </c>
      <c r="AA381" s="40">
        <f t="shared" si="153"/>
        <v>0</v>
      </c>
      <c r="AB381" s="44" t="str">
        <f>IF(AND(E381="Manhattan",G381="Multifamily Housing"),IF(Q381&lt;1980,"Dual Fuel","Natural Gas"),IF(AND(E381="Manhattan",G381&lt;&gt;"Multifamily Housing"),IF(Q381&lt;1945,"Oil",IF(Q381&lt;1980,"Dual Fuel","Natural Gas")),IF(E381="Downstate/LI/HV",IF(Q381&lt;1980,"Dual Fuel","Natural Gas"),IF(Q381&lt;1945,"Dual Fuel","Natural Gas"))))</f>
        <v>Dual Fuel</v>
      </c>
      <c r="AC381" s="42">
        <f t="shared" si="154"/>
        <v>3</v>
      </c>
      <c r="AD381" s="41" t="s">
        <v>88</v>
      </c>
      <c r="AE381" s="42">
        <f t="shared" si="155"/>
        <v>1</v>
      </c>
      <c r="AF381" s="45">
        <v>1990</v>
      </c>
      <c r="AG381" s="40">
        <f t="shared" si="156"/>
        <v>2</v>
      </c>
      <c r="AH381" s="45" t="str">
        <f t="shared" si="172"/>
        <v>Forced Air</v>
      </c>
      <c r="AI381" s="40">
        <f t="shared" si="157"/>
        <v>4</v>
      </c>
      <c r="AJ381" s="46" t="s">
        <v>42</v>
      </c>
      <c r="AK381" s="40">
        <f t="shared" si="158"/>
        <v>0</v>
      </c>
      <c r="AL381" s="9" t="s">
        <v>1060</v>
      </c>
      <c r="AM381" s="9">
        <f t="shared" si="159"/>
        <v>2</v>
      </c>
      <c r="AN381" s="9" t="s">
        <v>1056</v>
      </c>
      <c r="AO381" s="47">
        <f>VLOOKUP(AN381,'Data Tables'!$E$4:$F$15,2,FALSE)</f>
        <v>13.229555</v>
      </c>
      <c r="AP381" s="9">
        <f t="shared" si="160"/>
        <v>2</v>
      </c>
      <c r="AQ381" s="9" t="s">
        <v>1061</v>
      </c>
      <c r="AR381" s="9">
        <f t="shared" si="161"/>
        <v>0</v>
      </c>
      <c r="AS381" s="9" t="str">
        <f t="shared" si="162"/>
        <v>Not NYC</v>
      </c>
      <c r="AT381" s="9"/>
      <c r="AU381" s="9">
        <f t="shared" si="163"/>
        <v>0</v>
      </c>
      <c r="AV381" s="9">
        <f t="shared" si="164"/>
        <v>49</v>
      </c>
    </row>
    <row r="382" spans="1:48" x14ac:dyDescent="0.25">
      <c r="A382" s="9" t="s">
        <v>354</v>
      </c>
      <c r="B382" s="9" t="s">
        <v>355</v>
      </c>
      <c r="C382" s="9" t="s">
        <v>62</v>
      </c>
      <c r="D382" s="9" t="s">
        <v>63</v>
      </c>
      <c r="E382" t="s">
        <v>63</v>
      </c>
      <c r="F382" t="str">
        <f t="shared" si="145"/>
        <v>NYC</v>
      </c>
      <c r="G382" s="9" t="s">
        <v>53</v>
      </c>
      <c r="H382" s="36">
        <v>40.747626699999998</v>
      </c>
      <c r="I382" s="36">
        <v>-73.983484700000005</v>
      </c>
      <c r="J382" s="40">
        <f t="shared" si="173"/>
        <v>2</v>
      </c>
      <c r="K382" s="40">
        <f t="shared" si="146"/>
        <v>0</v>
      </c>
      <c r="L382" s="40">
        <f t="shared" si="147"/>
        <v>1</v>
      </c>
      <c r="M382" s="41">
        <v>25780.245091764704</v>
      </c>
      <c r="N382" s="41">
        <v>2912.5608005263157</v>
      </c>
      <c r="O382" s="41">
        <f t="shared" si="170"/>
        <v>1772.7709713101733</v>
      </c>
      <c r="P382" s="42">
        <f t="shared" si="148"/>
        <v>1</v>
      </c>
      <c r="Q382" s="43">
        <v>1927</v>
      </c>
      <c r="R382" s="43"/>
      <c r="S382" s="40">
        <f t="shared" si="149"/>
        <v>4</v>
      </c>
      <c r="T382" s="40"/>
      <c r="U382" s="40">
        <f t="shared" si="150"/>
        <v>0</v>
      </c>
      <c r="V382" s="40" t="str">
        <f>IFERROR(VLOOKUP(A382,'Data Tables'!$L$3:$M$89,2,FALSE),"No")</f>
        <v>No</v>
      </c>
      <c r="W382" s="40">
        <f t="shared" si="151"/>
        <v>0</v>
      </c>
      <c r="X382" s="43"/>
      <c r="Y382" s="40">
        <f t="shared" si="152"/>
        <v>0</v>
      </c>
      <c r="Z382" s="41" t="s">
        <v>40</v>
      </c>
      <c r="AA382" s="40">
        <f t="shared" si="153"/>
        <v>0</v>
      </c>
      <c r="AB382" s="41" t="s">
        <v>41</v>
      </c>
      <c r="AC382" s="42">
        <f t="shared" si="154"/>
        <v>2</v>
      </c>
      <c r="AD382" s="41" t="s">
        <v>54</v>
      </c>
      <c r="AE382" s="42">
        <f t="shared" si="155"/>
        <v>2</v>
      </c>
      <c r="AF382" s="45">
        <v>1990</v>
      </c>
      <c r="AG382" s="40">
        <f t="shared" si="156"/>
        <v>2</v>
      </c>
      <c r="AH382" s="43" t="s">
        <v>49</v>
      </c>
      <c r="AI382" s="40">
        <f t="shared" si="157"/>
        <v>2</v>
      </c>
      <c r="AJ382" s="46" t="s">
        <v>49</v>
      </c>
      <c r="AK382" s="40">
        <f t="shared" si="158"/>
        <v>1</v>
      </c>
      <c r="AL382" s="9" t="s">
        <v>1048</v>
      </c>
      <c r="AM382" s="9">
        <f t="shared" si="159"/>
        <v>4</v>
      </c>
      <c r="AN382" s="9" t="s">
        <v>1055</v>
      </c>
      <c r="AO382" s="47">
        <f>VLOOKUP(AN382,'Data Tables'!$E$4:$F$15,2,FALSE)</f>
        <v>20.157194</v>
      </c>
      <c r="AP382" s="9">
        <f t="shared" si="160"/>
        <v>0</v>
      </c>
      <c r="AQ382" s="9" t="s">
        <v>1050</v>
      </c>
      <c r="AR382" s="9">
        <f t="shared" si="161"/>
        <v>2</v>
      </c>
      <c r="AS382" s="9" t="str">
        <f t="shared" si="162"/>
        <v>NYC Natural Gas</v>
      </c>
      <c r="AT382" s="9"/>
      <c r="AU382" s="9">
        <f t="shared" si="163"/>
        <v>2</v>
      </c>
      <c r="AV382" s="9">
        <f t="shared" si="164"/>
        <v>49</v>
      </c>
    </row>
    <row r="383" spans="1:48" x14ac:dyDescent="0.25">
      <c r="A383" s="9" t="s">
        <v>349</v>
      </c>
      <c r="B383" s="9" t="s">
        <v>350</v>
      </c>
      <c r="C383" s="9" t="s">
        <v>62</v>
      </c>
      <c r="D383" s="9" t="s">
        <v>63</v>
      </c>
      <c r="E383" t="s">
        <v>63</v>
      </c>
      <c r="F383" t="str">
        <f t="shared" si="145"/>
        <v>NYC</v>
      </c>
      <c r="G383" s="9" t="s">
        <v>53</v>
      </c>
      <c r="H383" s="36">
        <v>40.750399999999999</v>
      </c>
      <c r="I383" s="36">
        <v>-73.941500000000005</v>
      </c>
      <c r="J383" s="40">
        <f t="shared" si="173"/>
        <v>2</v>
      </c>
      <c r="K383" s="40">
        <f t="shared" si="146"/>
        <v>0</v>
      </c>
      <c r="L383" s="40">
        <f t="shared" si="147"/>
        <v>1</v>
      </c>
      <c r="M383" s="41">
        <v>29628.908837647061</v>
      </c>
      <c r="N383" s="41">
        <v>3347.3692021052625</v>
      </c>
      <c r="O383" s="41">
        <f t="shared" si="170"/>
        <v>2037.4232018358482</v>
      </c>
      <c r="P383" s="42">
        <f t="shared" si="148"/>
        <v>1</v>
      </c>
      <c r="Q383" s="43">
        <v>1949</v>
      </c>
      <c r="R383" s="43"/>
      <c r="S383" s="40">
        <f t="shared" si="149"/>
        <v>3</v>
      </c>
      <c r="T383" s="40"/>
      <c r="U383" s="40">
        <f t="shared" si="150"/>
        <v>0</v>
      </c>
      <c r="V383" s="40" t="str">
        <f>IFERROR(VLOOKUP(A383,'Data Tables'!$L$3:$M$89,2,FALSE),"No")</f>
        <v>No</v>
      </c>
      <c r="W383" s="40">
        <f t="shared" si="151"/>
        <v>0</v>
      </c>
      <c r="X383" s="43"/>
      <c r="Y383" s="40">
        <f t="shared" si="152"/>
        <v>0</v>
      </c>
      <c r="Z383" s="41" t="s">
        <v>40</v>
      </c>
      <c r="AA383" s="40">
        <f t="shared" si="153"/>
        <v>0</v>
      </c>
      <c r="AB383" s="44" t="str">
        <f>IF(AND(E383="Manhattan",G383="Multifamily Housing"),IF(Q383&lt;1980,"Dual Fuel","Natural Gas"),IF(AND(E383="Manhattan",G383&lt;&gt;"Multifamily Housing"),IF(Q383&lt;1945,"Oil",IF(Q383&lt;1980,"Dual Fuel","Natural Gas")),IF(E383="Downstate/LI/HV",IF(Q383&lt;1980,"Dual Fuel","Natural Gas"),IF(Q383&lt;1945,"Dual Fuel","Natural Gas"))))</f>
        <v>Dual Fuel</v>
      </c>
      <c r="AC383" s="42">
        <f t="shared" si="154"/>
        <v>3</v>
      </c>
      <c r="AD383" s="44" t="str">
        <f>IF(AND(E383="Upstate",Q383&gt;=1945),"Furnace",IF(Q383&gt;=1980,"HW Boiler",IF(AND(E383="Downstate/LI/HV",Q383&gt;=1945),"Furnace","Steam Boiler")))</f>
        <v>Steam Boiler</v>
      </c>
      <c r="AE383" s="42">
        <f t="shared" si="155"/>
        <v>2</v>
      </c>
      <c r="AF383" s="45">
        <v>1990</v>
      </c>
      <c r="AG383" s="40">
        <f t="shared" si="156"/>
        <v>2</v>
      </c>
      <c r="AH383" s="45" t="str">
        <f>IF(AND(E383="Upstate",Q383&gt;=1945),"Forced Air",IF(Q383&gt;=1980,"Hydronic",IF(AND(E383="Downstate/LI/HV",Q383&gt;=1945),"Forced Air","Steam")))</f>
        <v>Steam</v>
      </c>
      <c r="AI383" s="40">
        <f t="shared" si="157"/>
        <v>2</v>
      </c>
      <c r="AJ383" s="46" t="s">
        <v>42</v>
      </c>
      <c r="AK383" s="40">
        <f t="shared" si="158"/>
        <v>0</v>
      </c>
      <c r="AL383" s="9" t="s">
        <v>1048</v>
      </c>
      <c r="AM383" s="9">
        <f t="shared" si="159"/>
        <v>4</v>
      </c>
      <c r="AN383" s="9" t="s">
        <v>1055</v>
      </c>
      <c r="AO383" s="47">
        <f>VLOOKUP(AN383,'Data Tables'!$E$4:$F$15,2,FALSE)</f>
        <v>20.157194</v>
      </c>
      <c r="AP383" s="9">
        <f t="shared" si="160"/>
        <v>0</v>
      </c>
      <c r="AQ383" s="9" t="s">
        <v>1050</v>
      </c>
      <c r="AR383" s="9">
        <f t="shared" si="161"/>
        <v>2</v>
      </c>
      <c r="AS383" s="9" t="str">
        <f t="shared" si="162"/>
        <v>NYC Dual Fuel</v>
      </c>
      <c r="AT383" s="9"/>
      <c r="AU383" s="9">
        <f t="shared" si="163"/>
        <v>3</v>
      </c>
      <c r="AV383" s="9">
        <f t="shared" si="164"/>
        <v>49</v>
      </c>
    </row>
    <row r="384" spans="1:48" hidden="1" x14ac:dyDescent="0.25">
      <c r="A384" s="9" t="s">
        <v>664</v>
      </c>
      <c r="B384" s="9" t="s">
        <v>665</v>
      </c>
      <c r="C384" s="9" t="s">
        <v>666</v>
      </c>
      <c r="D384" s="9" t="s">
        <v>442</v>
      </c>
      <c r="E384" t="s">
        <v>1034</v>
      </c>
      <c r="F384" t="str">
        <f t="shared" si="145"/>
        <v>Not NYC</v>
      </c>
      <c r="G384" s="9" t="s">
        <v>339</v>
      </c>
      <c r="H384" s="36">
        <v>41.152921631509599</v>
      </c>
      <c r="I384" s="36">
        <v>-73.868688328609593</v>
      </c>
      <c r="J384" s="40">
        <f t="shared" si="173"/>
        <v>3</v>
      </c>
      <c r="K384" s="40">
        <f t="shared" si="146"/>
        <v>1</v>
      </c>
      <c r="L384" s="40">
        <f t="shared" si="147"/>
        <v>1</v>
      </c>
      <c r="M384" s="41">
        <v>59629.349273924039</v>
      </c>
      <c r="N384" s="41">
        <v>32713.323559999997</v>
      </c>
      <c r="O384" s="41">
        <f t="shared" si="170"/>
        <v>4100.3946647774828</v>
      </c>
      <c r="P384" s="42">
        <f t="shared" si="148"/>
        <v>2</v>
      </c>
      <c r="Q384" s="43">
        <v>1828</v>
      </c>
      <c r="R384" s="43"/>
      <c r="S384" s="40">
        <f t="shared" si="149"/>
        <v>4</v>
      </c>
      <c r="T384" s="40" t="s">
        <v>1162</v>
      </c>
      <c r="U384" s="40">
        <f t="shared" si="150"/>
        <v>4</v>
      </c>
      <c r="V384" s="40" t="str">
        <f>IFERROR(VLOOKUP(A384,'Data Tables'!$L$3:$M$89,2,FALSE),"No")</f>
        <v>No</v>
      </c>
      <c r="W384" s="40">
        <f t="shared" si="151"/>
        <v>0</v>
      </c>
      <c r="X384" s="43"/>
      <c r="Y384" s="40">
        <f t="shared" si="152"/>
        <v>0</v>
      </c>
      <c r="Z384" s="43" t="s">
        <v>156</v>
      </c>
      <c r="AA384" s="40">
        <f t="shared" si="153"/>
        <v>0</v>
      </c>
      <c r="AB384" s="44" t="str">
        <f>IF(AND(E384="Manhattan",G384="Multifamily Housing"),IF(Q384&lt;1980,"Dual Fuel","Natural Gas"),IF(AND(E384="Manhattan",G384&lt;&gt;"Multifamily Housing"),IF(Q384&lt;1945,"Oil",IF(Q384&lt;1980,"Dual Fuel","Natural Gas")),IF(E384="Downstate/LI/HV",IF(Q384&lt;1980,"Dual Fuel","Natural Gas"),IF(Q384&lt;1945,"Dual Fuel","Natural Gas"))))</f>
        <v>Dual Fuel</v>
      </c>
      <c r="AC384" s="42">
        <f t="shared" si="154"/>
        <v>3</v>
      </c>
      <c r="AD384" s="44" t="str">
        <f>IF(AND(E384="Upstate",Q384&gt;=1945),"Furnace",IF(Q384&gt;=1980,"HW Boiler",IF(AND(E384="Downstate/LI/HV",Q384&gt;=1945),"Furnace","Steam Boiler")))</f>
        <v>Steam Boiler</v>
      </c>
      <c r="AE384" s="42">
        <f t="shared" si="155"/>
        <v>2</v>
      </c>
      <c r="AF384" s="45">
        <v>1990</v>
      </c>
      <c r="AG384" s="40">
        <f t="shared" si="156"/>
        <v>2</v>
      </c>
      <c r="AH384" s="45" t="str">
        <f>IF(AND(E384="Upstate",Q384&gt;=1945),"Forced Air",IF(Q384&gt;=1980,"Hydronic",IF(AND(E384="Downstate/LI/HV",Q384&gt;=1945),"Forced Air","Steam")))</f>
        <v>Steam</v>
      </c>
      <c r="AI384" s="40">
        <f t="shared" si="157"/>
        <v>2</v>
      </c>
      <c r="AJ384" s="46" t="s">
        <v>42</v>
      </c>
      <c r="AK384" s="40">
        <f t="shared" si="158"/>
        <v>0</v>
      </c>
      <c r="AL384" s="9" t="s">
        <v>1048</v>
      </c>
      <c r="AM384" s="9">
        <f t="shared" si="159"/>
        <v>4</v>
      </c>
      <c r="AN384" s="9" t="s">
        <v>1055</v>
      </c>
      <c r="AO384" s="47">
        <f>VLOOKUP(AN384,'Data Tables'!$E$4:$F$15,2,FALSE)</f>
        <v>20.157194</v>
      </c>
      <c r="AP384" s="9">
        <f t="shared" si="160"/>
        <v>0</v>
      </c>
      <c r="AQ384" s="9" t="s">
        <v>1050</v>
      </c>
      <c r="AR384" s="9">
        <f t="shared" si="161"/>
        <v>2</v>
      </c>
      <c r="AS384" s="9" t="str">
        <f t="shared" si="162"/>
        <v>Not NYC</v>
      </c>
      <c r="AT384" s="9"/>
      <c r="AU384" s="9">
        <f t="shared" si="163"/>
        <v>0</v>
      </c>
      <c r="AV384" s="9">
        <f t="shared" si="164"/>
        <v>49</v>
      </c>
    </row>
    <row r="385" spans="1:48" x14ac:dyDescent="0.25">
      <c r="A385" s="9" t="s">
        <v>966</v>
      </c>
      <c r="B385" s="9" t="s">
        <v>420</v>
      </c>
      <c r="C385" s="9" t="s">
        <v>417</v>
      </c>
      <c r="D385" s="9" t="s">
        <v>418</v>
      </c>
      <c r="E385" t="s">
        <v>1035</v>
      </c>
      <c r="F385" t="str">
        <f t="shared" si="145"/>
        <v>Not NYC</v>
      </c>
      <c r="G385" s="9" t="s">
        <v>53</v>
      </c>
      <c r="H385" s="36">
        <v>42.897039999999997</v>
      </c>
      <c r="I385" s="36">
        <v>-78.868570000000005</v>
      </c>
      <c r="J385" s="40">
        <f t="shared" si="173"/>
        <v>2</v>
      </c>
      <c r="K385" s="40">
        <f t="shared" si="146"/>
        <v>0</v>
      </c>
      <c r="L385" s="40">
        <f t="shared" si="147"/>
        <v>1</v>
      </c>
      <c r="M385" s="41">
        <v>30315.186317254163</v>
      </c>
      <c r="N385" s="41">
        <v>3412.6744830827065</v>
      </c>
      <c r="O385" s="41">
        <f t="shared" si="170"/>
        <v>2084.6148708747132</v>
      </c>
      <c r="P385" s="42">
        <f t="shared" si="148"/>
        <v>1</v>
      </c>
      <c r="Q385" s="43">
        <v>1846</v>
      </c>
      <c r="R385" s="43">
        <v>2017</v>
      </c>
      <c r="S385" s="40">
        <f t="shared" si="149"/>
        <v>0</v>
      </c>
      <c r="T385" s="40" t="s">
        <v>1162</v>
      </c>
      <c r="U385" s="40">
        <f t="shared" si="150"/>
        <v>4</v>
      </c>
      <c r="V385" s="40" t="str">
        <f>IFERROR(VLOOKUP(A385,'Data Tables'!$L$3:$M$89,2,FALSE),"No")</f>
        <v>No</v>
      </c>
      <c r="W385" s="40">
        <f t="shared" si="151"/>
        <v>0</v>
      </c>
      <c r="X385" s="43"/>
      <c r="Y385" s="40">
        <f t="shared" si="152"/>
        <v>0</v>
      </c>
      <c r="Z385" s="43" t="s">
        <v>67</v>
      </c>
      <c r="AA385" s="40">
        <f t="shared" si="153"/>
        <v>2</v>
      </c>
      <c r="AB385" s="44" t="str">
        <f>IF(AND(E385="Manhattan",G385="Multifamily Housing"),IF(Q385&lt;1980,"Dual Fuel","Natural Gas"),IF(AND(E385="Manhattan",G385&lt;&gt;"Multifamily Housing"),IF(Q385&lt;1945,"Oil",IF(Q385&lt;1980,"Dual Fuel","Natural Gas")),IF(E385="Downstate/LI/HV",IF(Q385&lt;1980,"Dual Fuel","Natural Gas"),IF(Q385&lt;1945,"Dual Fuel","Natural Gas"))))</f>
        <v>Dual Fuel</v>
      </c>
      <c r="AC385" s="42">
        <f t="shared" si="154"/>
        <v>3</v>
      </c>
      <c r="AD385" s="44" t="str">
        <f>IF(AND(E385="Upstate",Q385&gt;=1945),"Furnace",IF(Q385&gt;=1980,"HW Boiler",IF(AND(E385="Downstate/LI/HV",Q385&gt;=1945),"Furnace","Steam Boiler")))</f>
        <v>Steam Boiler</v>
      </c>
      <c r="AE385" s="42">
        <f t="shared" si="155"/>
        <v>2</v>
      </c>
      <c r="AF385" s="45">
        <v>1990</v>
      </c>
      <c r="AG385" s="40">
        <f t="shared" si="156"/>
        <v>2</v>
      </c>
      <c r="AH385" s="45" t="str">
        <f>IF(AND(E385="Upstate",Q385&gt;=1945),"Forced Air",IF(Q385&gt;=1980,"Hydronic",IF(AND(E385="Downstate/LI/HV",Q385&gt;=1945),"Forced Air","Steam")))</f>
        <v>Steam</v>
      </c>
      <c r="AI385" s="40">
        <f t="shared" si="157"/>
        <v>2</v>
      </c>
      <c r="AJ385" s="46" t="s">
        <v>42</v>
      </c>
      <c r="AK385" s="40">
        <f t="shared" si="158"/>
        <v>0</v>
      </c>
      <c r="AL385" s="9" t="s">
        <v>1060</v>
      </c>
      <c r="AM385" s="9">
        <f t="shared" si="159"/>
        <v>2</v>
      </c>
      <c r="AN385" s="9" t="s">
        <v>1047</v>
      </c>
      <c r="AO385" s="47">
        <f>VLOOKUP(AN385,'Data Tables'!$E$4:$F$15,2,FALSE)</f>
        <v>8.6002589999999994</v>
      </c>
      <c r="AP385" s="9">
        <f t="shared" si="160"/>
        <v>4</v>
      </c>
      <c r="AQ385" s="9" t="s">
        <v>1061</v>
      </c>
      <c r="AR385" s="9">
        <f t="shared" si="161"/>
        <v>4</v>
      </c>
      <c r="AS385" s="9" t="str">
        <f t="shared" si="162"/>
        <v>Not NYC</v>
      </c>
      <c r="AT385" s="9"/>
      <c r="AU385" s="9">
        <f t="shared" si="163"/>
        <v>0</v>
      </c>
      <c r="AV385" s="9">
        <f t="shared" si="164"/>
        <v>49</v>
      </c>
    </row>
    <row r="386" spans="1:48" hidden="1" x14ac:dyDescent="0.25">
      <c r="A386" s="9" t="s">
        <v>967</v>
      </c>
      <c r="B386" s="9" t="s">
        <v>968</v>
      </c>
      <c r="C386" s="9" t="s">
        <v>437</v>
      </c>
      <c r="D386" s="9" t="s">
        <v>437</v>
      </c>
      <c r="E386" t="s">
        <v>1034</v>
      </c>
      <c r="F386" t="str">
        <f t="shared" si="145"/>
        <v>Not NYC</v>
      </c>
      <c r="G386" s="9" t="s">
        <v>339</v>
      </c>
      <c r="H386" s="36">
        <v>42.751307093696099</v>
      </c>
      <c r="I386" s="36">
        <v>-73.820137735849897</v>
      </c>
      <c r="J386" s="40">
        <f t="shared" si="173"/>
        <v>3</v>
      </c>
      <c r="K386" s="40">
        <f t="shared" si="146"/>
        <v>1</v>
      </c>
      <c r="L386" s="40">
        <f t="shared" si="147"/>
        <v>1</v>
      </c>
      <c r="M386" s="41">
        <v>30268.705215189872</v>
      </c>
      <c r="N386" s="41">
        <v>16605.748</v>
      </c>
      <c r="O386" s="41">
        <f t="shared" si="170"/>
        <v>2081.4186115621742</v>
      </c>
      <c r="P386" s="42">
        <f t="shared" si="148"/>
        <v>1</v>
      </c>
      <c r="Q386" s="43">
        <v>1931</v>
      </c>
      <c r="R386" s="43">
        <v>2014</v>
      </c>
      <c r="S386" s="40">
        <f t="shared" si="149"/>
        <v>0</v>
      </c>
      <c r="T386" s="40" t="s">
        <v>1162</v>
      </c>
      <c r="U386" s="40">
        <f t="shared" si="150"/>
        <v>4</v>
      </c>
      <c r="V386" s="40" t="str">
        <f>IFERROR(VLOOKUP(A386,'Data Tables'!$L$3:$M$89,2,FALSE),"No")</f>
        <v>No</v>
      </c>
      <c r="W386" s="40">
        <f t="shared" si="151"/>
        <v>0</v>
      </c>
      <c r="X386" s="43"/>
      <c r="Y386" s="40">
        <f t="shared" si="152"/>
        <v>0</v>
      </c>
      <c r="Z386" s="43" t="s">
        <v>77</v>
      </c>
      <c r="AA386" s="40">
        <f t="shared" si="153"/>
        <v>1</v>
      </c>
      <c r="AB386" s="44" t="str">
        <f>IF(AND(E386="Manhattan",G386="Multifamily Housing"),IF(Q386&lt;1980,"Dual Fuel","Natural Gas"),IF(AND(E386="Manhattan",G386&lt;&gt;"Multifamily Housing"),IF(Q386&lt;1945,"Oil",IF(Q386&lt;1980,"Dual Fuel","Natural Gas")),IF(E386="Downstate/LI/HV",IF(Q386&lt;1980,"Dual Fuel","Natural Gas"),IF(Q386&lt;1945,"Dual Fuel","Natural Gas"))))</f>
        <v>Dual Fuel</v>
      </c>
      <c r="AC386" s="42">
        <f t="shared" si="154"/>
        <v>3</v>
      </c>
      <c r="AD386" s="44" t="str">
        <f>IF(AND(E386="Upstate",Q386&gt;=1945),"Furnace",IF(Q386&gt;=1980,"HW Boiler",IF(AND(E386="Downstate/LI/HV",Q386&gt;=1945),"Furnace","Steam Boiler")))</f>
        <v>Steam Boiler</v>
      </c>
      <c r="AE386" s="42">
        <f t="shared" si="155"/>
        <v>2</v>
      </c>
      <c r="AF386" s="45">
        <v>1990</v>
      </c>
      <c r="AG386" s="40">
        <f t="shared" si="156"/>
        <v>2</v>
      </c>
      <c r="AH386" s="45" t="str">
        <f>IF(AND(E386="Upstate",Q386&gt;=1945),"Forced Air",IF(Q386&gt;=1980,"Hydronic",IF(AND(E386="Downstate/LI/HV",Q386&gt;=1945),"Forced Air","Steam")))</f>
        <v>Steam</v>
      </c>
      <c r="AI386" s="40">
        <f t="shared" si="157"/>
        <v>2</v>
      </c>
      <c r="AJ386" s="46" t="s">
        <v>42</v>
      </c>
      <c r="AK386" s="40">
        <f t="shared" si="158"/>
        <v>0</v>
      </c>
      <c r="AL386" s="9" t="s">
        <v>1060</v>
      </c>
      <c r="AM386" s="9">
        <f t="shared" si="159"/>
        <v>2</v>
      </c>
      <c r="AN386" s="9" t="s">
        <v>1047</v>
      </c>
      <c r="AO386" s="47">
        <f>VLOOKUP(AN386,'Data Tables'!$E$4:$F$15,2,FALSE)</f>
        <v>8.6002589999999994</v>
      </c>
      <c r="AP386" s="9">
        <f t="shared" si="160"/>
        <v>4</v>
      </c>
      <c r="AQ386" s="9" t="s">
        <v>1061</v>
      </c>
      <c r="AR386" s="9">
        <f t="shared" si="161"/>
        <v>4</v>
      </c>
      <c r="AS386" s="9" t="str">
        <f t="shared" si="162"/>
        <v>Not NYC</v>
      </c>
      <c r="AT386" s="9"/>
      <c r="AU386" s="9">
        <f t="shared" si="163"/>
        <v>0</v>
      </c>
      <c r="AV386" s="9">
        <f t="shared" si="164"/>
        <v>49</v>
      </c>
    </row>
    <row r="387" spans="1:48" hidden="1" x14ac:dyDescent="0.25">
      <c r="A387" s="9" t="s">
        <v>1025</v>
      </c>
      <c r="B387" s="9"/>
      <c r="C387" s="9" t="s">
        <v>1026</v>
      </c>
      <c r="D387" s="9" t="s">
        <v>424</v>
      </c>
      <c r="E387" t="s">
        <v>1034</v>
      </c>
      <c r="F387" t="str">
        <f t="shared" si="145"/>
        <v>Not NYC</v>
      </c>
      <c r="G387" s="9" t="s">
        <v>316</v>
      </c>
      <c r="H387" s="36">
        <v>40.843499999999999</v>
      </c>
      <c r="I387" s="36">
        <v>-72.641570000000002</v>
      </c>
      <c r="J387" s="40">
        <f t="shared" si="173"/>
        <v>3</v>
      </c>
      <c r="K387" s="40">
        <f t="shared" si="146"/>
        <v>2</v>
      </c>
      <c r="L387" s="40">
        <f t="shared" si="147"/>
        <v>3</v>
      </c>
      <c r="M387" s="41">
        <v>25837.431502953248</v>
      </c>
      <c r="N387" s="41">
        <v>3626.3061758530876</v>
      </c>
      <c r="O387" s="41">
        <f t="shared" si="170"/>
        <v>1776.7033780560205</v>
      </c>
      <c r="P387" s="42">
        <f t="shared" si="148"/>
        <v>1</v>
      </c>
      <c r="Q387" s="43">
        <v>1943</v>
      </c>
      <c r="R387" s="43">
        <v>1991</v>
      </c>
      <c r="S387" s="40">
        <f t="shared" si="149"/>
        <v>2</v>
      </c>
      <c r="T387" s="40" t="s">
        <v>1162</v>
      </c>
      <c r="U387" s="40">
        <f t="shared" si="150"/>
        <v>4</v>
      </c>
      <c r="V387" s="40" t="str">
        <f>IFERROR(VLOOKUP(A387,'Data Tables'!$L$3:$M$89,2,FALSE),"No")</f>
        <v>No</v>
      </c>
      <c r="W387" s="40">
        <f t="shared" si="151"/>
        <v>0</v>
      </c>
      <c r="X387" s="43"/>
      <c r="Y387" s="40">
        <f t="shared" si="152"/>
        <v>0</v>
      </c>
      <c r="Z387" s="43" t="s">
        <v>40</v>
      </c>
      <c r="AA387" s="40">
        <f t="shared" si="153"/>
        <v>0</v>
      </c>
      <c r="AB387" s="44" t="str">
        <f>IF(AND(E387="Manhattan",G387="Multifamily Housing"),IF(Q387&lt;1980,"Dual Fuel","Natural Gas"),IF(AND(E387="Manhattan",G387&lt;&gt;"Multifamily Housing"),IF(Q387&lt;1945,"Oil",IF(Q387&lt;1980,"Dual Fuel","Natural Gas")),IF(E387="Downstate/LI/HV",IF(Q387&lt;1980,"Dual Fuel","Natural Gas"),IF(Q387&lt;1945,"Dual Fuel","Natural Gas"))))</f>
        <v>Dual Fuel</v>
      </c>
      <c r="AC387" s="42">
        <f t="shared" si="154"/>
        <v>3</v>
      </c>
      <c r="AD387" s="44" t="str">
        <f>IF(AND(E387="Upstate",Q387&gt;=1945),"Furnace",IF(Q387&gt;=1980,"HW Boiler",IF(AND(E387="Downstate/LI/HV",Q387&gt;=1945),"Furnace","Steam Boiler")))</f>
        <v>Steam Boiler</v>
      </c>
      <c r="AE387" s="42">
        <f t="shared" si="155"/>
        <v>2</v>
      </c>
      <c r="AF387" s="45">
        <v>1990</v>
      </c>
      <c r="AG387" s="40">
        <f t="shared" si="156"/>
        <v>2</v>
      </c>
      <c r="AH387" s="45" t="str">
        <f>IF(AND(E387="Upstate",Q387&gt;=1945),"Forced Air",IF(Q387&gt;=1980,"Hydronic",IF(AND(E387="Downstate/LI/HV",Q387&gt;=1945),"Forced Air","Steam")))</f>
        <v>Steam</v>
      </c>
      <c r="AI387" s="40">
        <f t="shared" si="157"/>
        <v>2</v>
      </c>
      <c r="AJ387" s="46" t="s">
        <v>42</v>
      </c>
      <c r="AK387" s="40">
        <f t="shared" si="158"/>
        <v>0</v>
      </c>
      <c r="AL387" s="9" t="s">
        <v>1048</v>
      </c>
      <c r="AM387" s="9">
        <f t="shared" si="159"/>
        <v>4</v>
      </c>
      <c r="AN387" s="9" t="s">
        <v>1052</v>
      </c>
      <c r="AO387" s="47">
        <f>VLOOKUP(AN387,'Data Tables'!$E$4:$F$15,2,FALSE)</f>
        <v>18.814844999999998</v>
      </c>
      <c r="AP387" s="9">
        <f t="shared" si="160"/>
        <v>1</v>
      </c>
      <c r="AQ387" s="9" t="s">
        <v>1058</v>
      </c>
      <c r="AR387" s="9">
        <f t="shared" si="161"/>
        <v>1</v>
      </c>
      <c r="AS387" s="9" t="str">
        <f t="shared" si="162"/>
        <v>Not NYC</v>
      </c>
      <c r="AT387" s="9"/>
      <c r="AU387" s="9">
        <f t="shared" si="163"/>
        <v>0</v>
      </c>
      <c r="AV387" s="9">
        <f t="shared" si="164"/>
        <v>49</v>
      </c>
    </row>
    <row r="388" spans="1:48" x14ac:dyDescent="0.25">
      <c r="A388" s="9" t="s">
        <v>527</v>
      </c>
      <c r="B388" s="9" t="s">
        <v>528</v>
      </c>
      <c r="C388" s="9" t="s">
        <v>529</v>
      </c>
      <c r="D388" s="9" t="s">
        <v>529</v>
      </c>
      <c r="E388" t="s">
        <v>1035</v>
      </c>
      <c r="F388" t="str">
        <f t="shared" si="145"/>
        <v>Not NYC</v>
      </c>
      <c r="G388" s="9" t="s">
        <v>53</v>
      </c>
      <c r="H388" s="36">
        <v>42.598022</v>
      </c>
      <c r="I388" s="36">
        <v>-76.188654999999997</v>
      </c>
      <c r="J388" s="40">
        <f t="shared" si="173"/>
        <v>2</v>
      </c>
      <c r="K388" s="40">
        <f t="shared" si="146"/>
        <v>0</v>
      </c>
      <c r="L388" s="40">
        <f t="shared" si="147"/>
        <v>1</v>
      </c>
      <c r="M388" s="41">
        <v>114877.2263961039</v>
      </c>
      <c r="N388" s="41">
        <v>12932.085427631579</v>
      </c>
      <c r="O388" s="41">
        <f t="shared" si="170"/>
        <v>7899.4986857085578</v>
      </c>
      <c r="P388" s="42">
        <f t="shared" si="148"/>
        <v>3</v>
      </c>
      <c r="Q388" s="43">
        <v>1923</v>
      </c>
      <c r="R388" s="43">
        <v>2012</v>
      </c>
      <c r="S388" s="40">
        <f t="shared" si="149"/>
        <v>0</v>
      </c>
      <c r="T388" s="40" t="s">
        <v>1162</v>
      </c>
      <c r="U388" s="40">
        <f t="shared" si="150"/>
        <v>4</v>
      </c>
      <c r="V388" s="40" t="str">
        <f>IFERROR(VLOOKUP(A388,'Data Tables'!$L$3:$M$89,2,FALSE),"No")</f>
        <v>Yes</v>
      </c>
      <c r="W388" s="40">
        <f t="shared" si="151"/>
        <v>4</v>
      </c>
      <c r="X388" s="43"/>
      <c r="Y388" s="40">
        <f t="shared" si="152"/>
        <v>0</v>
      </c>
      <c r="Z388" s="43" t="s">
        <v>156</v>
      </c>
      <c r="AA388" s="40">
        <f t="shared" si="153"/>
        <v>0</v>
      </c>
      <c r="AB388" s="43" t="s">
        <v>41</v>
      </c>
      <c r="AC388" s="42">
        <f t="shared" si="154"/>
        <v>2</v>
      </c>
      <c r="AD388" s="41" t="s">
        <v>74</v>
      </c>
      <c r="AE388" s="42">
        <f t="shared" si="155"/>
        <v>2</v>
      </c>
      <c r="AF388" s="43">
        <v>2015</v>
      </c>
      <c r="AG388" s="40">
        <f t="shared" si="156"/>
        <v>1</v>
      </c>
      <c r="AH388" s="43" t="s">
        <v>49</v>
      </c>
      <c r="AI388" s="40">
        <f t="shared" si="157"/>
        <v>2</v>
      </c>
      <c r="AJ388" s="46" t="s">
        <v>42</v>
      </c>
      <c r="AK388" s="40">
        <f t="shared" si="158"/>
        <v>0</v>
      </c>
      <c r="AL388" s="9" t="s">
        <v>1060</v>
      </c>
      <c r="AM388" s="9">
        <f t="shared" si="159"/>
        <v>2</v>
      </c>
      <c r="AN388" s="9" t="s">
        <v>1047</v>
      </c>
      <c r="AO388" s="47">
        <f>VLOOKUP(AN388,'Data Tables'!$E$4:$F$15,2,FALSE)</f>
        <v>8.6002589999999994</v>
      </c>
      <c r="AP388" s="9">
        <f t="shared" si="160"/>
        <v>4</v>
      </c>
      <c r="AQ388" s="9" t="s">
        <v>1061</v>
      </c>
      <c r="AR388" s="9">
        <f t="shared" si="161"/>
        <v>4</v>
      </c>
      <c r="AS388" s="9" t="str">
        <f t="shared" si="162"/>
        <v>Not NYC</v>
      </c>
      <c r="AT388" s="9"/>
      <c r="AU388" s="9">
        <f t="shared" si="163"/>
        <v>0</v>
      </c>
      <c r="AV388" s="9">
        <f t="shared" si="164"/>
        <v>49</v>
      </c>
    </row>
    <row r="389" spans="1:48" hidden="1" x14ac:dyDescent="0.25">
      <c r="A389" s="9" t="s">
        <v>828</v>
      </c>
      <c r="B389" s="9" t="s">
        <v>829</v>
      </c>
      <c r="C389" s="9" t="s">
        <v>830</v>
      </c>
      <c r="D389" s="9" t="s">
        <v>424</v>
      </c>
      <c r="E389" t="s">
        <v>1034</v>
      </c>
      <c r="F389" t="str">
        <f t="shared" ref="F389:F405" si="174">IF(OR(D389="Brooklyn",D389="Bronx",D389="Queens",D389="Manhattan",D389="Staten Island"),"NYC","Not NYC")</f>
        <v>Not NYC</v>
      </c>
      <c r="G389" s="9" t="s">
        <v>76</v>
      </c>
      <c r="H389" s="36">
        <v>40.879533000000002</v>
      </c>
      <c r="I389" s="36">
        <v>-73.417334999999994</v>
      </c>
      <c r="J389" s="40">
        <f t="shared" si="173"/>
        <v>4</v>
      </c>
      <c r="K389" s="40">
        <f t="shared" ref="K389:K405" si="175">IF(OR(G389="Hospitals",G389="Hotels",G389="Airports"),4,IF(G389="Nursing Homes",3,IF(OR(G389="Multifamily Housing",G389="Military"),2,IF(OR(G389="Office",G389="Correctional Facilities"),1,0))))</f>
        <v>4</v>
      </c>
      <c r="L389" s="40">
        <f t="shared" ref="L389:L405" si="176">IF(OR(G389="Hospitals",G389="Nursing Homes",G389="Hotels",G389="Airports"),4,IF(AND(E389="Upstate",OR(G389="Multifamily Housing",G389="Military")),2,IF(OR(G389="Multifamily Housing",G389="Military"),3,IF(G389="Office",2,IF(OR(G389="Correctional Facilities",G389="Colleges &amp; Universities"),1,666)))))</f>
        <v>4</v>
      </c>
      <c r="M389" s="41">
        <v>38157.142680466415</v>
      </c>
      <c r="N389" s="41">
        <v>16638.288959505706</v>
      </c>
      <c r="O389" s="41">
        <f t="shared" si="170"/>
        <v>2623.8646937332496</v>
      </c>
      <c r="P389" s="42">
        <f t="shared" ref="P389:P405" si="177">IF(M389&gt;=200000,4,IF(M389&gt;=100000,3,IF(M389&gt;=50000,2,IF(M389&gt;=20000,1,0))))</f>
        <v>1</v>
      </c>
      <c r="Q389" s="43">
        <v>1916</v>
      </c>
      <c r="R389" s="43">
        <v>2017</v>
      </c>
      <c r="S389" s="40">
        <f t="shared" ref="S389:S405" si="178">IF(OR(Q389&gt;=2000,R389&gt;=2000),0,IF(AND(Q389&gt;=1980,OR(R389="",R389&lt;2000)),1,IF(AND(Q389&lt;1980,R389&gt;=1980,R389&lt;2000),2,IF(Q389&lt;1945,4,3))))</f>
        <v>0</v>
      </c>
      <c r="T389" s="40"/>
      <c r="U389" s="40">
        <f t="shared" ref="U389:U405" si="179">IF(T389="Y",4,0)</f>
        <v>0</v>
      </c>
      <c r="V389" s="40" t="str">
        <f>IFERROR(VLOOKUP(A389,'Data Tables'!$L$3:$M$89,2,FALSE),"No")</f>
        <v>No</v>
      </c>
      <c r="W389" s="40">
        <f t="shared" ref="W389:W405" si="180">IF(V389="Yes",4,0)</f>
        <v>0</v>
      </c>
      <c r="X389" s="43"/>
      <c r="Y389" s="40">
        <f t="shared" ref="Y389:Y405" si="181">IF(X389="",0,4)</f>
        <v>0</v>
      </c>
      <c r="Z389" s="43" t="s">
        <v>831</v>
      </c>
      <c r="AA389" s="40">
        <f t="shared" ref="AA389:AA405" si="182">IF(Z389="Plentiful",4,IF(Z389="Sufficient",2,IF(Z389="Limited",1,0)))</f>
        <v>0</v>
      </c>
      <c r="AB389" s="44" t="str">
        <f>IF(AND(E389="Manhattan",G389="Multifamily Housing"),IF(Q389&lt;1980,"Dual Fuel","Natural Gas"),IF(AND(E389="Manhattan",G389&lt;&gt;"Multifamily Housing"),IF(Q389&lt;1945,"Oil",IF(Q389&lt;1980,"Dual Fuel","Natural Gas")),IF(E389="Downstate/LI/HV",IF(Q389&lt;1980,"Dual Fuel","Natural Gas"),IF(Q389&lt;1945,"Dual Fuel","Natural Gas"))))</f>
        <v>Dual Fuel</v>
      </c>
      <c r="AC389" s="42">
        <f t="shared" ref="AC389:AC405" si="183">IF(OR(AB389="Coal",AB389="Oil"),4,IF(AB389="Dual Fuel",3,IF(AB389="Natural Gas",2,1)))</f>
        <v>3</v>
      </c>
      <c r="AD389" s="41" t="s">
        <v>74</v>
      </c>
      <c r="AE389" s="42">
        <f t="shared" ref="AE389:AE405" si="184">IF(OR(AD389="HW Boiler",AD389="District HW",AD389="District HW (CHP)"),4,IF(OR(AD389="Furnace",AD389="CHP",AD389="District Steam (CHP)"),3,IF(OR(AD389="Steam Boiler",AD389="District Steam"),2,1)))</f>
        <v>2</v>
      </c>
      <c r="AF389" s="45">
        <v>1990</v>
      </c>
      <c r="AG389" s="40">
        <f t="shared" ref="AG389:AG405" si="185">IF(AF389&gt;=2000,1,IF(AF389&gt;=1980,2,IF(AF389&gt;=1950,3,4)))</f>
        <v>2</v>
      </c>
      <c r="AH389" s="43" t="s">
        <v>49</v>
      </c>
      <c r="AI389" s="40">
        <f t="shared" ref="AI389:AI405" si="186">IF(AH389="Hydronic",4,IF(AH389="Forced Air",4,IF(AH389="Steam",2,0)))</f>
        <v>2</v>
      </c>
      <c r="AJ389" s="46" t="s">
        <v>42</v>
      </c>
      <c r="AK389" s="40">
        <f t="shared" ref="AK389:AK405" si="187">IF(OR(AJ389="HW",AJ389="HW + CW"),4,IF(AJ389="Steam + CW",3,IF(AJ389="CW",2,IF(AJ389="Steam",1,0))))</f>
        <v>0</v>
      </c>
      <c r="AL389" s="9" t="s">
        <v>1048</v>
      </c>
      <c r="AM389" s="9">
        <f t="shared" ref="AM389:AM405" si="188">IF(AL389="Zone 4",4,IF(AL389="Zone 5",2,1))</f>
        <v>4</v>
      </c>
      <c r="AN389" s="9" t="s">
        <v>1052</v>
      </c>
      <c r="AO389" s="47">
        <f>VLOOKUP(AN389,'Data Tables'!$E$4:$F$15,2,FALSE)</f>
        <v>18.814844999999998</v>
      </c>
      <c r="AP389" s="9">
        <f t="shared" ref="AP389:AP405" si="189">IF(AO389&gt;20,0,IF(AO389&gt;15,1,IF(AO389&gt;12,2,IF(AO389&gt;9,3,4))))</f>
        <v>1</v>
      </c>
      <c r="AQ389" s="9" t="s">
        <v>1058</v>
      </c>
      <c r="AR389" s="9">
        <f t="shared" ref="AR389:AR405" si="190">IF(AD389="Electric Heat Pump",0,IF(AQ389="Lowest Emissions",4,IF(AQ389="Low Emissions",2,1)))</f>
        <v>1</v>
      </c>
      <c r="AS389" s="9" t="str">
        <f t="shared" ref="AS389:AS405" si="191">IF(F389="NYC",CONCATENATE(F389," ",AB389),"Not NYC")</f>
        <v>Not NYC</v>
      </c>
      <c r="AT389" s="9"/>
      <c r="AU389" s="9">
        <f t="shared" ref="AU389:AU405" si="192">IF(OR(AS389="Not NYC",AT389="Y"),0,IF(AS389="NYC Electricity",0,IF(AS389="NYC Natural Gas",2,IF(AS389="NYC Dual Fuel",3,4))))</f>
        <v>0</v>
      </c>
      <c r="AV389" s="9">
        <f t="shared" ref="AV389:AV405" si="193">J389*J$3+K389*K$3+L389*L$3+P389*P$3+S389*S$3+U389*U$3+W389*W$3+Y389*Y$3+AA389*AA$3+AC389*AC$3+AE389*AE$3+AG389*AG$3+AI389*AI$3+AK389*AK$3+AM389*AM$3+AP389*AP$3+AR389*AR$3+AU389*AU$3</f>
        <v>48</v>
      </c>
    </row>
    <row r="390" spans="1:48" x14ac:dyDescent="0.25">
      <c r="A390" s="9" t="s">
        <v>821</v>
      </c>
      <c r="B390" s="9" t="s">
        <v>822</v>
      </c>
      <c r="C390" s="9" t="s">
        <v>534</v>
      </c>
      <c r="D390" s="9" t="s">
        <v>535</v>
      </c>
      <c r="E390" t="s">
        <v>1034</v>
      </c>
      <c r="F390" t="str">
        <f t="shared" si="174"/>
        <v>Not NYC</v>
      </c>
      <c r="G390" s="9" t="s">
        <v>53</v>
      </c>
      <c r="H390" s="36">
        <v>41.686895</v>
      </c>
      <c r="I390" s="36">
        <v>-73.895088000000001</v>
      </c>
      <c r="J390" s="40">
        <f t="shared" si="173"/>
        <v>2</v>
      </c>
      <c r="K390" s="40">
        <f t="shared" si="175"/>
        <v>0</v>
      </c>
      <c r="L390" s="40">
        <f t="shared" si="176"/>
        <v>1</v>
      </c>
      <c r="M390" s="41">
        <v>39101.130292207796</v>
      </c>
      <c r="N390" s="41">
        <v>4401.7354276315791</v>
      </c>
      <c r="O390" s="41">
        <f t="shared" si="170"/>
        <v>2688.7777242112306</v>
      </c>
      <c r="P390" s="42">
        <f t="shared" si="177"/>
        <v>1</v>
      </c>
      <c r="Q390" s="43">
        <v>1861</v>
      </c>
      <c r="R390" s="43">
        <v>2019</v>
      </c>
      <c r="S390" s="40">
        <f t="shared" si="178"/>
        <v>0</v>
      </c>
      <c r="T390" s="40"/>
      <c r="U390" s="40">
        <f t="shared" si="179"/>
        <v>0</v>
      </c>
      <c r="V390" s="40" t="str">
        <f>IFERROR(VLOOKUP(A390,'Data Tables'!$L$3:$M$89,2,FALSE),"No")</f>
        <v>Yes</v>
      </c>
      <c r="W390" s="40">
        <f t="shared" si="180"/>
        <v>4</v>
      </c>
      <c r="X390" s="43"/>
      <c r="Y390" s="40">
        <f t="shared" si="181"/>
        <v>0</v>
      </c>
      <c r="Z390" s="43" t="s">
        <v>46</v>
      </c>
      <c r="AA390" s="40">
        <f t="shared" si="182"/>
        <v>4</v>
      </c>
      <c r="AB390" s="43" t="s">
        <v>41</v>
      </c>
      <c r="AC390" s="42">
        <f t="shared" si="183"/>
        <v>2</v>
      </c>
      <c r="AD390" s="41" t="s">
        <v>104</v>
      </c>
      <c r="AE390" s="42">
        <f t="shared" si="184"/>
        <v>3</v>
      </c>
      <c r="AF390" s="43">
        <v>2009</v>
      </c>
      <c r="AG390" s="40">
        <f t="shared" si="185"/>
        <v>1</v>
      </c>
      <c r="AH390" s="43" t="s">
        <v>49</v>
      </c>
      <c r="AI390" s="40">
        <f t="shared" si="186"/>
        <v>2</v>
      </c>
      <c r="AJ390" s="46" t="s">
        <v>42</v>
      </c>
      <c r="AK390" s="40">
        <f t="shared" si="187"/>
        <v>0</v>
      </c>
      <c r="AL390" s="9" t="s">
        <v>1060</v>
      </c>
      <c r="AM390" s="9">
        <f t="shared" si="188"/>
        <v>2</v>
      </c>
      <c r="AN390" s="9" t="s">
        <v>1056</v>
      </c>
      <c r="AO390" s="47">
        <f>VLOOKUP(AN390,'Data Tables'!$E$4:$F$15,2,FALSE)</f>
        <v>13.229555</v>
      </c>
      <c r="AP390" s="9">
        <f t="shared" si="189"/>
        <v>2</v>
      </c>
      <c r="AQ390" s="9" t="s">
        <v>1061</v>
      </c>
      <c r="AR390" s="9">
        <f t="shared" si="190"/>
        <v>4</v>
      </c>
      <c r="AS390" s="9" t="str">
        <f t="shared" si="191"/>
        <v>Not NYC</v>
      </c>
      <c r="AT390" s="9"/>
      <c r="AU390" s="9">
        <f t="shared" si="192"/>
        <v>0</v>
      </c>
      <c r="AV390" s="9">
        <f t="shared" si="193"/>
        <v>48</v>
      </c>
    </row>
    <row r="391" spans="1:48" hidden="1" x14ac:dyDescent="0.25">
      <c r="A391" s="39" t="s">
        <v>340</v>
      </c>
      <c r="B391" s="9" t="s">
        <v>341</v>
      </c>
      <c r="C391" s="9" t="s">
        <v>62</v>
      </c>
      <c r="D391" s="9" t="s">
        <v>63</v>
      </c>
      <c r="E391" t="s">
        <v>63</v>
      </c>
      <c r="F391" t="str">
        <f t="shared" si="174"/>
        <v>NYC</v>
      </c>
      <c r="G391" s="9" t="s">
        <v>76</v>
      </c>
      <c r="H391" s="36">
        <v>40.710079700000001</v>
      </c>
      <c r="I391" s="36">
        <v>-74.004684499999996</v>
      </c>
      <c r="J391" s="40">
        <f t="shared" si="173"/>
        <v>4</v>
      </c>
      <c r="K391" s="40">
        <f t="shared" si="175"/>
        <v>4</v>
      </c>
      <c r="L391" s="40">
        <f t="shared" si="176"/>
        <v>4</v>
      </c>
      <c r="M391" s="41">
        <v>37596.264417882354</v>
      </c>
      <c r="N391" s="41">
        <v>15813.031170976743</v>
      </c>
      <c r="O391" s="41">
        <f t="shared" si="170"/>
        <v>2585.2960649708521</v>
      </c>
      <c r="P391" s="42">
        <f t="shared" si="177"/>
        <v>1</v>
      </c>
      <c r="Q391" s="43">
        <v>1968</v>
      </c>
      <c r="R391" s="43">
        <v>2017</v>
      </c>
      <c r="S391" s="40">
        <f t="shared" si="178"/>
        <v>0</v>
      </c>
      <c r="T391" s="40"/>
      <c r="U391" s="40">
        <f t="shared" si="179"/>
        <v>0</v>
      </c>
      <c r="V391" s="40" t="str">
        <f>IFERROR(VLOOKUP(A391,'Data Tables'!$L$3:$M$89,2,FALSE),"No")</f>
        <v>No</v>
      </c>
      <c r="W391" s="40">
        <f t="shared" si="180"/>
        <v>0</v>
      </c>
      <c r="X391" s="43"/>
      <c r="Y391" s="40">
        <f t="shared" si="181"/>
        <v>0</v>
      </c>
      <c r="Z391" s="41" t="s">
        <v>40</v>
      </c>
      <c r="AA391" s="40">
        <f t="shared" si="182"/>
        <v>0</v>
      </c>
      <c r="AB391" s="44" t="str">
        <f>IF(AND(E391="Manhattan",G391="Multifamily Housing"),IF(Q391&lt;1980,"Dual Fuel","Natural Gas"),IF(AND(E391="Manhattan",G391&lt;&gt;"Multifamily Housing"),IF(Q391&lt;1945,"Oil",IF(Q391&lt;1980,"Dual Fuel","Natural Gas")),IF(E391="Downstate/LI/HV",IF(Q391&lt;1980,"Dual Fuel","Natural Gas"),IF(Q391&lt;1945,"Dual Fuel","Natural Gas"))))</f>
        <v>Dual Fuel</v>
      </c>
      <c r="AC391" s="42">
        <f t="shared" si="183"/>
        <v>3</v>
      </c>
      <c r="AD391" s="44" t="str">
        <f>IF(AND(E391="Upstate",Q391&gt;=1945),"Furnace",IF(Q391&gt;=1980,"HW Boiler",IF(AND(E391="Downstate/LI/HV",Q391&gt;=1945),"Furnace","Steam Boiler")))</f>
        <v>Steam Boiler</v>
      </c>
      <c r="AE391" s="42">
        <f t="shared" si="184"/>
        <v>2</v>
      </c>
      <c r="AF391" s="45">
        <v>1990</v>
      </c>
      <c r="AG391" s="40">
        <f t="shared" si="185"/>
        <v>2</v>
      </c>
      <c r="AH391" s="45" t="str">
        <f t="shared" ref="AH391:AH399" si="194">IF(AND(E391="Upstate",Q391&gt;=1945),"Forced Air",IF(Q391&gt;=1980,"Hydronic",IF(AND(E391="Downstate/LI/HV",Q391&gt;=1945),"Forced Air","Steam")))</f>
        <v>Steam</v>
      </c>
      <c r="AI391" s="40">
        <f t="shared" si="186"/>
        <v>2</v>
      </c>
      <c r="AJ391" s="46" t="s">
        <v>42</v>
      </c>
      <c r="AK391" s="40">
        <f t="shared" si="187"/>
        <v>0</v>
      </c>
      <c r="AL391" s="9" t="s">
        <v>1048</v>
      </c>
      <c r="AM391" s="9">
        <f t="shared" si="188"/>
        <v>4</v>
      </c>
      <c r="AN391" s="9" t="s">
        <v>1055</v>
      </c>
      <c r="AO391" s="47">
        <f>VLOOKUP(AN391,'Data Tables'!$E$4:$F$15,2,FALSE)</f>
        <v>20.157194</v>
      </c>
      <c r="AP391" s="9">
        <f t="shared" si="189"/>
        <v>0</v>
      </c>
      <c r="AQ391" s="9" t="s">
        <v>1050</v>
      </c>
      <c r="AR391" s="9">
        <f t="shared" si="190"/>
        <v>2</v>
      </c>
      <c r="AS391" s="9" t="str">
        <f t="shared" si="191"/>
        <v>NYC Dual Fuel</v>
      </c>
      <c r="AT391" s="9" t="s">
        <v>1162</v>
      </c>
      <c r="AU391" s="9">
        <f t="shared" si="192"/>
        <v>0</v>
      </c>
      <c r="AV391" s="9">
        <f t="shared" si="193"/>
        <v>47</v>
      </c>
    </row>
    <row r="392" spans="1:48" x14ac:dyDescent="0.25">
      <c r="A392" s="9" t="s">
        <v>124</v>
      </c>
      <c r="B392" s="9" t="s">
        <v>125</v>
      </c>
      <c r="C392" s="9" t="s">
        <v>62</v>
      </c>
      <c r="D392" s="9" t="s">
        <v>63</v>
      </c>
      <c r="E392" t="s">
        <v>63</v>
      </c>
      <c r="F392" t="str">
        <f t="shared" si="174"/>
        <v>NYC</v>
      </c>
      <c r="G392" s="9" t="s">
        <v>53</v>
      </c>
      <c r="H392" s="36">
        <v>40.717454600000003</v>
      </c>
      <c r="I392" s="36">
        <v>-74.012246899999994</v>
      </c>
      <c r="J392" s="40">
        <v>1</v>
      </c>
      <c r="K392" s="40">
        <f t="shared" si="175"/>
        <v>0</v>
      </c>
      <c r="L392" s="40">
        <f t="shared" si="176"/>
        <v>1</v>
      </c>
      <c r="M392" s="41">
        <v>237356.18301741179</v>
      </c>
      <c r="N392" s="41">
        <v>26815.661059789472</v>
      </c>
      <c r="O392" s="41">
        <f t="shared" si="170"/>
        <v>16321.728114550258</v>
      </c>
      <c r="P392" s="42">
        <f t="shared" si="177"/>
        <v>4</v>
      </c>
      <c r="Q392" s="43">
        <v>1963</v>
      </c>
      <c r="R392" s="43">
        <v>2012</v>
      </c>
      <c r="S392" s="40">
        <f t="shared" si="178"/>
        <v>0</v>
      </c>
      <c r="T392" s="40" t="s">
        <v>1162</v>
      </c>
      <c r="U392" s="40">
        <f t="shared" si="179"/>
        <v>4</v>
      </c>
      <c r="V392" s="40" t="str">
        <f>IFERROR(VLOOKUP(A392,'Data Tables'!$L$3:$M$89,2,FALSE),"No")</f>
        <v>Yes</v>
      </c>
      <c r="W392" s="40">
        <f t="shared" si="180"/>
        <v>4</v>
      </c>
      <c r="X392" s="43"/>
      <c r="Y392" s="40">
        <f t="shared" si="181"/>
        <v>0</v>
      </c>
      <c r="Z392" s="41" t="s">
        <v>40</v>
      </c>
      <c r="AA392" s="40">
        <f t="shared" si="182"/>
        <v>0</v>
      </c>
      <c r="AB392" s="44" t="str">
        <f>IF(AND(E392="Manhattan",G392="Multifamily Housing"),IF(Q392&lt;1980,"Dual Fuel","Natural Gas"),IF(AND(E392="Manhattan",G392&lt;&gt;"Multifamily Housing"),IF(Q392&lt;1945,"Oil",IF(Q392&lt;1980,"Dual Fuel","Natural Gas")),IF(E392="Downstate/LI/HV",IF(Q392&lt;1980,"Dual Fuel","Natural Gas"),IF(Q392&lt;1945,"Dual Fuel","Natural Gas"))))</f>
        <v>Dual Fuel</v>
      </c>
      <c r="AC392" s="42">
        <f t="shared" si="183"/>
        <v>3</v>
      </c>
      <c r="AD392" s="44" t="str">
        <f>IF(AND(E392="Upstate",Q392&gt;=1945),"Furnace",IF(Q392&gt;=1980,"HW Boiler",IF(AND(E392="Downstate/LI/HV",Q392&gt;=1945),"Furnace","Steam Boiler")))</f>
        <v>Steam Boiler</v>
      </c>
      <c r="AE392" s="42">
        <f t="shared" si="184"/>
        <v>2</v>
      </c>
      <c r="AF392" s="45">
        <v>1990</v>
      </c>
      <c r="AG392" s="40">
        <f t="shared" si="185"/>
        <v>2</v>
      </c>
      <c r="AH392" s="45" t="str">
        <f t="shared" si="194"/>
        <v>Steam</v>
      </c>
      <c r="AI392" s="40">
        <f t="shared" si="186"/>
        <v>2</v>
      </c>
      <c r="AJ392" s="46" t="s">
        <v>42</v>
      </c>
      <c r="AK392" s="40">
        <f t="shared" si="187"/>
        <v>0</v>
      </c>
      <c r="AL392" s="9" t="s">
        <v>1048</v>
      </c>
      <c r="AM392" s="9">
        <f t="shared" si="188"/>
        <v>4</v>
      </c>
      <c r="AN392" s="9" t="s">
        <v>1055</v>
      </c>
      <c r="AO392" s="47">
        <f>VLOOKUP(AN392,'Data Tables'!$E$4:$F$15,2,FALSE)</f>
        <v>20.157194</v>
      </c>
      <c r="AP392" s="9">
        <f t="shared" si="189"/>
        <v>0</v>
      </c>
      <c r="AQ392" s="9" t="s">
        <v>1050</v>
      </c>
      <c r="AR392" s="9">
        <f t="shared" si="190"/>
        <v>2</v>
      </c>
      <c r="AS392" s="9" t="str">
        <f t="shared" si="191"/>
        <v>NYC Dual Fuel</v>
      </c>
      <c r="AT392" s="9" t="s">
        <v>1162</v>
      </c>
      <c r="AU392" s="9">
        <f t="shared" si="192"/>
        <v>0</v>
      </c>
      <c r="AV392" s="9">
        <f t="shared" si="193"/>
        <v>47</v>
      </c>
    </row>
    <row r="393" spans="1:48" hidden="1" x14ac:dyDescent="0.25">
      <c r="A393" s="9" t="s">
        <v>1008</v>
      </c>
      <c r="B393" s="9" t="s">
        <v>1009</v>
      </c>
      <c r="C393" s="9" t="s">
        <v>433</v>
      </c>
      <c r="D393" s="9" t="s">
        <v>434</v>
      </c>
      <c r="E393" t="s">
        <v>1035</v>
      </c>
      <c r="F393" t="str">
        <f t="shared" si="174"/>
        <v>Not NYC</v>
      </c>
      <c r="G393" s="9" t="s">
        <v>64</v>
      </c>
      <c r="H393" s="36">
        <v>43.147731499999999</v>
      </c>
      <c r="I393" s="36">
        <v>-77.733699099999995</v>
      </c>
      <c r="J393" s="40">
        <f t="shared" ref="J393:J405" si="195">IF(OR(G393="Hospitals",G393="Nursing Homes",G393="Hotels",G393="Airports"),4,IF(OR(G393="Multifamily Housing",G393="Correctional Facilities",G393="Military"),3,IF(G393="Colleges &amp; Universities",2,IF(G393="Office",0,666))))</f>
        <v>0</v>
      </c>
      <c r="K393" s="40">
        <f t="shared" si="175"/>
        <v>1</v>
      </c>
      <c r="L393" s="40">
        <f t="shared" si="176"/>
        <v>2</v>
      </c>
      <c r="M393" s="41">
        <v>27524.140164664866</v>
      </c>
      <c r="N393" s="41">
        <v>12025.93201040742</v>
      </c>
      <c r="O393" s="41">
        <f t="shared" si="170"/>
        <v>1892.6894030878373</v>
      </c>
      <c r="P393" s="42">
        <f t="shared" si="177"/>
        <v>1</v>
      </c>
      <c r="Q393" s="43"/>
      <c r="R393" s="43"/>
      <c r="S393" s="40">
        <f t="shared" si="178"/>
        <v>4</v>
      </c>
      <c r="T393" s="40"/>
      <c r="U393" s="40">
        <f t="shared" si="179"/>
        <v>0</v>
      </c>
      <c r="V393" s="40" t="str">
        <f>IFERROR(VLOOKUP(A393,'Data Tables'!$L$3:$M$89,2,FALSE),"No")</f>
        <v>No</v>
      </c>
      <c r="W393" s="40">
        <f t="shared" si="180"/>
        <v>0</v>
      </c>
      <c r="X393" s="43"/>
      <c r="Y393" s="40">
        <f t="shared" si="181"/>
        <v>0</v>
      </c>
      <c r="Z393" s="43" t="s">
        <v>40</v>
      </c>
      <c r="AA393" s="40">
        <f t="shared" si="182"/>
        <v>0</v>
      </c>
      <c r="AB393" s="44" t="str">
        <f>IF(AND(E393="Manhattan",G393="Multifamily Housing"),IF(Q393&lt;1980,"Dual Fuel","Natural Gas"),IF(AND(E393="Manhattan",G393&lt;&gt;"Multifamily Housing"),IF(Q393&lt;1945,"Oil",IF(Q393&lt;1980,"Dual Fuel","Natural Gas")),IF(E393="Downstate/LI/HV",IF(Q393&lt;1980,"Dual Fuel","Natural Gas"),IF(Q393&lt;1945,"Dual Fuel","Natural Gas"))))</f>
        <v>Dual Fuel</v>
      </c>
      <c r="AC393" s="42">
        <f t="shared" si="183"/>
        <v>3</v>
      </c>
      <c r="AD393" s="44" t="str">
        <f>IF(AND(E393="Upstate",Q393&gt;=1945),"Furnace",IF(Q393&gt;=1980,"HW Boiler",IF(AND(E393="Downstate/LI/HV",Q393&gt;=1945),"Furnace","Steam Boiler")))</f>
        <v>Steam Boiler</v>
      </c>
      <c r="AE393" s="42">
        <f t="shared" si="184"/>
        <v>2</v>
      </c>
      <c r="AF393" s="45">
        <v>1990</v>
      </c>
      <c r="AG393" s="40">
        <f t="shared" si="185"/>
        <v>2</v>
      </c>
      <c r="AH393" s="45" t="str">
        <f t="shared" si="194"/>
        <v>Steam</v>
      </c>
      <c r="AI393" s="40">
        <f t="shared" si="186"/>
        <v>2</v>
      </c>
      <c r="AJ393" s="46" t="s">
        <v>42</v>
      </c>
      <c r="AK393" s="40">
        <f t="shared" si="187"/>
        <v>0</v>
      </c>
      <c r="AL393" s="9" t="s">
        <v>1060</v>
      </c>
      <c r="AM393" s="9">
        <f t="shared" si="188"/>
        <v>2</v>
      </c>
      <c r="AN393" s="9" t="s">
        <v>1054</v>
      </c>
      <c r="AO393" s="47">
        <f>VLOOKUP(AN393,'Data Tables'!$E$4:$F$15,2,FALSE)</f>
        <v>10.88392</v>
      </c>
      <c r="AP393" s="9">
        <f t="shared" si="189"/>
        <v>3</v>
      </c>
      <c r="AQ393" s="9" t="s">
        <v>1061</v>
      </c>
      <c r="AR393" s="9">
        <f t="shared" si="190"/>
        <v>4</v>
      </c>
      <c r="AS393" s="9" t="str">
        <f t="shared" si="191"/>
        <v>Not NYC</v>
      </c>
      <c r="AT393" s="9"/>
      <c r="AU393" s="9">
        <f t="shared" si="192"/>
        <v>0</v>
      </c>
      <c r="AV393" s="9">
        <f t="shared" si="193"/>
        <v>47</v>
      </c>
    </row>
    <row r="394" spans="1:48" x14ac:dyDescent="0.25">
      <c r="A394" s="9" t="s">
        <v>351</v>
      </c>
      <c r="B394" s="9" t="s">
        <v>352</v>
      </c>
      <c r="C394" s="9" t="s">
        <v>353</v>
      </c>
      <c r="D394" s="9" t="s">
        <v>38</v>
      </c>
      <c r="E394" t="s">
        <v>1034</v>
      </c>
      <c r="F394" t="str">
        <f t="shared" si="174"/>
        <v>NYC</v>
      </c>
      <c r="G394" s="9" t="s">
        <v>53</v>
      </c>
      <c r="H394" s="36">
        <v>40.693230100000001</v>
      </c>
      <c r="I394" s="36">
        <v>-73.992165200000002</v>
      </c>
      <c r="J394" s="40">
        <f t="shared" si="195"/>
        <v>2</v>
      </c>
      <c r="K394" s="40">
        <f t="shared" si="175"/>
        <v>0</v>
      </c>
      <c r="L394" s="40">
        <f t="shared" si="176"/>
        <v>1</v>
      </c>
      <c r="M394" s="41">
        <v>28313.787557647058</v>
      </c>
      <c r="N394" s="41">
        <v>3198.7914568421047</v>
      </c>
      <c r="O394" s="41">
        <f t="shared" si="170"/>
        <v>1946.9892738170242</v>
      </c>
      <c r="P394" s="42">
        <f t="shared" si="177"/>
        <v>1</v>
      </c>
      <c r="Q394" s="43">
        <v>2005</v>
      </c>
      <c r="R394" s="43">
        <v>2003</v>
      </c>
      <c r="S394" s="40">
        <f t="shared" si="178"/>
        <v>0</v>
      </c>
      <c r="T394" s="40"/>
      <c r="U394" s="40">
        <f t="shared" si="179"/>
        <v>0</v>
      </c>
      <c r="V394" s="40" t="str">
        <f>IFERROR(VLOOKUP(A394,'Data Tables'!$L$3:$M$89,2,FALSE),"No")</f>
        <v>No</v>
      </c>
      <c r="W394" s="40">
        <f t="shared" si="180"/>
        <v>0</v>
      </c>
      <c r="X394" s="43" t="s">
        <v>1136</v>
      </c>
      <c r="Y394" s="40">
        <f t="shared" si="181"/>
        <v>4</v>
      </c>
      <c r="Z394" s="41" t="s">
        <v>40</v>
      </c>
      <c r="AA394" s="40">
        <f t="shared" si="182"/>
        <v>0</v>
      </c>
      <c r="AB394" s="44" t="str">
        <f>IF(AND(E394="Manhattan",G394="Multifamily Housing"),IF(Q394&lt;1980,"Dual Fuel","Natural Gas"),IF(AND(E394="Manhattan",G394&lt;&gt;"Multifamily Housing"),IF(Q394&lt;1945,"Oil",IF(Q394&lt;1980,"Dual Fuel","Natural Gas")),IF(E394="Downstate/LI/HV",IF(Q394&lt;1980,"Dual Fuel","Natural Gas"),IF(Q394&lt;1945,"Dual Fuel","Natural Gas"))))</f>
        <v>Natural Gas</v>
      </c>
      <c r="AC394" s="42">
        <f t="shared" si="183"/>
        <v>2</v>
      </c>
      <c r="AD394" s="41" t="s">
        <v>74</v>
      </c>
      <c r="AE394" s="42">
        <f t="shared" si="184"/>
        <v>2</v>
      </c>
      <c r="AF394" s="45">
        <v>1990</v>
      </c>
      <c r="AG394" s="40">
        <f t="shared" si="185"/>
        <v>2</v>
      </c>
      <c r="AH394" s="45" t="str">
        <f t="shared" si="194"/>
        <v>Hydronic</v>
      </c>
      <c r="AI394" s="40">
        <f t="shared" si="186"/>
        <v>4</v>
      </c>
      <c r="AJ394" s="46" t="s">
        <v>42</v>
      </c>
      <c r="AK394" s="40">
        <f t="shared" si="187"/>
        <v>0</v>
      </c>
      <c r="AL394" s="9" t="s">
        <v>1048</v>
      </c>
      <c r="AM394" s="9">
        <f t="shared" si="188"/>
        <v>4</v>
      </c>
      <c r="AN394" s="9" t="s">
        <v>1055</v>
      </c>
      <c r="AO394" s="47">
        <f>VLOOKUP(AN394,'Data Tables'!$E$4:$F$15,2,FALSE)</f>
        <v>20.157194</v>
      </c>
      <c r="AP394" s="9">
        <f t="shared" si="189"/>
        <v>0</v>
      </c>
      <c r="AQ394" s="9" t="s">
        <v>1050</v>
      </c>
      <c r="AR394" s="9">
        <f t="shared" si="190"/>
        <v>2</v>
      </c>
      <c r="AS394" s="9" t="str">
        <f t="shared" si="191"/>
        <v>NYC Natural Gas</v>
      </c>
      <c r="AT394" s="9"/>
      <c r="AU394" s="9">
        <f t="shared" si="192"/>
        <v>2</v>
      </c>
      <c r="AV394" s="9">
        <f t="shared" si="193"/>
        <v>47</v>
      </c>
    </row>
    <row r="395" spans="1:48" x14ac:dyDescent="0.25">
      <c r="A395" s="9" t="s">
        <v>334</v>
      </c>
      <c r="B395" s="9" t="s">
        <v>335</v>
      </c>
      <c r="C395" s="9" t="s">
        <v>62</v>
      </c>
      <c r="D395" s="9" t="s">
        <v>63</v>
      </c>
      <c r="E395" t="s">
        <v>63</v>
      </c>
      <c r="F395" t="str">
        <f t="shared" si="174"/>
        <v>NYC</v>
      </c>
      <c r="G395" s="9" t="s">
        <v>53</v>
      </c>
      <c r="H395" s="36">
        <v>40.738739799999998</v>
      </c>
      <c r="I395" s="36">
        <v>-73.982227800000004</v>
      </c>
      <c r="J395" s="40">
        <f t="shared" si="195"/>
        <v>2</v>
      </c>
      <c r="K395" s="40">
        <f t="shared" si="175"/>
        <v>0</v>
      </c>
      <c r="L395" s="40">
        <f t="shared" si="176"/>
        <v>1</v>
      </c>
      <c r="M395" s="41">
        <v>45149.273943529413</v>
      </c>
      <c r="N395" s="41">
        <v>5100.8050928947359</v>
      </c>
      <c r="O395" s="41">
        <f t="shared" si="170"/>
        <v>3104.6765435285815</v>
      </c>
      <c r="P395" s="42">
        <f t="shared" si="177"/>
        <v>1</v>
      </c>
      <c r="Q395" s="43">
        <v>1980</v>
      </c>
      <c r="R395" s="43">
        <v>2009</v>
      </c>
      <c r="S395" s="40">
        <f t="shared" si="178"/>
        <v>0</v>
      </c>
      <c r="T395" s="40"/>
      <c r="U395" s="40">
        <f t="shared" si="179"/>
        <v>0</v>
      </c>
      <c r="V395" s="40" t="str">
        <f>IFERROR(VLOOKUP(A395,'Data Tables'!$L$3:$M$89,2,FALSE),"No")</f>
        <v>Yes</v>
      </c>
      <c r="W395" s="40">
        <f t="shared" si="180"/>
        <v>4</v>
      </c>
      <c r="X395" s="43"/>
      <c r="Y395" s="40">
        <f t="shared" si="181"/>
        <v>0</v>
      </c>
      <c r="Z395" s="41" t="s">
        <v>40</v>
      </c>
      <c r="AA395" s="40">
        <f t="shared" si="182"/>
        <v>0</v>
      </c>
      <c r="AB395" s="41" t="s">
        <v>41</v>
      </c>
      <c r="AC395" s="42">
        <f t="shared" si="183"/>
        <v>2</v>
      </c>
      <c r="AD395" s="41" t="s">
        <v>74</v>
      </c>
      <c r="AE395" s="42">
        <f t="shared" si="184"/>
        <v>2</v>
      </c>
      <c r="AF395" s="45">
        <v>1990</v>
      </c>
      <c r="AG395" s="40">
        <f t="shared" si="185"/>
        <v>2</v>
      </c>
      <c r="AH395" s="45" t="str">
        <f t="shared" si="194"/>
        <v>Hydronic</v>
      </c>
      <c r="AI395" s="40">
        <f t="shared" si="186"/>
        <v>4</v>
      </c>
      <c r="AJ395" s="46" t="s">
        <v>42</v>
      </c>
      <c r="AK395" s="40">
        <f t="shared" si="187"/>
        <v>0</v>
      </c>
      <c r="AL395" s="9" t="s">
        <v>1048</v>
      </c>
      <c r="AM395" s="9">
        <f t="shared" si="188"/>
        <v>4</v>
      </c>
      <c r="AN395" s="9" t="s">
        <v>1055</v>
      </c>
      <c r="AO395" s="47">
        <f>VLOOKUP(AN395,'Data Tables'!$E$4:$F$15,2,FALSE)</f>
        <v>20.157194</v>
      </c>
      <c r="AP395" s="9">
        <f t="shared" si="189"/>
        <v>0</v>
      </c>
      <c r="AQ395" s="9" t="s">
        <v>1050</v>
      </c>
      <c r="AR395" s="9">
        <f t="shared" si="190"/>
        <v>2</v>
      </c>
      <c r="AS395" s="9" t="str">
        <f t="shared" si="191"/>
        <v>NYC Natural Gas</v>
      </c>
      <c r="AT395" s="9"/>
      <c r="AU395" s="9">
        <f t="shared" si="192"/>
        <v>2</v>
      </c>
      <c r="AV395" s="9">
        <f t="shared" si="193"/>
        <v>47</v>
      </c>
    </row>
    <row r="396" spans="1:48" x14ac:dyDescent="0.25">
      <c r="A396" s="9" t="s">
        <v>164</v>
      </c>
      <c r="B396" s="9" t="s">
        <v>165</v>
      </c>
      <c r="C396" s="9" t="s">
        <v>62</v>
      </c>
      <c r="D396" s="9" t="s">
        <v>63</v>
      </c>
      <c r="E396" t="s">
        <v>63</v>
      </c>
      <c r="F396" t="str">
        <f t="shared" si="174"/>
        <v>NYC</v>
      </c>
      <c r="G396" s="9" t="s">
        <v>53</v>
      </c>
      <c r="H396" s="36">
        <v>40.740487299999998</v>
      </c>
      <c r="I396" s="36">
        <v>-73.983156699999995</v>
      </c>
      <c r="J396" s="40">
        <f t="shared" si="195"/>
        <v>2</v>
      </c>
      <c r="K396" s="40">
        <f t="shared" si="175"/>
        <v>0</v>
      </c>
      <c r="L396" s="40">
        <f t="shared" si="176"/>
        <v>1</v>
      </c>
      <c r="M396" s="41">
        <v>170037.44549647058</v>
      </c>
      <c r="N396" s="41">
        <v>19210.228475789474</v>
      </c>
      <c r="O396" s="41">
        <f t="shared" si="170"/>
        <v>11692.574928551419</v>
      </c>
      <c r="P396" s="42">
        <f t="shared" si="177"/>
        <v>3</v>
      </c>
      <c r="Q396" s="43">
        <v>1919</v>
      </c>
      <c r="R396" s="43">
        <v>2018</v>
      </c>
      <c r="S396" s="40">
        <f t="shared" si="178"/>
        <v>0</v>
      </c>
      <c r="T396" s="40" t="s">
        <v>1162</v>
      </c>
      <c r="U396" s="40">
        <f t="shared" si="179"/>
        <v>4</v>
      </c>
      <c r="V396" s="40" t="str">
        <f>IFERROR(VLOOKUP(A396,'Data Tables'!$L$3:$M$89,2,FALSE),"No")</f>
        <v>No</v>
      </c>
      <c r="W396" s="40">
        <f t="shared" si="180"/>
        <v>0</v>
      </c>
      <c r="X396" s="43"/>
      <c r="Y396" s="40">
        <f t="shared" si="181"/>
        <v>0</v>
      </c>
      <c r="Z396" s="41" t="s">
        <v>40</v>
      </c>
      <c r="AA396" s="40">
        <f t="shared" si="182"/>
        <v>0</v>
      </c>
      <c r="AB396" s="41" t="s">
        <v>41</v>
      </c>
      <c r="AC396" s="42">
        <f t="shared" si="183"/>
        <v>2</v>
      </c>
      <c r="AD396" s="41" t="s">
        <v>74</v>
      </c>
      <c r="AE396" s="42">
        <f t="shared" si="184"/>
        <v>2</v>
      </c>
      <c r="AF396" s="45">
        <v>1990</v>
      </c>
      <c r="AG396" s="40">
        <f t="shared" si="185"/>
        <v>2</v>
      </c>
      <c r="AH396" s="45" t="str">
        <f t="shared" si="194"/>
        <v>Steam</v>
      </c>
      <c r="AI396" s="40">
        <f t="shared" si="186"/>
        <v>2</v>
      </c>
      <c r="AJ396" s="46" t="s">
        <v>42</v>
      </c>
      <c r="AK396" s="40">
        <f t="shared" si="187"/>
        <v>0</v>
      </c>
      <c r="AL396" s="9" t="s">
        <v>1048</v>
      </c>
      <c r="AM396" s="9">
        <f t="shared" si="188"/>
        <v>4</v>
      </c>
      <c r="AN396" s="9" t="s">
        <v>1055</v>
      </c>
      <c r="AO396" s="47">
        <f>VLOOKUP(AN396,'Data Tables'!$E$4:$F$15,2,FALSE)</f>
        <v>20.157194</v>
      </c>
      <c r="AP396" s="9">
        <f t="shared" si="189"/>
        <v>0</v>
      </c>
      <c r="AQ396" s="9" t="s">
        <v>1050</v>
      </c>
      <c r="AR396" s="9">
        <f t="shared" si="190"/>
        <v>2</v>
      </c>
      <c r="AS396" s="9" t="str">
        <f t="shared" si="191"/>
        <v>NYC Natural Gas</v>
      </c>
      <c r="AT396" s="9"/>
      <c r="AU396" s="9">
        <f t="shared" si="192"/>
        <v>2</v>
      </c>
      <c r="AV396" s="9">
        <f t="shared" si="193"/>
        <v>47</v>
      </c>
    </row>
    <row r="397" spans="1:48" x14ac:dyDescent="0.25">
      <c r="A397" s="9" t="s">
        <v>286</v>
      </c>
      <c r="B397" s="9" t="s">
        <v>287</v>
      </c>
      <c r="C397" s="9" t="s">
        <v>45</v>
      </c>
      <c r="D397" s="9" t="s">
        <v>45</v>
      </c>
      <c r="E397" t="s">
        <v>1034</v>
      </c>
      <c r="F397" t="str">
        <f t="shared" si="174"/>
        <v>NYC</v>
      </c>
      <c r="G397" s="9" t="s">
        <v>53</v>
      </c>
      <c r="H397" s="36">
        <v>40.864444800000001</v>
      </c>
      <c r="I397" s="36">
        <v>-73.900249700000003</v>
      </c>
      <c r="J397" s="40">
        <f t="shared" si="195"/>
        <v>2</v>
      </c>
      <c r="K397" s="40">
        <f t="shared" si="175"/>
        <v>0</v>
      </c>
      <c r="L397" s="40">
        <f t="shared" si="176"/>
        <v>1</v>
      </c>
      <c r="M397" s="41">
        <v>67757.755948235281</v>
      </c>
      <c r="N397" s="41">
        <v>7655.0313313157885</v>
      </c>
      <c r="O397" s="41">
        <f t="shared" si="170"/>
        <v>4659.3421590286507</v>
      </c>
      <c r="P397" s="42">
        <f t="shared" si="177"/>
        <v>2</v>
      </c>
      <c r="Q397" s="43">
        <v>1920</v>
      </c>
      <c r="R397" s="43">
        <v>2017</v>
      </c>
      <c r="S397" s="40">
        <f t="shared" si="178"/>
        <v>0</v>
      </c>
      <c r="T397" s="40"/>
      <c r="U397" s="40">
        <f t="shared" si="179"/>
        <v>0</v>
      </c>
      <c r="V397" s="40" t="str">
        <f>IFERROR(VLOOKUP(A397,'Data Tables'!$L$3:$M$89,2,FALSE),"No")</f>
        <v>No</v>
      </c>
      <c r="W397" s="40">
        <f t="shared" si="180"/>
        <v>0</v>
      </c>
      <c r="X397" s="43"/>
      <c r="Y397" s="40">
        <f t="shared" si="181"/>
        <v>0</v>
      </c>
      <c r="Z397" s="41" t="s">
        <v>40</v>
      </c>
      <c r="AA397" s="40">
        <f t="shared" si="182"/>
        <v>0</v>
      </c>
      <c r="AB397" s="44" t="str">
        <f>IF(AND(E397="Manhattan",G397="Multifamily Housing"),IF(Q397&lt;1980,"Dual Fuel","Natural Gas"),IF(AND(E397="Manhattan",G397&lt;&gt;"Multifamily Housing"),IF(Q397&lt;1945,"Oil",IF(Q397&lt;1980,"Dual Fuel","Natural Gas")),IF(E397="Downstate/LI/HV",IF(Q397&lt;1980,"Dual Fuel","Natural Gas"),IF(Q397&lt;1945,"Dual Fuel","Natural Gas"))))</f>
        <v>Dual Fuel</v>
      </c>
      <c r="AC397" s="42">
        <f t="shared" si="183"/>
        <v>3</v>
      </c>
      <c r="AD397" s="44" t="str">
        <f>IF(AND(E397="Upstate",Q397&gt;=1945),"Furnace",IF(Q397&gt;=1980,"HW Boiler",IF(AND(E397="Downstate/LI/HV",Q397&gt;=1945),"Furnace","Steam Boiler")))</f>
        <v>Steam Boiler</v>
      </c>
      <c r="AE397" s="42">
        <f t="shared" si="184"/>
        <v>2</v>
      </c>
      <c r="AF397" s="45">
        <v>1990</v>
      </c>
      <c r="AG397" s="40">
        <f t="shared" si="185"/>
        <v>2</v>
      </c>
      <c r="AH397" s="45" t="str">
        <f t="shared" si="194"/>
        <v>Steam</v>
      </c>
      <c r="AI397" s="40">
        <f t="shared" si="186"/>
        <v>2</v>
      </c>
      <c r="AJ397" s="46" t="s">
        <v>42</v>
      </c>
      <c r="AK397" s="40">
        <f t="shared" si="187"/>
        <v>0</v>
      </c>
      <c r="AL397" s="9" t="s">
        <v>1048</v>
      </c>
      <c r="AM397" s="9">
        <f t="shared" si="188"/>
        <v>4</v>
      </c>
      <c r="AN397" s="9" t="s">
        <v>1055</v>
      </c>
      <c r="AO397" s="47">
        <f>VLOOKUP(AN397,'Data Tables'!$E$4:$F$15,2,FALSE)</f>
        <v>20.157194</v>
      </c>
      <c r="AP397" s="9">
        <f t="shared" si="189"/>
        <v>0</v>
      </c>
      <c r="AQ397" s="9" t="s">
        <v>1050</v>
      </c>
      <c r="AR397" s="9">
        <f t="shared" si="190"/>
        <v>2</v>
      </c>
      <c r="AS397" s="9" t="str">
        <f t="shared" si="191"/>
        <v>NYC Dual Fuel</v>
      </c>
      <c r="AT397" s="9"/>
      <c r="AU397" s="9">
        <f t="shared" si="192"/>
        <v>3</v>
      </c>
      <c r="AV397" s="9">
        <f t="shared" si="193"/>
        <v>46</v>
      </c>
    </row>
    <row r="398" spans="1:48" x14ac:dyDescent="0.25">
      <c r="A398" s="9" t="s">
        <v>571</v>
      </c>
      <c r="B398" s="9" t="s">
        <v>572</v>
      </c>
      <c r="C398" s="9" t="s">
        <v>573</v>
      </c>
      <c r="D398" s="9" t="s">
        <v>450</v>
      </c>
      <c r="E398" t="s">
        <v>1034</v>
      </c>
      <c r="F398" t="str">
        <f t="shared" si="174"/>
        <v>Not NYC</v>
      </c>
      <c r="G398" s="9" t="s">
        <v>53</v>
      </c>
      <c r="H398" s="36">
        <v>40.685941</v>
      </c>
      <c r="I398" s="36">
        <v>-73.626182999999997</v>
      </c>
      <c r="J398" s="40">
        <f t="shared" si="195"/>
        <v>2</v>
      </c>
      <c r="K398" s="40">
        <f t="shared" si="175"/>
        <v>0</v>
      </c>
      <c r="L398" s="40">
        <f t="shared" si="176"/>
        <v>1</v>
      </c>
      <c r="M398" s="41">
        <v>82755.473376623369</v>
      </c>
      <c r="N398" s="41">
        <v>9316.0401315789459</v>
      </c>
      <c r="O398" s="41">
        <f t="shared" si="170"/>
        <v>5690.6557868983964</v>
      </c>
      <c r="P398" s="42">
        <f t="shared" si="177"/>
        <v>2</v>
      </c>
      <c r="Q398" s="43">
        <v>1955</v>
      </c>
      <c r="R398" s="43">
        <v>2016</v>
      </c>
      <c r="S398" s="40">
        <f t="shared" si="178"/>
        <v>0</v>
      </c>
      <c r="T398" s="40"/>
      <c r="U398" s="40">
        <f t="shared" si="179"/>
        <v>0</v>
      </c>
      <c r="V398" s="40" t="str">
        <f>IFERROR(VLOOKUP(A398,'Data Tables'!$L$3:$M$89,2,FALSE),"No")</f>
        <v>No</v>
      </c>
      <c r="W398" s="40">
        <f t="shared" si="180"/>
        <v>0</v>
      </c>
      <c r="X398" s="43"/>
      <c r="Y398" s="40">
        <f t="shared" si="181"/>
        <v>0</v>
      </c>
      <c r="Z398" s="43" t="s">
        <v>46</v>
      </c>
      <c r="AA398" s="40">
        <f t="shared" si="182"/>
        <v>4</v>
      </c>
      <c r="AB398" s="43" t="s">
        <v>87</v>
      </c>
      <c r="AC398" s="42">
        <f t="shared" si="183"/>
        <v>1</v>
      </c>
      <c r="AD398" s="41" t="s">
        <v>88</v>
      </c>
      <c r="AE398" s="42">
        <f t="shared" si="184"/>
        <v>1</v>
      </c>
      <c r="AF398" s="43">
        <v>2021</v>
      </c>
      <c r="AG398" s="40">
        <f t="shared" si="185"/>
        <v>1</v>
      </c>
      <c r="AH398" s="45" t="str">
        <f t="shared" si="194"/>
        <v>Forced Air</v>
      </c>
      <c r="AI398" s="40">
        <f t="shared" si="186"/>
        <v>4</v>
      </c>
      <c r="AJ398" s="46" t="s">
        <v>42</v>
      </c>
      <c r="AK398" s="40">
        <f t="shared" si="187"/>
        <v>0</v>
      </c>
      <c r="AL398" s="9" t="s">
        <v>1048</v>
      </c>
      <c r="AM398" s="9">
        <f t="shared" si="188"/>
        <v>4</v>
      </c>
      <c r="AN398" s="9" t="s">
        <v>1065</v>
      </c>
      <c r="AO398" s="47">
        <f>VLOOKUP(AN398,'Data Tables'!$E$4:$F$15,2,FALSE)</f>
        <v>18.809999999999999</v>
      </c>
      <c r="AP398" s="9">
        <f t="shared" si="189"/>
        <v>1</v>
      </c>
      <c r="AQ398" s="9" t="s">
        <v>1058</v>
      </c>
      <c r="AR398" s="9">
        <f t="shared" si="190"/>
        <v>0</v>
      </c>
      <c r="AS398" s="9" t="str">
        <f t="shared" si="191"/>
        <v>Not NYC</v>
      </c>
      <c r="AT398" s="9"/>
      <c r="AU398" s="9">
        <f t="shared" si="192"/>
        <v>0</v>
      </c>
      <c r="AV398" s="9">
        <f t="shared" si="193"/>
        <v>45</v>
      </c>
    </row>
    <row r="399" spans="1:48" hidden="1" x14ac:dyDescent="0.25">
      <c r="A399" s="9" t="s">
        <v>850</v>
      </c>
      <c r="B399" s="9" t="s">
        <v>851</v>
      </c>
      <c r="C399" s="9" t="s">
        <v>849</v>
      </c>
      <c r="D399" s="9" t="s">
        <v>450</v>
      </c>
      <c r="E399" t="s">
        <v>1034</v>
      </c>
      <c r="F399" t="str">
        <f t="shared" si="174"/>
        <v>Not NYC</v>
      </c>
      <c r="G399" s="9" t="s">
        <v>64</v>
      </c>
      <c r="H399" s="36">
        <v>40.66223703</v>
      </c>
      <c r="I399" s="36">
        <v>-73.577084990000003</v>
      </c>
      <c r="J399" s="40">
        <f t="shared" si="195"/>
        <v>0</v>
      </c>
      <c r="K399" s="40">
        <f t="shared" si="175"/>
        <v>1</v>
      </c>
      <c r="L399" s="40">
        <f t="shared" si="176"/>
        <v>2</v>
      </c>
      <c r="M399" s="41">
        <v>37755.857387586111</v>
      </c>
      <c r="N399" s="41">
        <v>16496.40538165301</v>
      </c>
      <c r="O399" s="41">
        <f t="shared" si="170"/>
        <v>2596.2704285934219</v>
      </c>
      <c r="P399" s="42">
        <f t="shared" si="177"/>
        <v>1</v>
      </c>
      <c r="Q399" s="43">
        <v>1985</v>
      </c>
      <c r="R399" s="43"/>
      <c r="S399" s="40">
        <f t="shared" si="178"/>
        <v>1</v>
      </c>
      <c r="T399" s="40"/>
      <c r="U399" s="40">
        <f t="shared" si="179"/>
        <v>0</v>
      </c>
      <c r="V399" s="40" t="str">
        <f>IFERROR(VLOOKUP(A399,'Data Tables'!$L$3:$M$89,2,FALSE),"No")</f>
        <v>No</v>
      </c>
      <c r="W399" s="40">
        <f t="shared" si="180"/>
        <v>0</v>
      </c>
      <c r="X399" s="43"/>
      <c r="Y399" s="40">
        <f t="shared" si="181"/>
        <v>0</v>
      </c>
      <c r="Z399" s="43" t="s">
        <v>156</v>
      </c>
      <c r="AA399" s="40">
        <f t="shared" si="182"/>
        <v>0</v>
      </c>
      <c r="AB399" s="44" t="str">
        <f>IF(AND(E399="Manhattan",G399="Multifamily Housing"),IF(Q399&lt;1980,"Dual Fuel","Natural Gas"),IF(AND(E399="Manhattan",G399&lt;&gt;"Multifamily Housing"),IF(Q399&lt;1945,"Oil",IF(Q399&lt;1980,"Dual Fuel","Natural Gas")),IF(E399="Downstate/LI/HV",IF(Q399&lt;1980,"Dual Fuel","Natural Gas"),IF(Q399&lt;1945,"Dual Fuel","Natural Gas"))))</f>
        <v>Natural Gas</v>
      </c>
      <c r="AC399" s="42">
        <f t="shared" si="183"/>
        <v>2</v>
      </c>
      <c r="AD399" s="44" t="str">
        <f>IF(AND(E399="Upstate",Q399&gt;=1945),"Furnace",IF(Q399&gt;=1980,"HW Boiler",IF(AND(E399="Downstate/LI/HV",Q399&gt;=1945),"Furnace","Steam Boiler")))</f>
        <v>HW Boiler</v>
      </c>
      <c r="AE399" s="42">
        <f t="shared" si="184"/>
        <v>4</v>
      </c>
      <c r="AF399" s="45">
        <v>1990</v>
      </c>
      <c r="AG399" s="40">
        <f t="shared" si="185"/>
        <v>2</v>
      </c>
      <c r="AH399" s="45" t="str">
        <f t="shared" si="194"/>
        <v>Hydronic</v>
      </c>
      <c r="AI399" s="40">
        <f t="shared" si="186"/>
        <v>4</v>
      </c>
      <c r="AJ399" s="46" t="s">
        <v>42</v>
      </c>
      <c r="AK399" s="40">
        <f t="shared" si="187"/>
        <v>0</v>
      </c>
      <c r="AL399" s="9" t="s">
        <v>1048</v>
      </c>
      <c r="AM399" s="9">
        <f t="shared" si="188"/>
        <v>4</v>
      </c>
      <c r="AN399" s="9" t="s">
        <v>1052</v>
      </c>
      <c r="AO399" s="47">
        <f>VLOOKUP(AN399,'Data Tables'!$E$4:$F$15,2,FALSE)</f>
        <v>18.814844999999998</v>
      </c>
      <c r="AP399" s="9">
        <f t="shared" si="189"/>
        <v>1</v>
      </c>
      <c r="AQ399" s="9" t="s">
        <v>1058</v>
      </c>
      <c r="AR399" s="9">
        <f t="shared" si="190"/>
        <v>1</v>
      </c>
      <c r="AS399" s="9" t="str">
        <f t="shared" si="191"/>
        <v>Not NYC</v>
      </c>
      <c r="AT399" s="9"/>
      <c r="AU399" s="9">
        <f t="shared" si="192"/>
        <v>0</v>
      </c>
      <c r="AV399" s="9">
        <f t="shared" si="193"/>
        <v>42</v>
      </c>
    </row>
    <row r="400" spans="1:48" x14ac:dyDescent="0.25">
      <c r="A400" s="9" t="s">
        <v>787</v>
      </c>
      <c r="B400" s="9" t="s">
        <v>788</v>
      </c>
      <c r="C400" s="9" t="s">
        <v>456</v>
      </c>
      <c r="D400" t="s">
        <v>457</v>
      </c>
      <c r="E400" t="s">
        <v>1035</v>
      </c>
      <c r="F400" t="str">
        <f t="shared" si="174"/>
        <v>Not NYC</v>
      </c>
      <c r="G400" s="9" t="s">
        <v>53</v>
      </c>
      <c r="H400" s="36">
        <v>42.72822</v>
      </c>
      <c r="I400" s="36">
        <v>-73.693710999999993</v>
      </c>
      <c r="J400" s="40">
        <f t="shared" si="195"/>
        <v>2</v>
      </c>
      <c r="K400" s="40">
        <f t="shared" si="175"/>
        <v>0</v>
      </c>
      <c r="L400" s="40">
        <f t="shared" si="176"/>
        <v>1</v>
      </c>
      <c r="M400" s="41">
        <v>41959.351461038961</v>
      </c>
      <c r="N400" s="41">
        <v>4723.4942434210525</v>
      </c>
      <c r="O400" s="41">
        <v>2885.3224622326206</v>
      </c>
      <c r="P400" s="42">
        <f t="shared" si="177"/>
        <v>1</v>
      </c>
      <c r="Q400" s="43">
        <v>1916</v>
      </c>
      <c r="R400" s="43">
        <v>2005</v>
      </c>
      <c r="S400" s="40">
        <f t="shared" si="178"/>
        <v>0</v>
      </c>
      <c r="T400" s="40"/>
      <c r="U400" s="40">
        <f t="shared" si="179"/>
        <v>0</v>
      </c>
      <c r="V400" s="40" t="str">
        <f>IFERROR(VLOOKUP(A400,'Data Tables'!$L$3:$M$89,2,FALSE),"No")</f>
        <v>Yes</v>
      </c>
      <c r="W400" s="40">
        <f t="shared" si="180"/>
        <v>4</v>
      </c>
      <c r="X400" s="43"/>
      <c r="Y400" s="40">
        <f t="shared" si="181"/>
        <v>0</v>
      </c>
      <c r="Z400" s="43" t="s">
        <v>40</v>
      </c>
      <c r="AA400" s="40">
        <f t="shared" si="182"/>
        <v>0</v>
      </c>
      <c r="AB400" s="44" t="str">
        <f>IF(AND(E400="Manhattan",G400="Multifamily Housing"),IF(Q400&lt;1980,"Dual Fuel","Natural Gas"),IF(AND(E400="Manhattan",G400&lt;&gt;"Multifamily Housing"),IF(Q400&lt;1945,"Oil",IF(Q400&lt;1980,"Dual Fuel","Natural Gas")),IF(E400="Downstate/LI/HV",IF(Q400&lt;1980,"Dual Fuel","Natural Gas"),IF(Q400&lt;1945,"Dual Fuel","Natural Gas"))))</f>
        <v>Dual Fuel</v>
      </c>
      <c r="AC400" s="42">
        <f t="shared" si="183"/>
        <v>3</v>
      </c>
      <c r="AD400" s="41" t="s">
        <v>74</v>
      </c>
      <c r="AE400" s="42">
        <f t="shared" si="184"/>
        <v>2</v>
      </c>
      <c r="AF400" s="43">
        <v>2005</v>
      </c>
      <c r="AG400" s="40">
        <f t="shared" si="185"/>
        <v>1</v>
      </c>
      <c r="AH400" s="43" t="s">
        <v>49</v>
      </c>
      <c r="AI400" s="40">
        <f t="shared" si="186"/>
        <v>2</v>
      </c>
      <c r="AJ400" s="46" t="s">
        <v>42</v>
      </c>
      <c r="AK400" s="40">
        <f t="shared" si="187"/>
        <v>0</v>
      </c>
      <c r="AL400" s="9" t="s">
        <v>1060</v>
      </c>
      <c r="AM400" s="9">
        <f t="shared" si="188"/>
        <v>2</v>
      </c>
      <c r="AN400" s="9" t="s">
        <v>1047</v>
      </c>
      <c r="AO400" s="47">
        <f>VLOOKUP(AN400,'Data Tables'!$E$4:$F$15,2,FALSE)</f>
        <v>8.6002589999999994</v>
      </c>
      <c r="AP400" s="9">
        <f t="shared" si="189"/>
        <v>4</v>
      </c>
      <c r="AQ400" s="9" t="s">
        <v>1061</v>
      </c>
      <c r="AR400" s="9">
        <f t="shared" si="190"/>
        <v>4</v>
      </c>
      <c r="AS400" s="9" t="str">
        <f t="shared" si="191"/>
        <v>Not NYC</v>
      </c>
      <c r="AT400" s="9"/>
      <c r="AU400" s="9">
        <f t="shared" si="192"/>
        <v>0</v>
      </c>
      <c r="AV400" s="9">
        <f t="shared" si="193"/>
        <v>41</v>
      </c>
    </row>
    <row r="401" spans="1:48" hidden="1" x14ac:dyDescent="0.25">
      <c r="A401" s="9" t="s">
        <v>847</v>
      </c>
      <c r="B401" s="9" t="s">
        <v>848</v>
      </c>
      <c r="C401" s="9" t="s">
        <v>849</v>
      </c>
      <c r="D401" s="9" t="s">
        <v>450</v>
      </c>
      <c r="E401" t="s">
        <v>1034</v>
      </c>
      <c r="F401" t="str">
        <f t="shared" si="174"/>
        <v>Not NYC</v>
      </c>
      <c r="G401" s="9" t="s">
        <v>64</v>
      </c>
      <c r="H401" s="36">
        <v>40.719646679999997</v>
      </c>
      <c r="I401" s="36">
        <v>-73.584253430000004</v>
      </c>
      <c r="J401" s="40">
        <f t="shared" si="195"/>
        <v>0</v>
      </c>
      <c r="K401" s="40">
        <f t="shared" si="175"/>
        <v>1</v>
      </c>
      <c r="L401" s="40">
        <f t="shared" si="176"/>
        <v>2</v>
      </c>
      <c r="M401" s="41">
        <v>37877.192048188888</v>
      </c>
      <c r="N401" s="41">
        <v>16549.419294900988</v>
      </c>
      <c r="O401" s="41">
        <f>(M401/0.85)*116.9*0.0005</f>
        <v>2604.6139708431065</v>
      </c>
      <c r="P401" s="42">
        <f t="shared" si="177"/>
        <v>1</v>
      </c>
      <c r="Q401" s="43">
        <v>1985</v>
      </c>
      <c r="R401" s="43">
        <v>2012</v>
      </c>
      <c r="S401" s="40">
        <f t="shared" si="178"/>
        <v>0</v>
      </c>
      <c r="T401" s="40"/>
      <c r="U401" s="40">
        <f t="shared" si="179"/>
        <v>0</v>
      </c>
      <c r="V401" s="40" t="str">
        <f>IFERROR(VLOOKUP(A401,'Data Tables'!$L$3:$M$89,2,FALSE),"No")</f>
        <v>No</v>
      </c>
      <c r="W401" s="40">
        <f t="shared" si="180"/>
        <v>0</v>
      </c>
      <c r="X401" s="43"/>
      <c r="Y401" s="40">
        <f t="shared" si="181"/>
        <v>0</v>
      </c>
      <c r="Z401" s="43" t="s">
        <v>156</v>
      </c>
      <c r="AA401" s="40">
        <f t="shared" si="182"/>
        <v>0</v>
      </c>
      <c r="AB401" s="44" t="str">
        <f>IF(AND(E401="Manhattan",G401="Multifamily Housing"),IF(Q401&lt;1980,"Dual Fuel","Natural Gas"),IF(AND(E401="Manhattan",G401&lt;&gt;"Multifamily Housing"),IF(Q401&lt;1945,"Oil",IF(Q401&lt;1980,"Dual Fuel","Natural Gas")),IF(E401="Downstate/LI/HV",IF(Q401&lt;1980,"Dual Fuel","Natural Gas"),IF(Q401&lt;1945,"Dual Fuel","Natural Gas"))))</f>
        <v>Natural Gas</v>
      </c>
      <c r="AC401" s="42">
        <f t="shared" si="183"/>
        <v>2</v>
      </c>
      <c r="AD401" s="44" t="str">
        <f>IF(AND(E401="Upstate",Q401&gt;=1945),"Furnace",IF(Q401&gt;=1980,"HW Boiler",IF(AND(E401="Downstate/LI/HV",Q401&gt;=1945),"Furnace","Steam Boiler")))</f>
        <v>HW Boiler</v>
      </c>
      <c r="AE401" s="42">
        <f t="shared" si="184"/>
        <v>4</v>
      </c>
      <c r="AF401" s="45">
        <v>1990</v>
      </c>
      <c r="AG401" s="40">
        <f t="shared" si="185"/>
        <v>2</v>
      </c>
      <c r="AH401" s="45" t="str">
        <f>IF(AND(E401="Upstate",Q401&gt;=1945),"Forced Air",IF(Q401&gt;=1980,"Hydronic",IF(AND(E401="Downstate/LI/HV",Q401&gt;=1945),"Forced Air","Steam")))</f>
        <v>Hydronic</v>
      </c>
      <c r="AI401" s="40">
        <f t="shared" si="186"/>
        <v>4</v>
      </c>
      <c r="AJ401" s="46" t="s">
        <v>42</v>
      </c>
      <c r="AK401" s="40">
        <f t="shared" si="187"/>
        <v>0</v>
      </c>
      <c r="AL401" s="9" t="s">
        <v>1048</v>
      </c>
      <c r="AM401" s="9">
        <f t="shared" si="188"/>
        <v>4</v>
      </c>
      <c r="AN401" s="9" t="s">
        <v>1052</v>
      </c>
      <c r="AO401" s="47">
        <f>VLOOKUP(AN401,'Data Tables'!$E$4:$F$15,2,FALSE)</f>
        <v>18.814844999999998</v>
      </c>
      <c r="AP401" s="9">
        <f t="shared" si="189"/>
        <v>1</v>
      </c>
      <c r="AQ401" s="9" t="s">
        <v>1058</v>
      </c>
      <c r="AR401" s="9">
        <f t="shared" si="190"/>
        <v>1</v>
      </c>
      <c r="AS401" s="9" t="str">
        <f t="shared" si="191"/>
        <v>Not NYC</v>
      </c>
      <c r="AT401" s="9"/>
      <c r="AU401" s="9">
        <f t="shared" si="192"/>
        <v>0</v>
      </c>
      <c r="AV401" s="9">
        <f t="shared" si="193"/>
        <v>40</v>
      </c>
    </row>
    <row r="402" spans="1:48" x14ac:dyDescent="0.25">
      <c r="A402" s="9" t="s">
        <v>981</v>
      </c>
      <c r="B402" s="9" t="s">
        <v>982</v>
      </c>
      <c r="C402" s="9" t="s">
        <v>433</v>
      </c>
      <c r="D402" s="9" t="s">
        <v>434</v>
      </c>
      <c r="E402" t="s">
        <v>1035</v>
      </c>
      <c r="F402" t="str">
        <f t="shared" si="174"/>
        <v>Not NYC</v>
      </c>
      <c r="G402" s="9" t="s">
        <v>53</v>
      </c>
      <c r="H402" s="36">
        <v>43.125754999999998</v>
      </c>
      <c r="I402" s="36">
        <v>-77.798497999999995</v>
      </c>
      <c r="J402" s="40">
        <f t="shared" si="195"/>
        <v>2</v>
      </c>
      <c r="K402" s="40">
        <f t="shared" si="175"/>
        <v>0</v>
      </c>
      <c r="L402" s="40">
        <f t="shared" si="176"/>
        <v>1</v>
      </c>
      <c r="M402" s="41">
        <v>28914.562987012985</v>
      </c>
      <c r="N402" s="41">
        <v>3255.0019736842105</v>
      </c>
      <c r="O402" s="41">
        <f>(M402/0.85)*116.9*0.0005</f>
        <v>1988.3014195187168</v>
      </c>
      <c r="P402" s="42">
        <f t="shared" si="177"/>
        <v>1</v>
      </c>
      <c r="Q402" s="43">
        <v>1866</v>
      </c>
      <c r="R402" s="43">
        <v>2022</v>
      </c>
      <c r="S402" s="40">
        <f t="shared" si="178"/>
        <v>0</v>
      </c>
      <c r="T402" s="40"/>
      <c r="U402" s="40">
        <f t="shared" si="179"/>
        <v>0</v>
      </c>
      <c r="V402" s="40" t="str">
        <f>IFERROR(VLOOKUP(A402,'Data Tables'!$L$3:$M$89,2,FALSE),"No")</f>
        <v>No</v>
      </c>
      <c r="W402" s="40">
        <f t="shared" si="180"/>
        <v>0</v>
      </c>
      <c r="X402" s="43"/>
      <c r="Y402" s="40">
        <f t="shared" si="181"/>
        <v>0</v>
      </c>
      <c r="Z402" s="43" t="s">
        <v>46</v>
      </c>
      <c r="AA402" s="40">
        <f t="shared" si="182"/>
        <v>4</v>
      </c>
      <c r="AB402" s="43" t="s">
        <v>983</v>
      </c>
      <c r="AC402" s="42">
        <f t="shared" si="183"/>
        <v>1</v>
      </c>
      <c r="AD402" s="41" t="s">
        <v>88</v>
      </c>
      <c r="AE402" s="42">
        <f t="shared" si="184"/>
        <v>1</v>
      </c>
      <c r="AF402" s="43">
        <v>2017</v>
      </c>
      <c r="AG402" s="40">
        <f t="shared" si="185"/>
        <v>1</v>
      </c>
      <c r="AH402" s="45" t="str">
        <f>IF(AND(E402="Upstate",Q402&gt;=1945),"Forced Air",IF(Q402&gt;=1980,"Hydronic",IF(AND(E402="Downstate/LI/HV",Q402&gt;=1945),"Forced Air","Steam")))</f>
        <v>Steam</v>
      </c>
      <c r="AI402" s="40">
        <f t="shared" si="186"/>
        <v>2</v>
      </c>
      <c r="AJ402" s="46" t="s">
        <v>42</v>
      </c>
      <c r="AK402" s="40">
        <f t="shared" si="187"/>
        <v>0</v>
      </c>
      <c r="AL402" s="9" t="s">
        <v>1060</v>
      </c>
      <c r="AM402" s="9">
        <f t="shared" si="188"/>
        <v>2</v>
      </c>
      <c r="AN402" s="9" t="s">
        <v>1054</v>
      </c>
      <c r="AO402" s="47">
        <f>VLOOKUP(AN402,'Data Tables'!$E$4:$F$15,2,FALSE)</f>
        <v>10.88392</v>
      </c>
      <c r="AP402" s="9">
        <f t="shared" si="189"/>
        <v>3</v>
      </c>
      <c r="AQ402" s="9" t="s">
        <v>1061</v>
      </c>
      <c r="AR402" s="9">
        <f t="shared" si="190"/>
        <v>0</v>
      </c>
      <c r="AS402" s="9" t="str">
        <f t="shared" si="191"/>
        <v>Not NYC</v>
      </c>
      <c r="AT402" s="9"/>
      <c r="AU402" s="9">
        <f t="shared" si="192"/>
        <v>0</v>
      </c>
      <c r="AV402" s="9">
        <f t="shared" si="193"/>
        <v>38</v>
      </c>
    </row>
    <row r="403" spans="1:48" x14ac:dyDescent="0.25">
      <c r="A403" s="9" t="s">
        <v>832</v>
      </c>
      <c r="B403" s="9" t="s">
        <v>833</v>
      </c>
      <c r="C403" s="9" t="s">
        <v>834</v>
      </c>
      <c r="D403" s="9" t="s">
        <v>535</v>
      </c>
      <c r="E403" t="s">
        <v>1034</v>
      </c>
      <c r="F403" t="str">
        <f t="shared" si="174"/>
        <v>Not NYC</v>
      </c>
      <c r="G403" s="9" t="s">
        <v>53</v>
      </c>
      <c r="H403" s="36">
        <v>42.020386000000002</v>
      </c>
      <c r="I403" s="36">
        <v>-73.909926999999996</v>
      </c>
      <c r="J403" s="40">
        <f t="shared" si="195"/>
        <v>2</v>
      </c>
      <c r="K403" s="40">
        <f t="shared" si="175"/>
        <v>0</v>
      </c>
      <c r="L403" s="40">
        <f t="shared" si="176"/>
        <v>1</v>
      </c>
      <c r="M403" s="41">
        <v>38104.076396103897</v>
      </c>
      <c r="N403" s="41">
        <v>4289.4939802631579</v>
      </c>
      <c r="O403" s="41">
        <f>(M403/0.85)*116.9*0.0005</f>
        <v>2620.215606296792</v>
      </c>
      <c r="P403" s="42">
        <f t="shared" si="177"/>
        <v>1</v>
      </c>
      <c r="Q403" s="43">
        <v>1869</v>
      </c>
      <c r="R403" s="43"/>
      <c r="S403" s="40">
        <f t="shared" si="178"/>
        <v>4</v>
      </c>
      <c r="T403" s="40"/>
      <c r="U403" s="40">
        <f t="shared" si="179"/>
        <v>0</v>
      </c>
      <c r="V403" s="40" t="str">
        <f>IFERROR(VLOOKUP(A403,'Data Tables'!$L$3:$M$89,2,FALSE),"No")</f>
        <v>Yes</v>
      </c>
      <c r="W403" s="40">
        <f t="shared" si="180"/>
        <v>4</v>
      </c>
      <c r="X403" s="43"/>
      <c r="Y403" s="40">
        <f t="shared" si="181"/>
        <v>0</v>
      </c>
      <c r="Z403" s="43" t="s">
        <v>831</v>
      </c>
      <c r="AA403" s="40">
        <f t="shared" si="182"/>
        <v>0</v>
      </c>
      <c r="AB403" s="43" t="s">
        <v>87</v>
      </c>
      <c r="AC403" s="42">
        <f t="shared" si="183"/>
        <v>1</v>
      </c>
      <c r="AD403" s="41" t="s">
        <v>88</v>
      </c>
      <c r="AE403" s="42">
        <f t="shared" si="184"/>
        <v>1</v>
      </c>
      <c r="AF403" s="45">
        <v>1990</v>
      </c>
      <c r="AG403" s="40">
        <f t="shared" si="185"/>
        <v>2</v>
      </c>
      <c r="AH403" s="45" t="str">
        <f>IF(AND(E403="Upstate",Q403&gt;=1945),"Forced Air",IF(Q403&gt;=1980,"Hydronic",IF(AND(E403="Downstate/LI/HV",Q403&gt;=1945),"Forced Air","Steam")))</f>
        <v>Steam</v>
      </c>
      <c r="AI403" s="40">
        <f t="shared" si="186"/>
        <v>2</v>
      </c>
      <c r="AJ403" s="46" t="s">
        <v>42</v>
      </c>
      <c r="AK403" s="40">
        <f t="shared" si="187"/>
        <v>0</v>
      </c>
      <c r="AL403" s="9" t="s">
        <v>1060</v>
      </c>
      <c r="AM403" s="9">
        <f t="shared" si="188"/>
        <v>2</v>
      </c>
      <c r="AN403" s="9" t="s">
        <v>1056</v>
      </c>
      <c r="AO403" s="47">
        <f>VLOOKUP(AN403,'Data Tables'!$E$4:$F$15,2,FALSE)</f>
        <v>13.229555</v>
      </c>
      <c r="AP403" s="9">
        <f t="shared" si="189"/>
        <v>2</v>
      </c>
      <c r="AQ403" s="9" t="s">
        <v>1061</v>
      </c>
      <c r="AR403" s="9">
        <f t="shared" si="190"/>
        <v>0</v>
      </c>
      <c r="AS403" s="9" t="str">
        <f t="shared" si="191"/>
        <v>Not NYC</v>
      </c>
      <c r="AT403" s="9"/>
      <c r="AU403" s="9">
        <f t="shared" si="192"/>
        <v>0</v>
      </c>
      <c r="AV403" s="9">
        <f t="shared" si="193"/>
        <v>38</v>
      </c>
    </row>
    <row r="404" spans="1:48" x14ac:dyDescent="0.25">
      <c r="A404" s="9" t="s">
        <v>307</v>
      </c>
      <c r="B404" s="9" t="s">
        <v>308</v>
      </c>
      <c r="C404" s="9" t="s">
        <v>62</v>
      </c>
      <c r="D404" s="9" t="s">
        <v>63</v>
      </c>
      <c r="E404" t="s">
        <v>63</v>
      </c>
      <c r="F404" t="str">
        <f t="shared" si="174"/>
        <v>NYC</v>
      </c>
      <c r="G404" s="9" t="s">
        <v>53</v>
      </c>
      <c r="H404" s="36">
        <v>40.810174500000002</v>
      </c>
      <c r="I404" s="36">
        <v>-73.960622900000004</v>
      </c>
      <c r="J404" s="40">
        <f t="shared" si="195"/>
        <v>2</v>
      </c>
      <c r="K404" s="40">
        <f t="shared" si="175"/>
        <v>0</v>
      </c>
      <c r="L404" s="40">
        <f t="shared" si="176"/>
        <v>1</v>
      </c>
      <c r="M404" s="41">
        <v>63193.51150588235</v>
      </c>
      <c r="N404" s="41">
        <v>7139.379156578947</v>
      </c>
      <c r="O404" s="41">
        <f>(M404/0.85)*116.9*0.0005</f>
        <v>4345.4832323750861</v>
      </c>
      <c r="P404" s="42">
        <f t="shared" si="177"/>
        <v>2</v>
      </c>
      <c r="Q404" s="43">
        <v>1910</v>
      </c>
      <c r="R404" s="43">
        <v>2015</v>
      </c>
      <c r="S404" s="40">
        <f t="shared" si="178"/>
        <v>0</v>
      </c>
      <c r="T404" s="40"/>
      <c r="U404" s="40">
        <f t="shared" si="179"/>
        <v>0</v>
      </c>
      <c r="V404" s="40" t="str">
        <f>IFERROR(VLOOKUP(A404,'Data Tables'!$L$3:$M$89,2,FALSE),"No")</f>
        <v>No</v>
      </c>
      <c r="W404" s="40">
        <f t="shared" si="180"/>
        <v>0</v>
      </c>
      <c r="X404" s="43"/>
      <c r="Y404" s="40">
        <f t="shared" si="181"/>
        <v>0</v>
      </c>
      <c r="Z404" s="41" t="s">
        <v>40</v>
      </c>
      <c r="AA404" s="40">
        <f t="shared" si="182"/>
        <v>0</v>
      </c>
      <c r="AB404" s="41" t="s">
        <v>41</v>
      </c>
      <c r="AC404" s="42">
        <f t="shared" si="183"/>
        <v>2</v>
      </c>
      <c r="AD404" s="41" t="s">
        <v>74</v>
      </c>
      <c r="AE404" s="42">
        <f t="shared" si="184"/>
        <v>2</v>
      </c>
      <c r="AF404" s="43">
        <v>2003</v>
      </c>
      <c r="AG404" s="40">
        <f t="shared" si="185"/>
        <v>1</v>
      </c>
      <c r="AH404" s="43" t="s">
        <v>49</v>
      </c>
      <c r="AI404" s="40">
        <f t="shared" si="186"/>
        <v>2</v>
      </c>
      <c r="AJ404" s="46" t="s">
        <v>42</v>
      </c>
      <c r="AK404" s="40">
        <f t="shared" si="187"/>
        <v>0</v>
      </c>
      <c r="AL404" s="9" t="s">
        <v>1048</v>
      </c>
      <c r="AM404" s="9">
        <f t="shared" si="188"/>
        <v>4</v>
      </c>
      <c r="AN404" s="9" t="s">
        <v>1055</v>
      </c>
      <c r="AO404" s="47">
        <f>VLOOKUP(AN404,'Data Tables'!$E$4:$F$15,2,FALSE)</f>
        <v>20.157194</v>
      </c>
      <c r="AP404" s="9">
        <f t="shared" si="189"/>
        <v>0</v>
      </c>
      <c r="AQ404" s="9" t="s">
        <v>1050</v>
      </c>
      <c r="AR404" s="9">
        <f t="shared" si="190"/>
        <v>2</v>
      </c>
      <c r="AS404" s="9" t="str">
        <f t="shared" si="191"/>
        <v>NYC Natural Gas</v>
      </c>
      <c r="AT404" s="9"/>
      <c r="AU404" s="9">
        <f t="shared" si="192"/>
        <v>2</v>
      </c>
      <c r="AV404" s="9">
        <f t="shared" si="193"/>
        <v>38</v>
      </c>
    </row>
    <row r="405" spans="1:48" x14ac:dyDescent="0.25">
      <c r="A405" s="9" t="s">
        <v>984</v>
      </c>
      <c r="B405" s="9" t="s">
        <v>985</v>
      </c>
      <c r="C405" s="9" t="s">
        <v>986</v>
      </c>
      <c r="D405" s="9" t="s">
        <v>442</v>
      </c>
      <c r="E405" t="s">
        <v>1034</v>
      </c>
      <c r="F405" t="str">
        <f t="shared" si="174"/>
        <v>Not NYC</v>
      </c>
      <c r="G405" s="9" t="s">
        <v>53</v>
      </c>
      <c r="H405" s="36">
        <v>40.935499999999998</v>
      </c>
      <c r="I405" s="36">
        <v>-73.843727000000001</v>
      </c>
      <c r="J405" s="40">
        <f t="shared" si="195"/>
        <v>2</v>
      </c>
      <c r="K405" s="40">
        <f t="shared" si="175"/>
        <v>0</v>
      </c>
      <c r="L405" s="40">
        <f t="shared" si="176"/>
        <v>1</v>
      </c>
      <c r="M405" s="41">
        <v>28183.390129870124</v>
      </c>
      <c r="N405" s="41">
        <v>3172.6915789473678</v>
      </c>
      <c r="O405" s="41">
        <f>(M405/0.85)*116.9*0.0005</f>
        <v>1938.022533048128</v>
      </c>
      <c r="P405" s="42">
        <f t="shared" si="177"/>
        <v>1</v>
      </c>
      <c r="Q405" s="43">
        <v>1926</v>
      </c>
      <c r="R405" s="43">
        <v>2019</v>
      </c>
      <c r="S405" s="40">
        <f t="shared" si="178"/>
        <v>0</v>
      </c>
      <c r="T405" s="40"/>
      <c r="U405" s="40">
        <f t="shared" si="179"/>
        <v>0</v>
      </c>
      <c r="V405" s="40" t="str">
        <f>IFERROR(VLOOKUP(A405,'Data Tables'!$L$3:$M$89,2,FALSE),"No")</f>
        <v>No</v>
      </c>
      <c r="W405" s="40">
        <f t="shared" si="180"/>
        <v>0</v>
      </c>
      <c r="X405" s="43"/>
      <c r="Y405" s="40">
        <f t="shared" si="181"/>
        <v>0</v>
      </c>
      <c r="Z405" s="43" t="s">
        <v>77</v>
      </c>
      <c r="AA405" s="40">
        <f t="shared" si="182"/>
        <v>1</v>
      </c>
      <c r="AB405" s="43" t="s">
        <v>947</v>
      </c>
      <c r="AC405" s="42">
        <f t="shared" si="183"/>
        <v>2</v>
      </c>
      <c r="AD405" s="41" t="s">
        <v>54</v>
      </c>
      <c r="AE405" s="42">
        <f t="shared" si="184"/>
        <v>2</v>
      </c>
      <c r="AF405" s="45">
        <v>1990</v>
      </c>
      <c r="AG405" s="40">
        <f t="shared" si="185"/>
        <v>2</v>
      </c>
      <c r="AH405" s="45" t="str">
        <f>IF(AND(E405="Upstate",Q405&gt;=1945),"Forced Air",IF(Q405&gt;=1980,"Hydronic",IF(AND(E405="Downstate/LI/HV",Q405&gt;=1945),"Forced Air","Steam")))</f>
        <v>Steam</v>
      </c>
      <c r="AI405" s="40">
        <f t="shared" si="186"/>
        <v>2</v>
      </c>
      <c r="AJ405" s="46" t="s">
        <v>42</v>
      </c>
      <c r="AK405" s="40">
        <f t="shared" si="187"/>
        <v>0</v>
      </c>
      <c r="AL405" s="9" t="s">
        <v>1048</v>
      </c>
      <c r="AM405" s="9">
        <f t="shared" si="188"/>
        <v>4</v>
      </c>
      <c r="AN405" s="9" t="s">
        <v>1055</v>
      </c>
      <c r="AO405" s="47">
        <f>VLOOKUP(AN405,'Data Tables'!$E$4:$F$15,2,FALSE)</f>
        <v>20.157194</v>
      </c>
      <c r="AP405" s="9">
        <f t="shared" si="189"/>
        <v>0</v>
      </c>
      <c r="AQ405" s="9" t="s">
        <v>1050</v>
      </c>
      <c r="AR405" s="9">
        <f t="shared" si="190"/>
        <v>2</v>
      </c>
      <c r="AS405" s="9" t="str">
        <f t="shared" si="191"/>
        <v>Not NYC</v>
      </c>
      <c r="AT405" s="9"/>
      <c r="AU405" s="9">
        <f t="shared" si="192"/>
        <v>0</v>
      </c>
      <c r="AV405" s="9">
        <f t="shared" si="193"/>
        <v>32</v>
      </c>
    </row>
  </sheetData>
  <autoFilter ref="A4:AW405" xr:uid="{3DD635A0-8194-4976-9222-CDCAFCCBCCEC}">
    <filterColumn colId="6">
      <filters>
        <filter val="Colleges &amp; Universities"/>
      </filters>
    </filterColumn>
    <sortState xmlns:xlrd2="http://schemas.microsoft.com/office/spreadsheetml/2017/richdata2" ref="A5:AW405">
      <sortCondition descending="1" ref="AV5:AV405"/>
    </sortState>
  </autoFilter>
  <mergeCells count="1">
    <mergeCell ref="J2:L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B7CA0-AD28-4E92-B664-86DB7DC8CEC6}">
  <sheetPr filterMode="1"/>
  <dimension ref="A1:AX405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10" sqref="A10"/>
    </sheetView>
  </sheetViews>
  <sheetFormatPr defaultRowHeight="15" x14ac:dyDescent="0.25"/>
  <cols>
    <col min="1" max="1" width="54.7109375" customWidth="1"/>
    <col min="2" max="2" width="16.7109375" customWidth="1"/>
    <col min="4" max="4" width="10.7109375" bestFit="1" customWidth="1"/>
    <col min="5" max="5" width="16.140625" bestFit="1" customWidth="1"/>
    <col min="6" max="6" width="10.7109375" customWidth="1"/>
    <col min="7" max="7" width="22.42578125" bestFit="1" customWidth="1"/>
    <col min="8" max="9" width="0" hidden="1" customWidth="1"/>
    <col min="10" max="10" width="23.5703125" customWidth="1"/>
    <col min="11" max="11" width="9.5703125" customWidth="1"/>
    <col min="12" max="12" width="9.7109375" customWidth="1"/>
    <col min="13" max="13" width="11.7109375" customWidth="1"/>
    <col min="14" max="14" width="11" customWidth="1"/>
    <col min="15" max="15" width="10.42578125" customWidth="1"/>
    <col min="18" max="18" width="10.7109375" customWidth="1"/>
    <col min="22" max="23" width="9.28515625" customWidth="1"/>
    <col min="24" max="24" width="18" style="33" customWidth="1"/>
    <col min="25" max="25" width="10.7109375" customWidth="1"/>
    <col min="27" max="27" width="9.28515625" customWidth="1"/>
    <col min="28" max="28" width="12.28515625" customWidth="1"/>
    <col min="30" max="30" width="16.140625" bestFit="1" customWidth="1"/>
    <col min="31" max="32" width="9.28515625" customWidth="1"/>
    <col min="33" max="33" width="9.5703125" customWidth="1"/>
    <col min="34" max="34" width="11" customWidth="1"/>
    <col min="35" max="35" width="10.85546875" customWidth="1"/>
    <col min="36" max="36" width="10.28515625" bestFit="1" customWidth="1"/>
    <col min="37" max="37" width="9.7109375" customWidth="1"/>
    <col min="39" max="39" width="9.42578125" customWidth="1"/>
    <col min="40" max="40" width="17.7109375" bestFit="1" customWidth="1"/>
    <col min="41" max="41" width="11.28515625" customWidth="1"/>
    <col min="42" max="42" width="9.7109375" customWidth="1"/>
    <col min="43" max="43" width="12.28515625" bestFit="1" customWidth="1"/>
    <col min="44" max="44" width="10.28515625" customWidth="1"/>
    <col min="45" max="45" width="15.5703125" bestFit="1" customWidth="1"/>
    <col min="46" max="46" width="15.5703125" customWidth="1"/>
    <col min="47" max="47" width="9.85546875" customWidth="1"/>
  </cols>
  <sheetData>
    <row r="1" spans="1:50" x14ac:dyDescent="0.25">
      <c r="J1" s="1" t="s">
        <v>0</v>
      </c>
      <c r="AB1" s="1" t="s">
        <v>1</v>
      </c>
      <c r="AL1" s="1" t="s">
        <v>1163</v>
      </c>
      <c r="AP1" s="2"/>
      <c r="AT1" s="9"/>
    </row>
    <row r="2" spans="1:50" ht="15.75" x14ac:dyDescent="0.25">
      <c r="A2" s="3" t="s">
        <v>2</v>
      </c>
      <c r="J2" s="52" t="s">
        <v>3</v>
      </c>
      <c r="K2" s="52"/>
      <c r="L2" s="52"/>
      <c r="M2" s="4" t="s">
        <v>4</v>
      </c>
      <c r="Q2" s="4" t="s">
        <v>5</v>
      </c>
      <c r="Z2" s="4" t="s">
        <v>6</v>
      </c>
      <c r="AB2" s="4" t="s">
        <v>1145</v>
      </c>
      <c r="AL2" s="5" t="s">
        <v>7</v>
      </c>
      <c r="AP2" s="2"/>
    </row>
    <row r="3" spans="1:50" x14ac:dyDescent="0.25">
      <c r="G3" s="6" t="s">
        <v>8</v>
      </c>
      <c r="J3" s="7">
        <v>1</v>
      </c>
      <c r="K3" s="7">
        <v>2</v>
      </c>
      <c r="L3" s="7">
        <v>2</v>
      </c>
      <c r="M3" s="8"/>
      <c r="N3" s="8"/>
      <c r="O3" s="8"/>
      <c r="P3" s="7">
        <v>3</v>
      </c>
      <c r="Q3" s="8"/>
      <c r="R3" s="8"/>
      <c r="S3" s="7">
        <v>2</v>
      </c>
      <c r="T3" s="8"/>
      <c r="U3" s="7">
        <v>1</v>
      </c>
      <c r="V3" s="8"/>
      <c r="W3" s="7">
        <v>1</v>
      </c>
      <c r="X3" s="34"/>
      <c r="Y3" s="7">
        <v>1</v>
      </c>
      <c r="Z3" s="8"/>
      <c r="AA3" s="7">
        <v>3</v>
      </c>
      <c r="AB3" s="8"/>
      <c r="AC3" s="7">
        <v>2</v>
      </c>
      <c r="AD3" s="8"/>
      <c r="AE3" s="7">
        <v>1</v>
      </c>
      <c r="AF3" s="8"/>
      <c r="AG3" s="7">
        <v>2</v>
      </c>
      <c r="AH3" s="8"/>
      <c r="AI3" s="7">
        <v>3</v>
      </c>
      <c r="AJ3" s="8"/>
      <c r="AK3" s="7">
        <v>4</v>
      </c>
      <c r="AL3" s="8"/>
      <c r="AM3" s="7">
        <v>1</v>
      </c>
      <c r="AN3" s="8"/>
      <c r="AO3" s="8"/>
      <c r="AP3" s="7">
        <v>2</v>
      </c>
      <c r="AQ3" s="8"/>
      <c r="AR3" s="7">
        <v>1</v>
      </c>
      <c r="AS3" s="7"/>
      <c r="AT3" s="7"/>
      <c r="AU3" s="7">
        <v>4</v>
      </c>
      <c r="AW3" s="1">
        <f>4*(SUM(J3:AU3))</f>
        <v>144</v>
      </c>
      <c r="AX3" s="4" t="s">
        <v>9</v>
      </c>
    </row>
    <row r="4" spans="1:50" s="9" customFormat="1" ht="65.25" x14ac:dyDescent="0.2">
      <c r="A4" s="35" t="s">
        <v>10</v>
      </c>
      <c r="B4" s="35" t="s">
        <v>11</v>
      </c>
      <c r="C4" s="35" t="s">
        <v>12</v>
      </c>
      <c r="D4" s="35" t="s">
        <v>13</v>
      </c>
      <c r="E4" s="35" t="s">
        <v>14</v>
      </c>
      <c r="F4" s="35" t="s">
        <v>1069</v>
      </c>
      <c r="G4" s="35" t="s">
        <v>15</v>
      </c>
      <c r="H4" s="35" t="s">
        <v>16</v>
      </c>
      <c r="I4" s="35" t="s">
        <v>17</v>
      </c>
      <c r="J4" s="24" t="s">
        <v>18</v>
      </c>
      <c r="K4" s="24" t="s">
        <v>19</v>
      </c>
      <c r="L4" s="24" t="s">
        <v>20</v>
      </c>
      <c r="M4" s="23" t="s">
        <v>1071</v>
      </c>
      <c r="N4" s="23" t="s">
        <v>21</v>
      </c>
      <c r="O4" s="23" t="s">
        <v>1067</v>
      </c>
      <c r="P4" s="24" t="s">
        <v>1167</v>
      </c>
      <c r="Q4" s="23" t="s">
        <v>22</v>
      </c>
      <c r="R4" s="23" t="s">
        <v>1070</v>
      </c>
      <c r="S4" s="24" t="s">
        <v>23</v>
      </c>
      <c r="T4" s="23" t="s">
        <v>1164</v>
      </c>
      <c r="U4" s="24" t="s">
        <v>1165</v>
      </c>
      <c r="V4" s="23" t="s">
        <v>1074</v>
      </c>
      <c r="W4" s="24" t="s">
        <v>1076</v>
      </c>
      <c r="X4" s="25" t="s">
        <v>1077</v>
      </c>
      <c r="Y4" s="24" t="s">
        <v>1078</v>
      </c>
      <c r="Z4" s="23" t="s">
        <v>24</v>
      </c>
      <c r="AA4" s="24" t="s">
        <v>25</v>
      </c>
      <c r="AB4" s="23" t="s">
        <v>1143</v>
      </c>
      <c r="AC4" s="24" t="s">
        <v>1148</v>
      </c>
      <c r="AD4" s="23" t="s">
        <v>1142</v>
      </c>
      <c r="AE4" s="24" t="s">
        <v>1149</v>
      </c>
      <c r="AF4" s="23" t="s">
        <v>26</v>
      </c>
      <c r="AG4" s="24" t="s">
        <v>1150</v>
      </c>
      <c r="AH4" s="23" t="s">
        <v>27</v>
      </c>
      <c r="AI4" s="24" t="s">
        <v>1147</v>
      </c>
      <c r="AJ4" s="23" t="s">
        <v>1144</v>
      </c>
      <c r="AK4" s="24" t="s">
        <v>28</v>
      </c>
      <c r="AL4" s="25" t="s">
        <v>29</v>
      </c>
      <c r="AM4" s="24" t="s">
        <v>1151</v>
      </c>
      <c r="AN4" s="23" t="s">
        <v>30</v>
      </c>
      <c r="AO4" s="23" t="s">
        <v>31</v>
      </c>
      <c r="AP4" s="26" t="s">
        <v>1153</v>
      </c>
      <c r="AQ4" s="23" t="s">
        <v>32</v>
      </c>
      <c r="AR4" s="24" t="s">
        <v>33</v>
      </c>
      <c r="AS4" s="23" t="s">
        <v>1068</v>
      </c>
      <c r="AT4" s="23" t="s">
        <v>1161</v>
      </c>
      <c r="AU4" s="24" t="s">
        <v>34</v>
      </c>
      <c r="AV4" s="27" t="s">
        <v>35</v>
      </c>
    </row>
    <row r="5" spans="1:50" hidden="1" x14ac:dyDescent="0.25">
      <c r="A5" s="9" t="s">
        <v>425</v>
      </c>
      <c r="B5" s="9" t="s">
        <v>426</v>
      </c>
      <c r="C5" s="9" t="s">
        <v>427</v>
      </c>
      <c r="D5" s="9" t="s">
        <v>428</v>
      </c>
      <c r="E5" t="s">
        <v>1035</v>
      </c>
      <c r="F5" t="str">
        <f t="shared" ref="F5:F68" si="0">IF(OR(D5="Brooklyn",D5="Bronx",D5="Queens",D5="Manhattan",D5="Staten Island"),"NYC","Not NYC")</f>
        <v>Not NYC</v>
      </c>
      <c r="G5" s="9" t="s">
        <v>53</v>
      </c>
      <c r="H5" s="36">
        <v>42.087868</v>
      </c>
      <c r="I5" s="36">
        <v>-75.966888999999995</v>
      </c>
      <c r="J5" s="40">
        <f t="shared" ref="J5:J19" si="1">IF(OR(G5="Hospitals",G5="Nursing Homes",G5="Hotels",G5="Airports"),4,IF(OR(G5="Multifamily Housing",G5="Correctional Facilities",G5="Military"),3,IF(G5="Colleges &amp; Universities",2,IF(G5="Office",0,666))))</f>
        <v>2</v>
      </c>
      <c r="K5" s="40">
        <f t="shared" ref="K5:K68" si="2">IF(OR(G5="Hospitals",G5="Hotels",G5="Airports"),4,IF(G5="Nursing Homes",3,IF(OR(G5="Multifamily Housing",G5="Military"),2,IF(OR(G5="Office",G5="Correctional Facilities"),1,0))))</f>
        <v>0</v>
      </c>
      <c r="L5" s="40">
        <f t="shared" ref="L5:L68" si="3">IF(OR(G5="Hospitals",G5="Nursing Homes",G5="Hotels",G5="Airports"),4,IF(AND(E5="Upstate",OR(G5="Multifamily Housing",G5="Military")),2,IF(OR(G5="Multifamily Housing",G5="Military"),3,IF(G5="Office",2,IF(OR(G5="Correctional Facilities",G5="Colleges &amp; Universities"),1,666)))))</f>
        <v>1</v>
      </c>
      <c r="M5" s="41">
        <v>288331.36918831168</v>
      </c>
      <c r="N5" s="41">
        <v>32458.35588815789</v>
      </c>
      <c r="O5" s="41">
        <f t="shared" ref="O5:O37" si="4">(M5/0.85)*116.9*0.0005</f>
        <v>19827.021798890375</v>
      </c>
      <c r="P5" s="42">
        <f t="shared" ref="P5:P68" si="5">IF(M5&gt;=200000,4,IF(M5&gt;=100000,3,IF(M5&gt;=50000,2,IF(M5&gt;=20000,1,0))))</f>
        <v>4</v>
      </c>
      <c r="Q5" s="43">
        <v>1961</v>
      </c>
      <c r="R5" s="43"/>
      <c r="S5" s="40">
        <f t="shared" ref="S5:S68" si="6">IF(OR(Q5&gt;=2000,R5&gt;=2000),0,IF(AND(Q5&gt;=1980,OR(R5="",R5&lt;2000)),1,IF(AND(Q5&lt;1980,R5&gt;=1980,R5&lt;2000),2,IF(Q5&lt;1945,4,3))))</f>
        <v>3</v>
      </c>
      <c r="T5" s="40" t="s">
        <v>1162</v>
      </c>
      <c r="U5" s="40">
        <f t="shared" ref="U5:U68" si="7">IF(T5="Y",4,0)</f>
        <v>4</v>
      </c>
      <c r="V5" s="40" t="str">
        <f>IFERROR(VLOOKUP(A5,'Data Tables'!$L$3:$M$89,2,FALSE),"No")</f>
        <v>Yes</v>
      </c>
      <c r="W5" s="40">
        <f t="shared" ref="W5:W68" si="8">IF(V5="Yes",4,0)</f>
        <v>4</v>
      </c>
      <c r="X5" s="43" t="s">
        <v>1082</v>
      </c>
      <c r="Y5" s="40">
        <f t="shared" ref="Y5:Y68" si="9">IF(X5="",0,4)</f>
        <v>4</v>
      </c>
      <c r="Z5" s="43" t="s">
        <v>46</v>
      </c>
      <c r="AA5" s="40">
        <f t="shared" ref="AA5:AA68" si="10">IF(Z5="Plentiful",4,IF(Z5="Sufficient",2,IF(Z5="Limited",1,0)))</f>
        <v>4</v>
      </c>
      <c r="AB5" s="50" t="s">
        <v>47</v>
      </c>
      <c r="AC5" s="42">
        <f t="shared" ref="AC5:AC68" si="11">IF(OR(AB5="Coal",AB5="Oil"),4,IF(AB5="Dual Fuel",3,IF(AB5="Natural Gas",2,1)))</f>
        <v>3</v>
      </c>
      <c r="AD5" s="43" t="s">
        <v>429</v>
      </c>
      <c r="AE5" s="42">
        <f t="shared" ref="AE5:AE68" si="12">IF(OR(AD5="HW Boiler",AD5="District HW",AD5="District HW (CHP)"),4,IF(OR(AD5="Furnace",AD5="CHP",AD5="District Steam (CHP)"),3,IF(OR(AD5="Steam Boiler",AD5="District Steam"),2,1)))</f>
        <v>4</v>
      </c>
      <c r="AF5" s="43">
        <v>1990</v>
      </c>
      <c r="AG5" s="40">
        <f t="shared" ref="AG5:AG68" si="13">IF(AF5&gt;=2000,1,IF(AF5&gt;=1980,2,IF(AF5&gt;=1950,3,4)))</f>
        <v>2</v>
      </c>
      <c r="AH5" s="43" t="s">
        <v>89</v>
      </c>
      <c r="AI5" s="40">
        <f t="shared" ref="AI5:AI68" si="14">IF(AH5="Hydronic",4,IF(AH5="Forced Air",4,IF(AH5="Steam",2,0)))</f>
        <v>4</v>
      </c>
      <c r="AJ5" s="46" t="s">
        <v>430</v>
      </c>
      <c r="AK5" s="40">
        <f t="shared" ref="AK5:AK68" si="15">IF(OR(AJ5="HW",AJ5="HW + CW"),4,IF(AJ5="Steam + CW",3,IF(AJ5="CW",2,IF(AJ5="Steam",1,0))))</f>
        <v>4</v>
      </c>
      <c r="AL5" s="9" t="s">
        <v>1064</v>
      </c>
      <c r="AM5" s="9">
        <f t="shared" ref="AM5:AM68" si="16">IF(AL5="Zone 4",4,IF(AL5="Zone 5",2,1))</f>
        <v>1</v>
      </c>
      <c r="AN5" s="9" t="s">
        <v>1053</v>
      </c>
      <c r="AO5" s="47">
        <f>VLOOKUP(AN5,'Data Tables'!$E$4:$F$15,2,FALSE)</f>
        <v>9.6621608999999999</v>
      </c>
      <c r="AP5" s="9">
        <f t="shared" ref="AP5:AP68" si="17">IF(AO5&gt;20,0,IF(AO5&gt;15,1,IF(AO5&gt;12,2,IF(AO5&gt;9,3,4))))</f>
        <v>3</v>
      </c>
      <c r="AQ5" s="9" t="s">
        <v>1061</v>
      </c>
      <c r="AR5" s="9">
        <f t="shared" ref="AR5:AR68" si="18">IF(AD5="Electric Heat Pump",0,IF(AQ5="Lowest Emissions",4,IF(AQ5="Low Emissions",2,1)))</f>
        <v>4</v>
      </c>
      <c r="AS5" s="9" t="str">
        <f t="shared" ref="AS5:AS68" si="19">IF(F5="NYC",CONCATENATE(F5," ",AB5),"Not NYC")</f>
        <v>Not NYC</v>
      </c>
      <c r="AT5" s="9"/>
      <c r="AU5" s="9">
        <f t="shared" ref="AU5:AU68" si="20">IF(OR(AS5="Not NYC",AT5="Y"),0,IF(AS5="NYC Electricity",0,IF(AS5="NYC Natural Gas",2,IF(AS5="NYC Dual Fuel",3,4))))</f>
        <v>0</v>
      </c>
      <c r="AV5" s="9">
        <f t="shared" ref="AV5:AV68" si="21">J5*J$3+K5*K$3+L5*L$3+P5*P$3+S5*S$3+U5*U$3+W5*W$3+Y5*Y$3+AA5*AA$3+AC5*AC$3+AE5*AE$3+AG5*AG$3+AI5*AI$3+AK5*AK$3+AM5*AM$3+AP5*AP$3+AR5*AR$3+AU5*AU$3</f>
        <v>99</v>
      </c>
    </row>
    <row r="6" spans="1:50" hidden="1" x14ac:dyDescent="0.25">
      <c r="A6" s="9" t="s">
        <v>411</v>
      </c>
      <c r="B6" s="9" t="s">
        <v>412</v>
      </c>
      <c r="C6" s="9" t="s">
        <v>413</v>
      </c>
      <c r="D6" s="9" t="s">
        <v>414</v>
      </c>
      <c r="E6" t="s">
        <v>1035</v>
      </c>
      <c r="F6" t="str">
        <f t="shared" si="0"/>
        <v>Not NYC</v>
      </c>
      <c r="G6" s="9" t="s">
        <v>53</v>
      </c>
      <c r="H6" s="36">
        <v>43.040176000000002</v>
      </c>
      <c r="I6" s="36">
        <v>-76.136975000000007</v>
      </c>
      <c r="J6" s="40">
        <f t="shared" si="1"/>
        <v>2</v>
      </c>
      <c r="K6" s="40">
        <f t="shared" si="2"/>
        <v>0</v>
      </c>
      <c r="L6" s="40">
        <f t="shared" si="3"/>
        <v>1</v>
      </c>
      <c r="M6" s="41">
        <v>373629.32999999996</v>
      </c>
      <c r="N6" s="41">
        <v>42060.611710526311</v>
      </c>
      <c r="O6" s="41">
        <f t="shared" si="4"/>
        <v>25692.510986470588</v>
      </c>
      <c r="P6" s="42">
        <f t="shared" si="5"/>
        <v>4</v>
      </c>
      <c r="Q6" s="43">
        <v>1873</v>
      </c>
      <c r="R6" s="43"/>
      <c r="S6" s="40">
        <f t="shared" si="6"/>
        <v>4</v>
      </c>
      <c r="T6" s="40"/>
      <c r="U6" s="40">
        <f t="shared" si="7"/>
        <v>0</v>
      </c>
      <c r="V6" s="40" t="str">
        <f>IFERROR(VLOOKUP(A6,'Data Tables'!$L$3:$M$89,2,FALSE),"No")</f>
        <v>Yes</v>
      </c>
      <c r="W6" s="40">
        <f t="shared" si="8"/>
        <v>4</v>
      </c>
      <c r="X6" s="43" t="s">
        <v>1080</v>
      </c>
      <c r="Y6" s="40">
        <f t="shared" si="9"/>
        <v>4</v>
      </c>
      <c r="Z6" s="43" t="s">
        <v>46</v>
      </c>
      <c r="AA6" s="40">
        <f t="shared" si="10"/>
        <v>4</v>
      </c>
      <c r="AB6" t="s">
        <v>41</v>
      </c>
      <c r="AC6" s="42">
        <f t="shared" si="11"/>
        <v>2</v>
      </c>
      <c r="AD6" s="41" t="s">
        <v>54</v>
      </c>
      <c r="AE6" s="42">
        <f t="shared" si="12"/>
        <v>2</v>
      </c>
      <c r="AF6" s="43">
        <v>1926</v>
      </c>
      <c r="AG6" s="40">
        <f t="shared" si="13"/>
        <v>4</v>
      </c>
      <c r="AH6" s="43" t="s">
        <v>49</v>
      </c>
      <c r="AI6" s="40">
        <f t="shared" si="14"/>
        <v>2</v>
      </c>
      <c r="AJ6" s="46" t="s">
        <v>50</v>
      </c>
      <c r="AK6" s="40">
        <f t="shared" si="15"/>
        <v>3</v>
      </c>
      <c r="AL6" s="9" t="s">
        <v>1060</v>
      </c>
      <c r="AM6" s="9">
        <f t="shared" si="16"/>
        <v>2</v>
      </c>
      <c r="AN6" s="9" t="s">
        <v>1047</v>
      </c>
      <c r="AO6" s="47">
        <f>VLOOKUP(AN6,'Data Tables'!$E$4:$F$15,2,FALSE)</f>
        <v>8.6002589999999994</v>
      </c>
      <c r="AP6" s="9">
        <f t="shared" si="17"/>
        <v>4</v>
      </c>
      <c r="AQ6" s="9" t="s">
        <v>1061</v>
      </c>
      <c r="AR6" s="9">
        <f t="shared" si="18"/>
        <v>4</v>
      </c>
      <c r="AS6" s="9" t="str">
        <f t="shared" si="19"/>
        <v>Not NYC</v>
      </c>
      <c r="AT6" s="9"/>
      <c r="AU6" s="9">
        <f t="shared" si="20"/>
        <v>0</v>
      </c>
      <c r="AV6" s="9">
        <f t="shared" si="21"/>
        <v>90</v>
      </c>
    </row>
    <row r="7" spans="1:50" hidden="1" x14ac:dyDescent="0.25">
      <c r="A7" s="9" t="s">
        <v>435</v>
      </c>
      <c r="B7" s="9" t="s">
        <v>436</v>
      </c>
      <c r="C7" s="9" t="s">
        <v>437</v>
      </c>
      <c r="D7" s="9" t="s">
        <v>437</v>
      </c>
      <c r="E7" t="s">
        <v>1034</v>
      </c>
      <c r="F7" t="str">
        <f t="shared" si="0"/>
        <v>Not NYC</v>
      </c>
      <c r="G7" s="9" t="s">
        <v>53</v>
      </c>
      <c r="H7" s="36">
        <v>42.685488999999997</v>
      </c>
      <c r="I7" s="36">
        <v>-73.824662000000004</v>
      </c>
      <c r="J7" s="40">
        <f t="shared" si="1"/>
        <v>2</v>
      </c>
      <c r="K7" s="40">
        <f t="shared" si="2"/>
        <v>0</v>
      </c>
      <c r="L7" s="40">
        <f t="shared" si="3"/>
        <v>1</v>
      </c>
      <c r="M7" s="41">
        <v>248101</v>
      </c>
      <c r="N7" s="41">
        <v>27930</v>
      </c>
      <c r="O7" s="41">
        <f t="shared" si="4"/>
        <v>17060.592294117647</v>
      </c>
      <c r="P7" s="42">
        <f t="shared" si="5"/>
        <v>4</v>
      </c>
      <c r="Q7" s="43">
        <v>1964</v>
      </c>
      <c r="R7" s="43">
        <v>1990</v>
      </c>
      <c r="S7" s="40">
        <f t="shared" si="6"/>
        <v>2</v>
      </c>
      <c r="T7" s="40" t="s">
        <v>1162</v>
      </c>
      <c r="U7" s="40">
        <f t="shared" si="7"/>
        <v>4</v>
      </c>
      <c r="V7" s="40" t="str">
        <f>IFERROR(VLOOKUP(A7,'Data Tables'!$L$3:$M$89,2,FALSE),"No")</f>
        <v>No</v>
      </c>
      <c r="W7" s="40">
        <f t="shared" si="8"/>
        <v>0</v>
      </c>
      <c r="X7" s="43"/>
      <c r="Y7" s="40">
        <f t="shared" si="9"/>
        <v>0</v>
      </c>
      <c r="Z7" s="43" t="s">
        <v>46</v>
      </c>
      <c r="AA7" s="40">
        <f t="shared" si="10"/>
        <v>4</v>
      </c>
      <c r="AB7" s="43" t="s">
        <v>41</v>
      </c>
      <c r="AC7" s="42">
        <f t="shared" si="11"/>
        <v>2</v>
      </c>
      <c r="AD7" s="41" t="s">
        <v>429</v>
      </c>
      <c r="AE7" s="42">
        <f t="shared" si="12"/>
        <v>4</v>
      </c>
      <c r="AF7" s="45">
        <v>1990</v>
      </c>
      <c r="AG7" s="40">
        <f t="shared" si="13"/>
        <v>2</v>
      </c>
      <c r="AH7" s="43" t="s">
        <v>89</v>
      </c>
      <c r="AI7" s="40">
        <f t="shared" si="14"/>
        <v>4</v>
      </c>
      <c r="AJ7" s="46" t="s">
        <v>438</v>
      </c>
      <c r="AK7" s="40">
        <f t="shared" si="15"/>
        <v>4</v>
      </c>
      <c r="AL7" s="9" t="s">
        <v>1060</v>
      </c>
      <c r="AM7" s="9">
        <f t="shared" si="16"/>
        <v>2</v>
      </c>
      <c r="AN7" s="9" t="s">
        <v>1047</v>
      </c>
      <c r="AO7" s="47">
        <f>VLOOKUP(AN7,'Data Tables'!$E$4:$F$15,2,FALSE)</f>
        <v>8.6002589999999994</v>
      </c>
      <c r="AP7" s="9">
        <f t="shared" si="17"/>
        <v>4</v>
      </c>
      <c r="AQ7" s="9" t="s">
        <v>1061</v>
      </c>
      <c r="AR7" s="9">
        <f t="shared" si="18"/>
        <v>4</v>
      </c>
      <c r="AS7" s="9" t="str">
        <f t="shared" si="19"/>
        <v>Not NYC</v>
      </c>
      <c r="AT7" s="9"/>
      <c r="AU7" s="9">
        <f t="shared" si="20"/>
        <v>0</v>
      </c>
      <c r="AV7" s="9">
        <f t="shared" si="21"/>
        <v>90</v>
      </c>
    </row>
    <row r="8" spans="1:50" hidden="1" x14ac:dyDescent="0.25">
      <c r="A8" s="9" t="s">
        <v>539</v>
      </c>
      <c r="B8" s="9" t="s">
        <v>540</v>
      </c>
      <c r="C8" s="9" t="s">
        <v>541</v>
      </c>
      <c r="D8" s="9" t="s">
        <v>542</v>
      </c>
      <c r="E8" t="s">
        <v>1035</v>
      </c>
      <c r="F8" t="str">
        <f t="shared" si="0"/>
        <v>Not NYC</v>
      </c>
      <c r="G8" s="9" t="s">
        <v>53</v>
      </c>
      <c r="H8" s="36">
        <v>42.468860999999997</v>
      </c>
      <c r="I8" s="36">
        <v>-75.063631999999998</v>
      </c>
      <c r="J8" s="40">
        <f t="shared" si="1"/>
        <v>2</v>
      </c>
      <c r="K8" s="40">
        <f t="shared" si="2"/>
        <v>0</v>
      </c>
      <c r="L8" s="40">
        <f t="shared" si="3"/>
        <v>1</v>
      </c>
      <c r="M8" s="41">
        <v>105654.47785714285</v>
      </c>
      <c r="N8" s="41">
        <v>11893.852039473684</v>
      </c>
      <c r="O8" s="41">
        <f t="shared" si="4"/>
        <v>7265.2990950000003</v>
      </c>
      <c r="P8" s="42">
        <f t="shared" si="5"/>
        <v>3</v>
      </c>
      <c r="Q8" s="43">
        <v>1951</v>
      </c>
      <c r="R8" s="43"/>
      <c r="S8" s="40">
        <f t="shared" si="6"/>
        <v>3</v>
      </c>
      <c r="T8" s="40" t="s">
        <v>1162</v>
      </c>
      <c r="U8" s="40">
        <f t="shared" si="7"/>
        <v>4</v>
      </c>
      <c r="V8" s="40" t="str">
        <f>IFERROR(VLOOKUP(A8,'Data Tables'!$L$3:$M$89,2,FALSE),"No")</f>
        <v>Yes</v>
      </c>
      <c r="W8" s="40">
        <f t="shared" si="8"/>
        <v>4</v>
      </c>
      <c r="X8" s="43"/>
      <c r="Y8" s="40">
        <f t="shared" si="9"/>
        <v>0</v>
      </c>
      <c r="Z8" s="43" t="s">
        <v>46</v>
      </c>
      <c r="AA8" s="40">
        <f t="shared" si="10"/>
        <v>4</v>
      </c>
      <c r="AB8" s="43" t="s">
        <v>41</v>
      </c>
      <c r="AC8" s="42">
        <f t="shared" si="11"/>
        <v>2</v>
      </c>
      <c r="AD8" s="41" t="s">
        <v>429</v>
      </c>
      <c r="AE8" s="42">
        <f t="shared" si="12"/>
        <v>4</v>
      </c>
      <c r="AF8" s="45">
        <v>1990</v>
      </c>
      <c r="AG8" s="40">
        <f t="shared" si="13"/>
        <v>2</v>
      </c>
      <c r="AH8" s="43" t="s">
        <v>89</v>
      </c>
      <c r="AI8" s="40">
        <f t="shared" si="14"/>
        <v>4</v>
      </c>
      <c r="AJ8" s="46" t="s">
        <v>430</v>
      </c>
      <c r="AK8" s="40">
        <f t="shared" si="15"/>
        <v>4</v>
      </c>
      <c r="AL8" s="9" t="s">
        <v>1064</v>
      </c>
      <c r="AM8" s="9">
        <f t="shared" si="16"/>
        <v>1</v>
      </c>
      <c r="AN8" s="9" t="s">
        <v>1053</v>
      </c>
      <c r="AO8" s="47">
        <f>VLOOKUP(AN8,'Data Tables'!$E$4:$F$15,2,FALSE)</f>
        <v>9.6621608999999999</v>
      </c>
      <c r="AP8" s="9">
        <f t="shared" si="17"/>
        <v>3</v>
      </c>
      <c r="AQ8" s="9" t="s">
        <v>1061</v>
      </c>
      <c r="AR8" s="9">
        <f t="shared" si="18"/>
        <v>4</v>
      </c>
      <c r="AS8" s="9" t="str">
        <f t="shared" si="19"/>
        <v>Not NYC</v>
      </c>
      <c r="AT8" s="9"/>
      <c r="AU8" s="9">
        <f t="shared" si="20"/>
        <v>0</v>
      </c>
      <c r="AV8" s="9">
        <f t="shared" si="21"/>
        <v>90</v>
      </c>
    </row>
    <row r="9" spans="1:50" hidden="1" x14ac:dyDescent="0.25">
      <c r="A9" s="9" t="s">
        <v>439</v>
      </c>
      <c r="B9" s="9" t="s">
        <v>440</v>
      </c>
      <c r="C9" s="9" t="s">
        <v>441</v>
      </c>
      <c r="D9" s="9" t="s">
        <v>442</v>
      </c>
      <c r="E9" t="s">
        <v>1034</v>
      </c>
      <c r="F9" t="str">
        <f t="shared" si="0"/>
        <v>Not NYC</v>
      </c>
      <c r="G9" s="9" t="s">
        <v>76</v>
      </c>
      <c r="H9" s="36">
        <v>41.082500000000003</v>
      </c>
      <c r="I9" s="36">
        <v>-73.782700000000006</v>
      </c>
      <c r="J9" s="40">
        <f t="shared" si="1"/>
        <v>4</v>
      </c>
      <c r="K9" s="40">
        <f t="shared" si="2"/>
        <v>4</v>
      </c>
      <c r="L9" s="40">
        <f t="shared" si="3"/>
        <v>4</v>
      </c>
      <c r="M9" s="41">
        <v>229708.43520878305</v>
      </c>
      <c r="N9" s="41">
        <v>100163.56186429491</v>
      </c>
      <c r="O9" s="41">
        <f t="shared" si="4"/>
        <v>15795.832985827496</v>
      </c>
      <c r="P9" s="42">
        <f t="shared" si="5"/>
        <v>4</v>
      </c>
      <c r="Q9" s="43">
        <v>1977</v>
      </c>
      <c r="R9" s="43"/>
      <c r="S9" s="40">
        <f t="shared" si="6"/>
        <v>3</v>
      </c>
      <c r="T9" s="40" t="s">
        <v>1162</v>
      </c>
      <c r="U9" s="40">
        <f t="shared" si="7"/>
        <v>4</v>
      </c>
      <c r="V9" s="40" t="str">
        <f>IFERROR(VLOOKUP(A9,'Data Tables'!$L$3:$M$89,2,FALSE),"No")</f>
        <v>No</v>
      </c>
      <c r="W9" s="40">
        <f t="shared" si="8"/>
        <v>0</v>
      </c>
      <c r="X9" s="43" t="s">
        <v>1083</v>
      </c>
      <c r="Y9" s="40">
        <f t="shared" si="9"/>
        <v>4</v>
      </c>
      <c r="Z9" s="43" t="s">
        <v>46</v>
      </c>
      <c r="AA9" s="40">
        <f t="shared" si="10"/>
        <v>4</v>
      </c>
      <c r="AB9" s="44" t="str">
        <f>IF(AND(E9="Manhattan",G9="Multifamily Housing"),IF(Q9&lt;1980,"Dual Fuel","Natural Gas"),IF(AND(E9="Manhattan",G9&lt;&gt;"Multifamily Housing"),IF(Q9&lt;1945,"Oil",IF(Q9&lt;1980,"Dual Fuel","Natural Gas")),IF(E9="Downstate/LI/HV",IF(Q9&lt;1980,"Dual Fuel","Natural Gas"),IF(Q9&lt;1945,"Dual Fuel","Natural Gas"))))</f>
        <v>Dual Fuel</v>
      </c>
      <c r="AC9" s="42">
        <f t="shared" si="11"/>
        <v>3</v>
      </c>
      <c r="AD9" s="44" t="str">
        <f>IF(AND(E9="Upstate",Q9&gt;=1945),"Furnace",IF(Q9&gt;=1980,"HW Boiler",IF(AND(E9="Downstate/LI/HV",Q9&gt;=1945),"Furnace","Steam Boiler")))</f>
        <v>Furnace</v>
      </c>
      <c r="AE9" s="42">
        <f t="shared" si="12"/>
        <v>3</v>
      </c>
      <c r="AF9" s="45">
        <v>1990</v>
      </c>
      <c r="AG9" s="40">
        <f t="shared" si="13"/>
        <v>2</v>
      </c>
      <c r="AH9" s="45" t="str">
        <f>IF(AND(E9="Upstate",Q9&gt;=1945),"Forced Air",IF(Q9&gt;=1980,"Hydronic",IF(AND(E9="Downstate/LI/HV",Q9&gt;=1945),"Forced Air","Steam")))</f>
        <v>Forced Air</v>
      </c>
      <c r="AI9" s="40">
        <f t="shared" si="14"/>
        <v>4</v>
      </c>
      <c r="AJ9" s="46" t="s">
        <v>42</v>
      </c>
      <c r="AK9" s="40">
        <f t="shared" si="15"/>
        <v>0</v>
      </c>
      <c r="AL9" s="9" t="s">
        <v>1048</v>
      </c>
      <c r="AM9" s="9">
        <f t="shared" si="16"/>
        <v>4</v>
      </c>
      <c r="AN9" s="9" t="s">
        <v>1055</v>
      </c>
      <c r="AO9" s="47">
        <f>VLOOKUP(AN9,'Data Tables'!$E$4:$F$15,2,FALSE)</f>
        <v>20.157194</v>
      </c>
      <c r="AP9" s="9">
        <f t="shared" si="17"/>
        <v>0</v>
      </c>
      <c r="AQ9" s="9" t="s">
        <v>1050</v>
      </c>
      <c r="AR9" s="9">
        <f t="shared" si="18"/>
        <v>2</v>
      </c>
      <c r="AS9" s="9" t="str">
        <f t="shared" si="19"/>
        <v>Not NYC</v>
      </c>
      <c r="AT9" s="9"/>
      <c r="AU9" s="9">
        <f t="shared" si="20"/>
        <v>0</v>
      </c>
      <c r="AV9" s="9">
        <f t="shared" si="21"/>
        <v>89</v>
      </c>
    </row>
    <row r="10" spans="1:50" x14ac:dyDescent="0.25">
      <c r="A10" s="9" t="s">
        <v>82</v>
      </c>
      <c r="B10" s="9" t="s">
        <v>83</v>
      </c>
      <c r="C10" s="9" t="s">
        <v>84</v>
      </c>
      <c r="D10" s="9" t="s">
        <v>84</v>
      </c>
      <c r="E10" t="s">
        <v>1034</v>
      </c>
      <c r="F10" t="str">
        <f t="shared" si="0"/>
        <v>NYC</v>
      </c>
      <c r="G10" s="9" t="s">
        <v>53</v>
      </c>
      <c r="H10" s="36">
        <v>40.608014699999998</v>
      </c>
      <c r="I10" s="36">
        <v>-74.153319400000001</v>
      </c>
      <c r="J10" s="40">
        <f t="shared" si="1"/>
        <v>2</v>
      </c>
      <c r="K10" s="40">
        <f t="shared" si="2"/>
        <v>0</v>
      </c>
      <c r="L10" s="40">
        <f t="shared" si="3"/>
        <v>1</v>
      </c>
      <c r="M10" s="41">
        <v>600608.95902076236</v>
      </c>
      <c r="N10" s="41">
        <v>67854.673385071583</v>
      </c>
      <c r="O10" s="41">
        <f t="shared" si="4"/>
        <v>41300.698417368898</v>
      </c>
      <c r="P10" s="42">
        <f t="shared" si="5"/>
        <v>4</v>
      </c>
      <c r="Q10" s="43">
        <v>1965</v>
      </c>
      <c r="R10" s="43">
        <v>1993</v>
      </c>
      <c r="S10" s="40">
        <f t="shared" si="6"/>
        <v>2</v>
      </c>
      <c r="T10" s="40" t="s">
        <v>1162</v>
      </c>
      <c r="U10" s="40">
        <f t="shared" si="7"/>
        <v>4</v>
      </c>
      <c r="V10" s="40" t="str">
        <f>IFERROR(VLOOKUP(A10,'Data Tables'!$L$3:$M$89,2,FALSE),"No")</f>
        <v>Yes</v>
      </c>
      <c r="W10" s="40">
        <f t="shared" si="8"/>
        <v>4</v>
      </c>
      <c r="X10" s="43"/>
      <c r="Y10" s="40">
        <f t="shared" si="9"/>
        <v>0</v>
      </c>
      <c r="Z10" s="41" t="s">
        <v>46</v>
      </c>
      <c r="AA10" s="40">
        <f t="shared" si="10"/>
        <v>4</v>
      </c>
      <c r="AB10" s="51" t="str">
        <f>IF(AND(E10="Manhattan",G10="Multifamily Housing"),IF(Q10&lt;1980,"Dual Fuel","Natural Gas"),IF(AND(E10="Manhattan",G10&lt;&gt;"Multifamily Housing"),IF(Q10&lt;1945,"Oil",IF(Q10&lt;1980,"Dual Fuel","Natural Gas")),IF(E10="Downstate/LI/HV",IF(Q10&lt;1980,"Dual Fuel","Natural Gas"),IF(Q10&lt;1945,"Dual Fuel","Natural Gas"))))</f>
        <v>Dual Fuel</v>
      </c>
      <c r="AC10" s="42">
        <f t="shared" si="11"/>
        <v>3</v>
      </c>
      <c r="AD10" s="51" t="s">
        <v>54</v>
      </c>
      <c r="AE10" s="42">
        <f t="shared" si="12"/>
        <v>2</v>
      </c>
      <c r="AF10" s="45">
        <v>1990</v>
      </c>
      <c r="AG10" s="40">
        <f t="shared" si="13"/>
        <v>2</v>
      </c>
      <c r="AH10" s="46" t="s">
        <v>49</v>
      </c>
      <c r="AI10" s="40">
        <f t="shared" si="14"/>
        <v>2</v>
      </c>
      <c r="AJ10" s="46" t="s">
        <v>50</v>
      </c>
      <c r="AK10" s="40">
        <f t="shared" si="15"/>
        <v>3</v>
      </c>
      <c r="AL10" s="9" t="s">
        <v>1048</v>
      </c>
      <c r="AM10" s="9">
        <f t="shared" si="16"/>
        <v>4</v>
      </c>
      <c r="AN10" s="9" t="s">
        <v>1055</v>
      </c>
      <c r="AO10" s="47">
        <f>VLOOKUP(AN10,'Data Tables'!$E$4:$F$15,2,FALSE)</f>
        <v>20.157194</v>
      </c>
      <c r="AP10" s="9">
        <f t="shared" si="17"/>
        <v>0</v>
      </c>
      <c r="AQ10" s="9" t="s">
        <v>1050</v>
      </c>
      <c r="AR10" s="9">
        <f t="shared" si="18"/>
        <v>2</v>
      </c>
      <c r="AS10" s="9" t="str">
        <f t="shared" si="19"/>
        <v>NYC Dual Fuel</v>
      </c>
      <c r="AT10" s="9"/>
      <c r="AU10" s="9">
        <f t="shared" si="20"/>
        <v>3</v>
      </c>
      <c r="AV10" s="9">
        <f t="shared" si="21"/>
        <v>88</v>
      </c>
    </row>
    <row r="11" spans="1:50" hidden="1" x14ac:dyDescent="0.25">
      <c r="A11" s="9" t="s">
        <v>431</v>
      </c>
      <c r="B11" s="9" t="s">
        <v>432</v>
      </c>
      <c r="C11" s="9" t="s">
        <v>433</v>
      </c>
      <c r="D11" s="9" t="s">
        <v>434</v>
      </c>
      <c r="E11" t="s">
        <v>1035</v>
      </c>
      <c r="F11" t="str">
        <f t="shared" si="0"/>
        <v>Not NYC</v>
      </c>
      <c r="G11" s="9" t="s">
        <v>53</v>
      </c>
      <c r="H11" s="36">
        <v>43.084187999999997</v>
      </c>
      <c r="I11" s="36">
        <v>-77.673860000000005</v>
      </c>
      <c r="J11" s="40">
        <f t="shared" si="1"/>
        <v>2</v>
      </c>
      <c r="K11" s="40">
        <f t="shared" si="2"/>
        <v>0</v>
      </c>
      <c r="L11" s="40">
        <f t="shared" si="3"/>
        <v>1</v>
      </c>
      <c r="M11" s="41">
        <v>275585.69688311679</v>
      </c>
      <c r="N11" s="41">
        <v>31023.536052631574</v>
      </c>
      <c r="O11" s="41">
        <f t="shared" si="4"/>
        <v>18950.569391550798</v>
      </c>
      <c r="P11" s="42">
        <f t="shared" si="5"/>
        <v>4</v>
      </c>
      <c r="Q11" s="43">
        <v>1968</v>
      </c>
      <c r="R11" s="43"/>
      <c r="S11" s="40">
        <f t="shared" si="6"/>
        <v>3</v>
      </c>
      <c r="T11" s="40"/>
      <c r="U11" s="40">
        <f t="shared" si="7"/>
        <v>0</v>
      </c>
      <c r="V11" s="40" t="str">
        <f>IFERROR(VLOOKUP(A11,'Data Tables'!$L$3:$M$89,2,FALSE),"No")</f>
        <v>Yes</v>
      </c>
      <c r="W11" s="40">
        <f t="shared" si="8"/>
        <v>4</v>
      </c>
      <c r="X11" s="43"/>
      <c r="Y11" s="40">
        <f t="shared" si="9"/>
        <v>0</v>
      </c>
      <c r="Z11" s="43" t="s">
        <v>46</v>
      </c>
      <c r="AA11" s="40">
        <f t="shared" si="10"/>
        <v>4</v>
      </c>
      <c r="AB11" t="s">
        <v>41</v>
      </c>
      <c r="AC11" s="42">
        <f t="shared" si="11"/>
        <v>2</v>
      </c>
      <c r="AD11" s="41" t="s">
        <v>499</v>
      </c>
      <c r="AE11" s="42">
        <f t="shared" si="12"/>
        <v>4</v>
      </c>
      <c r="AF11" s="46">
        <v>2013</v>
      </c>
      <c r="AG11" s="40">
        <f t="shared" si="13"/>
        <v>1</v>
      </c>
      <c r="AH11" s="43" t="s">
        <v>89</v>
      </c>
      <c r="AI11" s="40">
        <f t="shared" si="14"/>
        <v>4</v>
      </c>
      <c r="AJ11" s="46" t="s">
        <v>438</v>
      </c>
      <c r="AK11" s="40">
        <f t="shared" si="15"/>
        <v>4</v>
      </c>
      <c r="AL11" s="9" t="s">
        <v>1060</v>
      </c>
      <c r="AM11" s="9">
        <f t="shared" si="16"/>
        <v>2</v>
      </c>
      <c r="AN11" s="9" t="s">
        <v>1054</v>
      </c>
      <c r="AO11" s="47">
        <f>VLOOKUP(AN11,'Data Tables'!$E$4:$F$15,2,FALSE)</f>
        <v>10.88392</v>
      </c>
      <c r="AP11" s="9">
        <f t="shared" si="17"/>
        <v>3</v>
      </c>
      <c r="AQ11" s="9" t="s">
        <v>1061</v>
      </c>
      <c r="AR11" s="9">
        <f t="shared" si="18"/>
        <v>4</v>
      </c>
      <c r="AS11" s="9" t="str">
        <f t="shared" si="19"/>
        <v>Not NYC</v>
      </c>
      <c r="AT11" s="9"/>
      <c r="AU11" s="9">
        <f t="shared" si="20"/>
        <v>0</v>
      </c>
      <c r="AV11" s="9">
        <f t="shared" si="21"/>
        <v>88</v>
      </c>
    </row>
    <row r="12" spans="1:50" x14ac:dyDescent="0.25">
      <c r="A12" s="9" t="s">
        <v>55</v>
      </c>
      <c r="B12" s="9" t="s">
        <v>56</v>
      </c>
      <c r="C12" s="9" t="s">
        <v>38</v>
      </c>
      <c r="D12" s="9" t="s">
        <v>38</v>
      </c>
      <c r="E12" t="s">
        <v>1034</v>
      </c>
      <c r="F12" t="str">
        <f t="shared" si="0"/>
        <v>NYC</v>
      </c>
      <c r="G12" s="9" t="s">
        <v>39</v>
      </c>
      <c r="H12" s="36">
        <v>40.648997799999997</v>
      </c>
      <c r="I12" s="36">
        <v>-73.880202999999995</v>
      </c>
      <c r="J12" s="40">
        <f t="shared" si="1"/>
        <v>3</v>
      </c>
      <c r="K12" s="40">
        <f t="shared" si="2"/>
        <v>2</v>
      </c>
      <c r="L12" s="40">
        <f t="shared" si="3"/>
        <v>3</v>
      </c>
      <c r="M12" s="41">
        <v>1825227.0707058823</v>
      </c>
      <c r="N12" s="41">
        <v>18901.728143826713</v>
      </c>
      <c r="O12" s="41">
        <f t="shared" si="4"/>
        <v>125511.20268559863</v>
      </c>
      <c r="P12" s="42">
        <f t="shared" si="5"/>
        <v>4</v>
      </c>
      <c r="Q12" s="43">
        <v>1974</v>
      </c>
      <c r="R12" s="43"/>
      <c r="S12" s="40">
        <f t="shared" si="6"/>
        <v>3</v>
      </c>
      <c r="T12" s="40"/>
      <c r="U12" s="40">
        <f t="shared" si="7"/>
        <v>0</v>
      </c>
      <c r="V12" s="40" t="str">
        <f>IFERROR(VLOOKUP(A12,'Data Tables'!$L$3:$M$89,2,FALSE),"No")</f>
        <v>No</v>
      </c>
      <c r="W12" s="40">
        <f t="shared" si="8"/>
        <v>0</v>
      </c>
      <c r="X12" s="43"/>
      <c r="Y12" s="40">
        <f t="shared" si="9"/>
        <v>0</v>
      </c>
      <c r="Z12" s="41" t="s">
        <v>46</v>
      </c>
      <c r="AA12" s="40">
        <f t="shared" si="10"/>
        <v>4</v>
      </c>
      <c r="AB12" s="41" t="s">
        <v>41</v>
      </c>
      <c r="AC12" s="42">
        <f t="shared" si="11"/>
        <v>2</v>
      </c>
      <c r="AD12" s="41" t="s">
        <v>48</v>
      </c>
      <c r="AE12" s="42">
        <f t="shared" si="12"/>
        <v>3</v>
      </c>
      <c r="AF12" s="43">
        <v>1974</v>
      </c>
      <c r="AG12" s="40">
        <f t="shared" si="13"/>
        <v>3</v>
      </c>
      <c r="AH12" s="43" t="s">
        <v>49</v>
      </c>
      <c r="AI12" s="40">
        <f t="shared" si="14"/>
        <v>2</v>
      </c>
      <c r="AJ12" s="46" t="s">
        <v>50</v>
      </c>
      <c r="AK12" s="40">
        <f t="shared" si="15"/>
        <v>3</v>
      </c>
      <c r="AL12" s="9" t="s">
        <v>1048</v>
      </c>
      <c r="AM12" s="9">
        <f t="shared" si="16"/>
        <v>4</v>
      </c>
      <c r="AN12" s="9" t="s">
        <v>1055</v>
      </c>
      <c r="AO12" s="47">
        <f>VLOOKUP(AN12,'Data Tables'!$E$4:$F$15,2,FALSE)</f>
        <v>20.157194</v>
      </c>
      <c r="AP12" s="9">
        <f t="shared" si="17"/>
        <v>0</v>
      </c>
      <c r="AQ12" s="9" t="s">
        <v>1050</v>
      </c>
      <c r="AR12" s="9">
        <f t="shared" si="18"/>
        <v>2</v>
      </c>
      <c r="AS12" s="9" t="str">
        <f t="shared" si="19"/>
        <v>NYC Natural Gas</v>
      </c>
      <c r="AT12" s="9"/>
      <c r="AU12" s="9">
        <f t="shared" si="20"/>
        <v>2</v>
      </c>
      <c r="AV12" s="9">
        <f t="shared" si="21"/>
        <v>88</v>
      </c>
    </row>
    <row r="13" spans="1:50" x14ac:dyDescent="0.25">
      <c r="A13" s="9" t="s">
        <v>70</v>
      </c>
      <c r="B13" s="9"/>
      <c r="C13" s="9" t="s">
        <v>62</v>
      </c>
      <c r="D13" s="9" t="s">
        <v>59</v>
      </c>
      <c r="E13" t="s">
        <v>1034</v>
      </c>
      <c r="F13" t="str">
        <f t="shared" si="0"/>
        <v>NYC</v>
      </c>
      <c r="G13" s="9" t="s">
        <v>71</v>
      </c>
      <c r="H13" s="36">
        <v>40.642947900000003</v>
      </c>
      <c r="I13" s="36">
        <v>-73.779373399999997</v>
      </c>
      <c r="J13" s="40">
        <f t="shared" si="1"/>
        <v>4</v>
      </c>
      <c r="K13" s="40">
        <f t="shared" si="2"/>
        <v>4</v>
      </c>
      <c r="L13" s="40">
        <f t="shared" si="3"/>
        <v>4</v>
      </c>
      <c r="M13" s="41">
        <v>926185.84252235282</v>
      </c>
      <c r="N13" s="41">
        <v>291588.98838506662</v>
      </c>
      <c r="O13" s="41">
        <f t="shared" si="4"/>
        <v>63688.897053448854</v>
      </c>
      <c r="P13" s="42">
        <f t="shared" si="5"/>
        <v>4</v>
      </c>
      <c r="Q13" s="43">
        <v>1948</v>
      </c>
      <c r="R13" s="43">
        <v>2018</v>
      </c>
      <c r="S13" s="40">
        <f t="shared" si="6"/>
        <v>0</v>
      </c>
      <c r="T13" s="40" t="s">
        <v>1162</v>
      </c>
      <c r="U13" s="40">
        <f t="shared" si="7"/>
        <v>4</v>
      </c>
      <c r="V13" s="40" t="str">
        <f>IFERROR(VLOOKUP(A13,'Data Tables'!$L$3:$M$89,2,FALSE),"No")</f>
        <v>No</v>
      </c>
      <c r="W13" s="40">
        <f t="shared" si="8"/>
        <v>0</v>
      </c>
      <c r="X13" s="43" t="s">
        <v>1112</v>
      </c>
      <c r="Y13" s="40">
        <f t="shared" si="9"/>
        <v>4</v>
      </c>
      <c r="Z13" s="41" t="s">
        <v>46</v>
      </c>
      <c r="AA13" s="40">
        <f t="shared" si="10"/>
        <v>4</v>
      </c>
      <c r="AB13" s="41" t="s">
        <v>41</v>
      </c>
      <c r="AC13" s="42">
        <f t="shared" si="11"/>
        <v>2</v>
      </c>
      <c r="AD13" s="41" t="s">
        <v>48</v>
      </c>
      <c r="AE13" s="42">
        <f t="shared" si="12"/>
        <v>3</v>
      </c>
      <c r="AF13" s="43">
        <v>1995</v>
      </c>
      <c r="AG13" s="40">
        <f t="shared" si="13"/>
        <v>2</v>
      </c>
      <c r="AH13" s="43" t="s">
        <v>49</v>
      </c>
      <c r="AI13" s="40">
        <f t="shared" si="14"/>
        <v>2</v>
      </c>
      <c r="AJ13" s="46" t="s">
        <v>50</v>
      </c>
      <c r="AK13" s="40">
        <f t="shared" si="15"/>
        <v>3</v>
      </c>
      <c r="AL13" s="9" t="s">
        <v>1048</v>
      </c>
      <c r="AM13" s="9">
        <f t="shared" si="16"/>
        <v>4</v>
      </c>
      <c r="AN13" s="9" t="s">
        <v>1055</v>
      </c>
      <c r="AO13" s="47">
        <f>VLOOKUP(AN13,'Data Tables'!$E$4:$F$15,2,FALSE)</f>
        <v>20.157194</v>
      </c>
      <c r="AP13" s="9">
        <f t="shared" si="17"/>
        <v>0</v>
      </c>
      <c r="AQ13" s="9" t="s">
        <v>1050</v>
      </c>
      <c r="AR13" s="9">
        <f t="shared" si="18"/>
        <v>2</v>
      </c>
      <c r="AS13" s="9" t="str">
        <f t="shared" si="19"/>
        <v>NYC Natural Gas</v>
      </c>
      <c r="AT13" s="9" t="s">
        <v>1162</v>
      </c>
      <c r="AU13" s="9">
        <f t="shared" si="20"/>
        <v>0</v>
      </c>
      <c r="AV13" s="9">
        <f t="shared" si="21"/>
        <v>87</v>
      </c>
    </row>
    <row r="14" spans="1:50" hidden="1" x14ac:dyDescent="0.25">
      <c r="A14" s="9" t="s">
        <v>632</v>
      </c>
      <c r="B14" s="9" t="s">
        <v>633</v>
      </c>
      <c r="C14" s="9" t="s">
        <v>417</v>
      </c>
      <c r="D14" s="9" t="s">
        <v>418</v>
      </c>
      <c r="E14" t="s">
        <v>1035</v>
      </c>
      <c r="F14" t="str">
        <f t="shared" si="0"/>
        <v>Not NYC</v>
      </c>
      <c r="G14" s="9" t="s">
        <v>76</v>
      </c>
      <c r="H14" s="36">
        <v>42.927962999999998</v>
      </c>
      <c r="I14" s="36">
        <v>-78.883100999999996</v>
      </c>
      <c r="J14" s="40">
        <f t="shared" si="1"/>
        <v>4</v>
      </c>
      <c r="K14" s="40">
        <f t="shared" si="2"/>
        <v>4</v>
      </c>
      <c r="L14" s="40">
        <f t="shared" si="3"/>
        <v>4</v>
      </c>
      <c r="M14" s="41">
        <v>67140.218056472106</v>
      </c>
      <c r="N14" s="41">
        <v>29276.257873461676</v>
      </c>
      <c r="O14" s="41">
        <f t="shared" si="4"/>
        <v>4616.877347530346</v>
      </c>
      <c r="P14" s="42">
        <f t="shared" si="5"/>
        <v>2</v>
      </c>
      <c r="Q14" s="43">
        <v>1880</v>
      </c>
      <c r="R14" s="43"/>
      <c r="S14" s="40">
        <f t="shared" si="6"/>
        <v>4</v>
      </c>
      <c r="T14" s="40" t="s">
        <v>1162</v>
      </c>
      <c r="U14" s="40">
        <f t="shared" si="7"/>
        <v>4</v>
      </c>
      <c r="V14" s="40" t="str">
        <f>IFERROR(VLOOKUP(A14,'Data Tables'!$L$3:$M$89,2,FALSE),"No")</f>
        <v>No</v>
      </c>
      <c r="W14" s="40">
        <f t="shared" si="8"/>
        <v>0</v>
      </c>
      <c r="X14" s="43"/>
      <c r="Y14" s="40">
        <f t="shared" si="9"/>
        <v>0</v>
      </c>
      <c r="Z14" s="43" t="s">
        <v>46</v>
      </c>
      <c r="AA14" s="40">
        <f t="shared" si="10"/>
        <v>4</v>
      </c>
      <c r="AB14" s="44" t="str">
        <f>IF(AND(E14="Manhattan",G14="Multifamily Housing"),IF(Q14&lt;1980,"Dual Fuel","Natural Gas"),IF(AND(E14="Manhattan",G14&lt;&gt;"Multifamily Housing"),IF(Q14&lt;1945,"Oil",IF(Q14&lt;1980,"Dual Fuel","Natural Gas")),IF(E14="Downstate/LI/HV",IF(Q14&lt;1980,"Dual Fuel","Natural Gas"),IF(Q14&lt;1945,"Dual Fuel","Natural Gas"))))</f>
        <v>Dual Fuel</v>
      </c>
      <c r="AC14" s="42">
        <f t="shared" si="11"/>
        <v>3</v>
      </c>
      <c r="AD14" s="44" t="str">
        <f>IF(AND(E14="Upstate",Q14&gt;=1945),"Furnace",IF(Q14&gt;=1980,"HW Boiler",IF(AND(E14="Downstate/LI/HV",Q14&gt;=1945),"Furnace","Steam Boiler")))</f>
        <v>Steam Boiler</v>
      </c>
      <c r="AE14" s="42">
        <f t="shared" si="12"/>
        <v>2</v>
      </c>
      <c r="AF14" s="46">
        <v>2020</v>
      </c>
      <c r="AG14" s="40">
        <f t="shared" si="13"/>
        <v>1</v>
      </c>
      <c r="AH14" s="43" t="s">
        <v>89</v>
      </c>
      <c r="AI14" s="40">
        <f t="shared" si="14"/>
        <v>4</v>
      </c>
      <c r="AJ14" s="46" t="s">
        <v>42</v>
      </c>
      <c r="AK14" s="40">
        <f t="shared" si="15"/>
        <v>0</v>
      </c>
      <c r="AL14" s="9" t="s">
        <v>1060</v>
      </c>
      <c r="AM14" s="9">
        <f t="shared" si="16"/>
        <v>2</v>
      </c>
      <c r="AN14" s="9" t="s">
        <v>1047</v>
      </c>
      <c r="AO14" s="47">
        <f>VLOOKUP(AN14,'Data Tables'!$E$4:$F$15,2,FALSE)</f>
        <v>8.6002589999999994</v>
      </c>
      <c r="AP14" s="9">
        <f t="shared" si="17"/>
        <v>4</v>
      </c>
      <c r="AQ14" s="9" t="s">
        <v>1061</v>
      </c>
      <c r="AR14" s="9">
        <f t="shared" si="18"/>
        <v>4</v>
      </c>
      <c r="AS14" s="9" t="str">
        <f t="shared" si="19"/>
        <v>Not NYC</v>
      </c>
      <c r="AT14" s="9"/>
      <c r="AU14" s="9">
        <f t="shared" si="20"/>
        <v>0</v>
      </c>
      <c r="AV14" s="9">
        <f t="shared" si="21"/>
        <v>86</v>
      </c>
    </row>
    <row r="15" spans="1:50" x14ac:dyDescent="0.25">
      <c r="A15" s="9" t="s">
        <v>1152</v>
      </c>
      <c r="B15" s="9" t="s">
        <v>136</v>
      </c>
      <c r="C15" s="9" t="s">
        <v>45</v>
      </c>
      <c r="D15" s="9" t="s">
        <v>45</v>
      </c>
      <c r="E15" t="s">
        <v>1034</v>
      </c>
      <c r="F15" t="str">
        <f t="shared" si="0"/>
        <v>NYC</v>
      </c>
      <c r="G15" s="9" t="s">
        <v>39</v>
      </c>
      <c r="H15" s="36">
        <v>40.839039999999997</v>
      </c>
      <c r="I15" s="36">
        <v>-73.860477299999999</v>
      </c>
      <c r="J15" s="40">
        <f t="shared" si="1"/>
        <v>3</v>
      </c>
      <c r="K15" s="40">
        <f t="shared" si="2"/>
        <v>2</v>
      </c>
      <c r="L15" s="40">
        <f t="shared" si="3"/>
        <v>3</v>
      </c>
      <c r="M15" s="41">
        <v>207820.85587058801</v>
      </c>
      <c r="N15" s="41">
        <v>6315.0253727350173</v>
      </c>
      <c r="O15" s="41">
        <f t="shared" si="4"/>
        <v>14290.740030159846</v>
      </c>
      <c r="P15" s="42">
        <f t="shared" si="5"/>
        <v>4</v>
      </c>
      <c r="Q15" s="43">
        <v>1942</v>
      </c>
      <c r="R15" s="43">
        <v>1974</v>
      </c>
      <c r="S15" s="40">
        <f t="shared" si="6"/>
        <v>4</v>
      </c>
      <c r="T15" s="40"/>
      <c r="U15" s="40">
        <f t="shared" si="7"/>
        <v>0</v>
      </c>
      <c r="V15" s="40" t="str">
        <f>IFERROR(VLOOKUP(A15,'Data Tables'!$L$3:$M$89,2,FALSE),"No")</f>
        <v>No</v>
      </c>
      <c r="W15" s="40">
        <f t="shared" si="8"/>
        <v>0</v>
      </c>
      <c r="X15" s="43"/>
      <c r="Y15" s="40">
        <f t="shared" si="9"/>
        <v>0</v>
      </c>
      <c r="Z15" s="41" t="s">
        <v>46</v>
      </c>
      <c r="AA15" s="40">
        <f t="shared" si="10"/>
        <v>4</v>
      </c>
      <c r="AB15" s="41" t="s">
        <v>47</v>
      </c>
      <c r="AC15" s="42">
        <f t="shared" si="11"/>
        <v>3</v>
      </c>
      <c r="AD15" s="41" t="s">
        <v>54</v>
      </c>
      <c r="AE15" s="42">
        <f t="shared" si="12"/>
        <v>2</v>
      </c>
      <c r="AF15" s="45">
        <v>1990</v>
      </c>
      <c r="AG15" s="40">
        <f t="shared" si="13"/>
        <v>2</v>
      </c>
      <c r="AH15" s="46" t="s">
        <v>49</v>
      </c>
      <c r="AI15" s="40">
        <f t="shared" si="14"/>
        <v>2</v>
      </c>
      <c r="AJ15" s="46" t="s">
        <v>49</v>
      </c>
      <c r="AK15" s="40">
        <f t="shared" si="15"/>
        <v>1</v>
      </c>
      <c r="AL15" s="9" t="s">
        <v>1048</v>
      </c>
      <c r="AM15" s="9">
        <f t="shared" si="16"/>
        <v>4</v>
      </c>
      <c r="AN15" s="9" t="s">
        <v>1055</v>
      </c>
      <c r="AO15" s="47">
        <f>VLOOKUP(AN15,'Data Tables'!$E$4:$F$15,2,FALSE)</f>
        <v>20.157194</v>
      </c>
      <c r="AP15" s="9">
        <f t="shared" si="17"/>
        <v>0</v>
      </c>
      <c r="AQ15" s="9" t="s">
        <v>1050</v>
      </c>
      <c r="AR15" s="9">
        <f t="shared" si="18"/>
        <v>2</v>
      </c>
      <c r="AS15" s="9" t="str">
        <f t="shared" si="19"/>
        <v>NYC Dual Fuel</v>
      </c>
      <c r="AT15" s="9"/>
      <c r="AU15" s="9">
        <f t="shared" si="20"/>
        <v>3</v>
      </c>
      <c r="AV15" s="9">
        <f t="shared" si="21"/>
        <v>85</v>
      </c>
    </row>
    <row r="16" spans="1:50" x14ac:dyDescent="0.25">
      <c r="A16" s="9" t="s">
        <v>199</v>
      </c>
      <c r="B16" s="38" t="s">
        <v>200</v>
      </c>
      <c r="C16" s="9" t="s">
        <v>45</v>
      </c>
      <c r="D16" s="9" t="s">
        <v>45</v>
      </c>
      <c r="E16" t="s">
        <v>1034</v>
      </c>
      <c r="F16" t="str">
        <f t="shared" si="0"/>
        <v>NYC</v>
      </c>
      <c r="G16" s="9" t="s">
        <v>76</v>
      </c>
      <c r="H16" s="36">
        <v>40.847791600000001</v>
      </c>
      <c r="I16" s="36">
        <v>-73.839808300000001</v>
      </c>
      <c r="J16" s="40">
        <f t="shared" si="1"/>
        <v>4</v>
      </c>
      <c r="K16" s="40">
        <f t="shared" si="2"/>
        <v>4</v>
      </c>
      <c r="L16" s="40">
        <f t="shared" si="3"/>
        <v>4</v>
      </c>
      <c r="M16" s="41">
        <v>132174.36709411765</v>
      </c>
      <c r="N16" s="41">
        <v>55592.687710465121</v>
      </c>
      <c r="O16" s="41">
        <f t="shared" si="4"/>
        <v>9088.9314784131493</v>
      </c>
      <c r="P16" s="42">
        <f t="shared" si="5"/>
        <v>3</v>
      </c>
      <c r="Q16" s="43">
        <v>1963</v>
      </c>
      <c r="R16" s="43"/>
      <c r="S16" s="40">
        <f t="shared" si="6"/>
        <v>3</v>
      </c>
      <c r="T16" s="40" t="s">
        <v>1162</v>
      </c>
      <c r="U16" s="40">
        <f t="shared" si="7"/>
        <v>4</v>
      </c>
      <c r="V16" s="40" t="str">
        <f>IFERROR(VLOOKUP(A16,'Data Tables'!$L$3:$M$89,2,FALSE),"No")</f>
        <v>No</v>
      </c>
      <c r="W16" s="40">
        <f t="shared" si="8"/>
        <v>0</v>
      </c>
      <c r="X16" s="43"/>
      <c r="Y16" s="40">
        <f t="shared" si="9"/>
        <v>0</v>
      </c>
      <c r="Z16" s="41" t="s">
        <v>46</v>
      </c>
      <c r="AA16" s="40">
        <f t="shared" si="10"/>
        <v>4</v>
      </c>
      <c r="AB16" s="41" t="s">
        <v>201</v>
      </c>
      <c r="AC16" s="42">
        <f t="shared" si="11"/>
        <v>4</v>
      </c>
      <c r="AD16" s="44" t="str">
        <f>IF(AND(E16="Upstate",Q16&gt;=1945),"Furnace",IF(Q16&gt;=1980,"HW Boiler",IF(AND(E16="Downstate/LI/HV",Q16&gt;=1945),"Furnace","Steam Boiler")))</f>
        <v>Furnace</v>
      </c>
      <c r="AE16" s="42">
        <f t="shared" si="12"/>
        <v>3</v>
      </c>
      <c r="AF16" s="45">
        <v>1990</v>
      </c>
      <c r="AG16" s="40">
        <f t="shared" si="13"/>
        <v>2</v>
      </c>
      <c r="AH16" s="45" t="str">
        <f>IF(AND(E16="Upstate",Q16&gt;=1945),"Forced Air",IF(Q16&gt;=1980,"Hydronic",IF(AND(E16="Downstate/LI/HV",Q16&gt;=1945),"Forced Air","Steam")))</f>
        <v>Forced Air</v>
      </c>
      <c r="AI16" s="40">
        <f t="shared" si="14"/>
        <v>4</v>
      </c>
      <c r="AJ16" s="46" t="s">
        <v>42</v>
      </c>
      <c r="AK16" s="40">
        <f t="shared" si="15"/>
        <v>0</v>
      </c>
      <c r="AL16" s="9" t="s">
        <v>1048</v>
      </c>
      <c r="AM16" s="9">
        <f t="shared" si="16"/>
        <v>4</v>
      </c>
      <c r="AN16" s="9" t="s">
        <v>1055</v>
      </c>
      <c r="AO16" s="47">
        <f>VLOOKUP(AN16,'Data Tables'!$E$4:$F$15,2,FALSE)</f>
        <v>20.157194</v>
      </c>
      <c r="AP16" s="9">
        <f t="shared" si="17"/>
        <v>0</v>
      </c>
      <c r="AQ16" s="9" t="s">
        <v>1050</v>
      </c>
      <c r="AR16" s="9">
        <f t="shared" si="18"/>
        <v>2</v>
      </c>
      <c r="AS16" s="9" t="str">
        <f t="shared" si="19"/>
        <v>NYC Oil</v>
      </c>
      <c r="AT16" s="9" t="s">
        <v>1162</v>
      </c>
      <c r="AU16" s="9">
        <f t="shared" si="20"/>
        <v>0</v>
      </c>
      <c r="AV16" s="9">
        <f t="shared" si="21"/>
        <v>84</v>
      </c>
    </row>
    <row r="17" spans="1:48" x14ac:dyDescent="0.25">
      <c r="A17" s="9" t="s">
        <v>43</v>
      </c>
      <c r="B17" s="9" t="s">
        <v>44</v>
      </c>
      <c r="C17" s="9" t="s">
        <v>45</v>
      </c>
      <c r="D17" s="9" t="s">
        <v>45</v>
      </c>
      <c r="E17" t="s">
        <v>1034</v>
      </c>
      <c r="F17" t="str">
        <f t="shared" si="0"/>
        <v>NYC</v>
      </c>
      <c r="G17" s="9" t="s">
        <v>39</v>
      </c>
      <c r="H17" s="36">
        <v>40.873685000000002</v>
      </c>
      <c r="I17" s="36">
        <v>-73.824458300000003</v>
      </c>
      <c r="J17" s="40">
        <f t="shared" si="1"/>
        <v>3</v>
      </c>
      <c r="K17" s="40">
        <f t="shared" si="2"/>
        <v>2</v>
      </c>
      <c r="L17" s="40">
        <f t="shared" si="3"/>
        <v>3</v>
      </c>
      <c r="M17" s="41">
        <v>2963613.2637647055</v>
      </c>
      <c r="N17" s="41">
        <v>8323.8715951046925</v>
      </c>
      <c r="O17" s="41">
        <f t="shared" si="4"/>
        <v>203791.99443182003</v>
      </c>
      <c r="P17" s="42">
        <f t="shared" si="5"/>
        <v>4</v>
      </c>
      <c r="Q17" s="43">
        <v>1966</v>
      </c>
      <c r="R17" s="43">
        <v>2007</v>
      </c>
      <c r="S17" s="40">
        <f t="shared" si="6"/>
        <v>0</v>
      </c>
      <c r="T17" s="40"/>
      <c r="U17" s="40">
        <f t="shared" si="7"/>
        <v>0</v>
      </c>
      <c r="V17" s="40" t="str">
        <f>IFERROR(VLOOKUP(A17,'Data Tables'!$L$3:$M$89,2,FALSE),"No")</f>
        <v>No</v>
      </c>
      <c r="W17" s="40">
        <f t="shared" si="8"/>
        <v>0</v>
      </c>
      <c r="X17" s="43"/>
      <c r="Y17" s="40">
        <f t="shared" si="9"/>
        <v>0</v>
      </c>
      <c r="Z17" s="41" t="s">
        <v>46</v>
      </c>
      <c r="AA17" s="40">
        <f t="shared" si="10"/>
        <v>4</v>
      </c>
      <c r="AB17" s="41" t="s">
        <v>47</v>
      </c>
      <c r="AC17" s="42">
        <f t="shared" si="11"/>
        <v>3</v>
      </c>
      <c r="AD17" s="41" t="s">
        <v>48</v>
      </c>
      <c r="AE17" s="42">
        <f t="shared" si="12"/>
        <v>3</v>
      </c>
      <c r="AF17" s="43">
        <v>2007</v>
      </c>
      <c r="AG17" s="40">
        <f t="shared" si="13"/>
        <v>1</v>
      </c>
      <c r="AH17" s="43" t="s">
        <v>49</v>
      </c>
      <c r="AI17" s="40">
        <f t="shared" si="14"/>
        <v>2</v>
      </c>
      <c r="AJ17" s="46" t="s">
        <v>50</v>
      </c>
      <c r="AK17" s="40">
        <f t="shared" si="15"/>
        <v>3</v>
      </c>
      <c r="AL17" s="9" t="s">
        <v>1048</v>
      </c>
      <c r="AM17" s="9">
        <f t="shared" si="16"/>
        <v>4</v>
      </c>
      <c r="AN17" s="9" t="s">
        <v>1055</v>
      </c>
      <c r="AO17" s="47">
        <f>VLOOKUP(AN17,'Data Tables'!$E$4:$F$15,2,FALSE)</f>
        <v>20.157194</v>
      </c>
      <c r="AP17" s="9">
        <f t="shared" si="17"/>
        <v>0</v>
      </c>
      <c r="AQ17" s="9" t="s">
        <v>1050</v>
      </c>
      <c r="AR17" s="9">
        <f t="shared" si="18"/>
        <v>2</v>
      </c>
      <c r="AS17" s="9" t="str">
        <f t="shared" si="19"/>
        <v>NYC Dual Fuel</v>
      </c>
      <c r="AT17" s="9"/>
      <c r="AU17" s="9">
        <f t="shared" si="20"/>
        <v>3</v>
      </c>
      <c r="AV17" s="9">
        <f t="shared" si="21"/>
        <v>84</v>
      </c>
    </row>
    <row r="18" spans="1:48" hidden="1" x14ac:dyDescent="0.25">
      <c r="A18" s="9" t="s">
        <v>419</v>
      </c>
      <c r="B18" s="9" t="s">
        <v>420</v>
      </c>
      <c r="C18" s="9" t="s">
        <v>417</v>
      </c>
      <c r="D18" s="9" t="s">
        <v>418</v>
      </c>
      <c r="E18" t="s">
        <v>1035</v>
      </c>
      <c r="F18" t="str">
        <f t="shared" si="0"/>
        <v>Not NYC</v>
      </c>
      <c r="G18" s="9" t="s">
        <v>53</v>
      </c>
      <c r="H18" s="36">
        <v>43.000942000000002</v>
      </c>
      <c r="I18" s="36">
        <v>-78.789457999999996</v>
      </c>
      <c r="J18" s="40">
        <f t="shared" si="1"/>
        <v>2</v>
      </c>
      <c r="K18" s="40">
        <f t="shared" si="2"/>
        <v>0</v>
      </c>
      <c r="L18" s="40">
        <f t="shared" si="3"/>
        <v>1</v>
      </c>
      <c r="M18" s="41">
        <v>336499</v>
      </c>
      <c r="N18" s="41">
        <v>37880</v>
      </c>
      <c r="O18" s="41">
        <f t="shared" si="4"/>
        <v>23139.254764705885</v>
      </c>
      <c r="P18" s="42">
        <f t="shared" si="5"/>
        <v>4</v>
      </c>
      <c r="Q18" s="43">
        <v>1972</v>
      </c>
      <c r="R18" s="43"/>
      <c r="S18" s="40">
        <f t="shared" si="6"/>
        <v>3</v>
      </c>
      <c r="T18" s="40" t="s">
        <v>1162</v>
      </c>
      <c r="U18" s="40">
        <f t="shared" si="7"/>
        <v>4</v>
      </c>
      <c r="V18" s="40" t="str">
        <f>IFERROR(VLOOKUP(A18,'Data Tables'!$L$3:$M$89,2,FALSE),"No")</f>
        <v>No</v>
      </c>
      <c r="W18" s="40">
        <f t="shared" si="8"/>
        <v>0</v>
      </c>
      <c r="X18" s="43" t="s">
        <v>1081</v>
      </c>
      <c r="Y18" s="40">
        <f t="shared" si="9"/>
        <v>4</v>
      </c>
      <c r="Z18" s="43" t="s">
        <v>46</v>
      </c>
      <c r="AA18" s="40">
        <f t="shared" si="10"/>
        <v>4</v>
      </c>
      <c r="AB18" t="s">
        <v>41</v>
      </c>
      <c r="AC18" s="42">
        <f t="shared" si="11"/>
        <v>2</v>
      </c>
      <c r="AD18" s="41" t="s">
        <v>48</v>
      </c>
      <c r="AE18" s="42">
        <f t="shared" si="12"/>
        <v>3</v>
      </c>
      <c r="AF18" s="43">
        <v>2002</v>
      </c>
      <c r="AG18" s="40">
        <f t="shared" si="13"/>
        <v>1</v>
      </c>
      <c r="AH18" s="43" t="s">
        <v>49</v>
      </c>
      <c r="AI18" s="40">
        <f t="shared" si="14"/>
        <v>2</v>
      </c>
      <c r="AJ18" s="46" t="s">
        <v>50</v>
      </c>
      <c r="AK18" s="40">
        <f t="shared" si="15"/>
        <v>3</v>
      </c>
      <c r="AL18" s="9" t="s">
        <v>1060</v>
      </c>
      <c r="AM18" s="9">
        <f t="shared" si="16"/>
        <v>2</v>
      </c>
      <c r="AN18" s="9" t="s">
        <v>1047</v>
      </c>
      <c r="AO18" s="47">
        <f>VLOOKUP(AN18,'Data Tables'!$E$4:$F$15,2,FALSE)</f>
        <v>8.6002589999999994</v>
      </c>
      <c r="AP18" s="9">
        <f t="shared" si="17"/>
        <v>4</v>
      </c>
      <c r="AQ18" s="9" t="s">
        <v>1061</v>
      </c>
      <c r="AR18" s="9">
        <f t="shared" si="18"/>
        <v>4</v>
      </c>
      <c r="AS18" s="9" t="str">
        <f t="shared" si="19"/>
        <v>Not NYC</v>
      </c>
      <c r="AT18" s="9"/>
      <c r="AU18" s="9">
        <f t="shared" si="20"/>
        <v>0</v>
      </c>
      <c r="AV18" s="9">
        <f t="shared" si="21"/>
        <v>83</v>
      </c>
    </row>
    <row r="19" spans="1:48" x14ac:dyDescent="0.25">
      <c r="A19" s="9" t="s">
        <v>297</v>
      </c>
      <c r="B19" s="9" t="s">
        <v>298</v>
      </c>
      <c r="C19" s="9" t="s">
        <v>38</v>
      </c>
      <c r="D19" s="9" t="s">
        <v>38</v>
      </c>
      <c r="E19" t="s">
        <v>1034</v>
      </c>
      <c r="F19" t="str">
        <f t="shared" si="0"/>
        <v>NYC</v>
      </c>
      <c r="G19" s="9" t="s">
        <v>39</v>
      </c>
      <c r="H19" s="36">
        <v>40.575348200000001</v>
      </c>
      <c r="I19" s="36">
        <v>-73.974773999999996</v>
      </c>
      <c r="J19" s="40">
        <f t="shared" si="1"/>
        <v>3</v>
      </c>
      <c r="K19" s="40">
        <f t="shared" si="2"/>
        <v>2</v>
      </c>
      <c r="L19" s="40">
        <f t="shared" si="3"/>
        <v>3</v>
      </c>
      <c r="M19" s="41">
        <v>65258.708588235299</v>
      </c>
      <c r="N19" s="41">
        <v>1859.3905074866423</v>
      </c>
      <c r="O19" s="41">
        <f t="shared" si="4"/>
        <v>4487.4959023321808</v>
      </c>
      <c r="P19" s="42">
        <f t="shared" si="5"/>
        <v>2</v>
      </c>
      <c r="Q19" s="43">
        <v>1964</v>
      </c>
      <c r="R19" s="43"/>
      <c r="S19" s="40">
        <f t="shared" si="6"/>
        <v>3</v>
      </c>
      <c r="T19" s="40"/>
      <c r="U19" s="40">
        <f t="shared" si="7"/>
        <v>0</v>
      </c>
      <c r="V19" s="40" t="str">
        <f>IFERROR(VLOOKUP(A19,'Data Tables'!$L$3:$M$89,2,FALSE),"No")</f>
        <v>No</v>
      </c>
      <c r="W19" s="40">
        <f t="shared" si="8"/>
        <v>0</v>
      </c>
      <c r="X19" s="43" t="s">
        <v>1132</v>
      </c>
      <c r="Y19" s="40">
        <f t="shared" si="9"/>
        <v>4</v>
      </c>
      <c r="Z19" s="41" t="s">
        <v>46</v>
      </c>
      <c r="AA19" s="40">
        <f t="shared" si="10"/>
        <v>4</v>
      </c>
      <c r="AB19" s="44" t="str">
        <f>IF(AND(E19="Manhattan",G19="Multifamily Housing"),IF(Q19&lt;1980,"Dual Fuel","Natural Gas"),IF(AND(E19="Manhattan",G19&lt;&gt;"Multifamily Housing"),IF(Q19&lt;1945,"Oil",IF(Q19&lt;1980,"Dual Fuel","Natural Gas")),IF(E19="Downstate/LI/HV",IF(Q19&lt;1980,"Dual Fuel","Natural Gas"),IF(Q19&lt;1945,"Dual Fuel","Natural Gas"))))</f>
        <v>Dual Fuel</v>
      </c>
      <c r="AC19" s="42">
        <f t="shared" si="11"/>
        <v>3</v>
      </c>
      <c r="AD19" s="41" t="s">
        <v>74</v>
      </c>
      <c r="AE19" s="42">
        <f t="shared" si="12"/>
        <v>2</v>
      </c>
      <c r="AF19" s="45">
        <v>1990</v>
      </c>
      <c r="AG19" s="40">
        <f t="shared" si="13"/>
        <v>2</v>
      </c>
      <c r="AH19" s="45" t="str">
        <f>IF(AND(E19="Upstate",Q19&gt;=1945),"Forced Air",IF(Q19&gt;=1980,"Hydronic",IF(AND(E19="Downstate/LI/HV",Q19&gt;=1945),"Forced Air","Steam")))</f>
        <v>Forced Air</v>
      </c>
      <c r="AI19" s="40">
        <f t="shared" si="14"/>
        <v>4</v>
      </c>
      <c r="AJ19" s="46" t="s">
        <v>42</v>
      </c>
      <c r="AK19" s="40">
        <f t="shared" si="15"/>
        <v>0</v>
      </c>
      <c r="AL19" s="9" t="s">
        <v>1048</v>
      </c>
      <c r="AM19" s="9">
        <f t="shared" si="16"/>
        <v>4</v>
      </c>
      <c r="AN19" s="9" t="s">
        <v>1055</v>
      </c>
      <c r="AO19" s="47">
        <f>VLOOKUP(AN19,'Data Tables'!$E$4:$F$15,2,FALSE)</f>
        <v>20.157194</v>
      </c>
      <c r="AP19" s="9">
        <f t="shared" si="17"/>
        <v>0</v>
      </c>
      <c r="AQ19" s="9" t="s">
        <v>1050</v>
      </c>
      <c r="AR19" s="9">
        <f t="shared" si="18"/>
        <v>2</v>
      </c>
      <c r="AS19" s="9" t="str">
        <f t="shared" si="19"/>
        <v>NYC Dual Fuel</v>
      </c>
      <c r="AT19" s="9"/>
      <c r="AU19" s="9">
        <f t="shared" si="20"/>
        <v>3</v>
      </c>
      <c r="AV19" s="9">
        <f t="shared" si="21"/>
        <v>83</v>
      </c>
    </row>
    <row r="20" spans="1:48" x14ac:dyDescent="0.25">
      <c r="A20" s="9" t="s">
        <v>191</v>
      </c>
      <c r="B20" s="9" t="s">
        <v>192</v>
      </c>
      <c r="C20" s="9" t="s">
        <v>45</v>
      </c>
      <c r="D20" s="9" t="s">
        <v>45</v>
      </c>
      <c r="E20" t="s">
        <v>1034</v>
      </c>
      <c r="F20" t="str">
        <f t="shared" si="0"/>
        <v>NYC</v>
      </c>
      <c r="G20" s="9" t="s">
        <v>53</v>
      </c>
      <c r="H20" s="36">
        <v>40.8589792</v>
      </c>
      <c r="I20" s="36">
        <v>-73.912661</v>
      </c>
      <c r="J20" s="40">
        <v>1</v>
      </c>
      <c r="K20" s="40">
        <f t="shared" si="2"/>
        <v>0</v>
      </c>
      <c r="L20" s="40">
        <f t="shared" si="3"/>
        <v>1</v>
      </c>
      <c r="M20" s="41">
        <v>139702.6259717647</v>
      </c>
      <c r="N20" s="41">
        <v>15783.107983947368</v>
      </c>
      <c r="O20" s="41">
        <f t="shared" si="4"/>
        <v>9606.6099859407623</v>
      </c>
      <c r="P20" s="42">
        <f t="shared" si="5"/>
        <v>3</v>
      </c>
      <c r="Q20" s="43">
        <v>1973</v>
      </c>
      <c r="R20" s="43">
        <v>2012</v>
      </c>
      <c r="S20" s="40">
        <f t="shared" si="6"/>
        <v>0</v>
      </c>
      <c r="T20" s="40" t="s">
        <v>1162</v>
      </c>
      <c r="U20" s="40">
        <f t="shared" si="7"/>
        <v>4</v>
      </c>
      <c r="V20" s="40" t="str">
        <f>IFERROR(VLOOKUP(A20,'Data Tables'!$L$3:$M$89,2,FALSE),"No")</f>
        <v>Yes</v>
      </c>
      <c r="W20" s="40">
        <f t="shared" si="8"/>
        <v>4</v>
      </c>
      <c r="X20" s="43" t="s">
        <v>1120</v>
      </c>
      <c r="Y20" s="40">
        <f t="shared" si="9"/>
        <v>4</v>
      </c>
      <c r="Z20" s="41" t="s">
        <v>46</v>
      </c>
      <c r="AA20" s="40">
        <f t="shared" si="10"/>
        <v>4</v>
      </c>
      <c r="AB20" s="44" t="str">
        <f>IF(AND(E20="Manhattan",G20="Multifamily Housing"),IF(Q20&lt;1980,"Dual Fuel","Natural Gas"),IF(AND(E20="Manhattan",G20&lt;&gt;"Multifamily Housing"),IF(Q20&lt;1945,"Oil",IF(Q20&lt;1980,"Dual Fuel","Natural Gas")),IF(E20="Downstate/LI/HV",IF(Q20&lt;1980,"Dual Fuel","Natural Gas"),IF(Q20&lt;1945,"Dual Fuel","Natural Gas"))))</f>
        <v>Dual Fuel</v>
      </c>
      <c r="AC20" s="42">
        <f t="shared" si="11"/>
        <v>3</v>
      </c>
      <c r="AD20" s="41" t="s">
        <v>429</v>
      </c>
      <c r="AE20" s="42">
        <f t="shared" si="12"/>
        <v>4</v>
      </c>
      <c r="AF20" s="46">
        <v>2012</v>
      </c>
      <c r="AG20" s="40">
        <f t="shared" si="13"/>
        <v>1</v>
      </c>
      <c r="AH20" s="43" t="s">
        <v>89</v>
      </c>
      <c r="AI20" s="40">
        <f t="shared" si="14"/>
        <v>4</v>
      </c>
      <c r="AJ20" s="46" t="s">
        <v>438</v>
      </c>
      <c r="AK20" s="40">
        <f t="shared" si="15"/>
        <v>4</v>
      </c>
      <c r="AL20" s="9" t="s">
        <v>1048</v>
      </c>
      <c r="AM20" s="9">
        <f t="shared" si="16"/>
        <v>4</v>
      </c>
      <c r="AN20" s="9" t="s">
        <v>1055</v>
      </c>
      <c r="AO20" s="47">
        <f>VLOOKUP(AN20,'Data Tables'!$E$4:$F$15,2,FALSE)</f>
        <v>20.157194</v>
      </c>
      <c r="AP20" s="9">
        <f t="shared" si="17"/>
        <v>0</v>
      </c>
      <c r="AQ20" s="9" t="s">
        <v>1050</v>
      </c>
      <c r="AR20" s="9">
        <f t="shared" si="18"/>
        <v>2</v>
      </c>
      <c r="AS20" s="9" t="str">
        <f t="shared" si="19"/>
        <v>NYC Dual Fuel</v>
      </c>
      <c r="AT20" s="9" t="s">
        <v>1162</v>
      </c>
      <c r="AU20" s="9">
        <f t="shared" si="20"/>
        <v>0</v>
      </c>
      <c r="AV20" s="9">
        <f t="shared" si="21"/>
        <v>82</v>
      </c>
    </row>
    <row r="21" spans="1:48" x14ac:dyDescent="0.25">
      <c r="A21" s="9" t="s">
        <v>57</v>
      </c>
      <c r="B21" s="9" t="s">
        <v>58</v>
      </c>
      <c r="C21" s="9" t="s">
        <v>59</v>
      </c>
      <c r="D21" s="9" t="s">
        <v>59</v>
      </c>
      <c r="E21" t="s">
        <v>1034</v>
      </c>
      <c r="F21" t="str">
        <f t="shared" si="0"/>
        <v>NYC</v>
      </c>
      <c r="G21" s="9" t="s">
        <v>39</v>
      </c>
      <c r="H21" s="36">
        <v>40.6728807</v>
      </c>
      <c r="I21" s="36">
        <v>-73.770503399999996</v>
      </c>
      <c r="J21" s="40">
        <f t="shared" ref="J21:J54" si="22">IF(OR(G21="Hospitals",G21="Nursing Homes",G21="Hotels",G21="Airports"),4,IF(OR(G21="Multifamily Housing",G21="Correctional Facilities",G21="Military"),3,IF(G21="Colleges &amp; Universities",2,IF(G21="Office",0,666))))</f>
        <v>3</v>
      </c>
      <c r="K21" s="40">
        <f t="shared" si="2"/>
        <v>2</v>
      </c>
      <c r="L21" s="40">
        <f t="shared" si="3"/>
        <v>3</v>
      </c>
      <c r="M21" s="41">
        <v>1543091.4011764701</v>
      </c>
      <c r="N21" s="41">
        <v>19321.310500072199</v>
      </c>
      <c r="O21" s="41">
        <f t="shared" si="4"/>
        <v>106110.22635148786</v>
      </c>
      <c r="P21" s="42">
        <f t="shared" si="5"/>
        <v>4</v>
      </c>
      <c r="Q21" s="43">
        <v>1962</v>
      </c>
      <c r="R21" s="43">
        <v>2013</v>
      </c>
      <c r="S21" s="40">
        <f t="shared" si="6"/>
        <v>0</v>
      </c>
      <c r="T21" s="40"/>
      <c r="U21" s="40">
        <f t="shared" si="7"/>
        <v>0</v>
      </c>
      <c r="V21" s="40" t="str">
        <f>IFERROR(VLOOKUP(A21,'Data Tables'!$L$3:$M$89,2,FALSE),"No")</f>
        <v>No</v>
      </c>
      <c r="W21" s="40">
        <f t="shared" si="8"/>
        <v>0</v>
      </c>
      <c r="X21" s="43"/>
      <c r="Y21" s="40">
        <f t="shared" si="9"/>
        <v>0</v>
      </c>
      <c r="Z21" s="41" t="s">
        <v>46</v>
      </c>
      <c r="AA21" s="40">
        <f t="shared" si="10"/>
        <v>4</v>
      </c>
      <c r="AB21" s="41" t="s">
        <v>41</v>
      </c>
      <c r="AC21" s="42">
        <f t="shared" si="11"/>
        <v>2</v>
      </c>
      <c r="AD21" s="41" t="s">
        <v>48</v>
      </c>
      <c r="AE21" s="42">
        <f t="shared" si="12"/>
        <v>3</v>
      </c>
      <c r="AF21" s="43">
        <v>1962</v>
      </c>
      <c r="AG21" s="40">
        <f t="shared" si="13"/>
        <v>3</v>
      </c>
      <c r="AH21" s="43" t="s">
        <v>49</v>
      </c>
      <c r="AI21" s="40">
        <f t="shared" si="14"/>
        <v>2</v>
      </c>
      <c r="AJ21" s="46" t="s">
        <v>50</v>
      </c>
      <c r="AK21" s="40">
        <f t="shared" si="15"/>
        <v>3</v>
      </c>
      <c r="AL21" s="9" t="s">
        <v>1048</v>
      </c>
      <c r="AM21" s="9">
        <f t="shared" si="16"/>
        <v>4</v>
      </c>
      <c r="AN21" s="9" t="s">
        <v>1055</v>
      </c>
      <c r="AO21" s="47">
        <f>VLOOKUP(AN21,'Data Tables'!$E$4:$F$15,2,FALSE)</f>
        <v>20.157194</v>
      </c>
      <c r="AP21" s="9">
        <f t="shared" si="17"/>
        <v>0</v>
      </c>
      <c r="AQ21" s="9" t="s">
        <v>1050</v>
      </c>
      <c r="AR21" s="9">
        <f t="shared" si="18"/>
        <v>2</v>
      </c>
      <c r="AS21" s="9" t="str">
        <f t="shared" si="19"/>
        <v>NYC Natural Gas</v>
      </c>
      <c r="AT21" s="9"/>
      <c r="AU21" s="9">
        <f t="shared" si="20"/>
        <v>2</v>
      </c>
      <c r="AV21" s="9">
        <f t="shared" si="21"/>
        <v>82</v>
      </c>
    </row>
    <row r="22" spans="1:48" x14ac:dyDescent="0.25">
      <c r="A22" s="9" t="s">
        <v>1154</v>
      </c>
      <c r="B22" s="9" t="s">
        <v>137</v>
      </c>
      <c r="C22" s="9" t="s">
        <v>45</v>
      </c>
      <c r="D22" s="9" t="s">
        <v>45</v>
      </c>
      <c r="E22" t="s">
        <v>1034</v>
      </c>
      <c r="F22" t="str">
        <f t="shared" si="0"/>
        <v>NYC</v>
      </c>
      <c r="G22" s="9" t="s">
        <v>39</v>
      </c>
      <c r="H22" s="36">
        <v>40.823499400000003</v>
      </c>
      <c r="I22" s="36">
        <v>-73.919959000000006</v>
      </c>
      <c r="J22" s="40">
        <f t="shared" si="22"/>
        <v>3</v>
      </c>
      <c r="K22" s="40">
        <f t="shared" si="2"/>
        <v>2</v>
      </c>
      <c r="L22" s="40">
        <f t="shared" si="3"/>
        <v>3</v>
      </c>
      <c r="M22" s="41">
        <v>202550.749176471</v>
      </c>
      <c r="N22" s="41">
        <v>2582.354155837545</v>
      </c>
      <c r="O22" s="41">
        <f t="shared" si="4"/>
        <v>13928.342693370272</v>
      </c>
      <c r="P22" s="42">
        <f t="shared" si="5"/>
        <v>4</v>
      </c>
      <c r="Q22" s="43">
        <v>1964</v>
      </c>
      <c r="R22" s="43"/>
      <c r="S22" s="40">
        <f t="shared" si="6"/>
        <v>3</v>
      </c>
      <c r="T22" s="40"/>
      <c r="U22" s="40">
        <f t="shared" si="7"/>
        <v>0</v>
      </c>
      <c r="V22" s="40" t="str">
        <f>IFERROR(VLOOKUP(A22,'Data Tables'!$L$3:$M$89,2,FALSE),"No")</f>
        <v>No</v>
      </c>
      <c r="W22" s="40">
        <f t="shared" si="8"/>
        <v>0</v>
      </c>
      <c r="X22" s="43"/>
      <c r="Y22" s="40">
        <f t="shared" si="9"/>
        <v>0</v>
      </c>
      <c r="Z22" s="41" t="s">
        <v>46</v>
      </c>
      <c r="AA22" s="40">
        <f t="shared" si="10"/>
        <v>4</v>
      </c>
      <c r="AB22" s="41" t="s">
        <v>47</v>
      </c>
      <c r="AC22" s="42">
        <f t="shared" si="11"/>
        <v>3</v>
      </c>
      <c r="AD22" s="41" t="s">
        <v>74</v>
      </c>
      <c r="AE22" s="42">
        <f t="shared" si="12"/>
        <v>2</v>
      </c>
      <c r="AF22" s="43">
        <v>2016</v>
      </c>
      <c r="AG22" s="40">
        <f t="shared" si="13"/>
        <v>1</v>
      </c>
      <c r="AH22" s="43" t="s">
        <v>49</v>
      </c>
      <c r="AI22" s="40">
        <f t="shared" si="14"/>
        <v>2</v>
      </c>
      <c r="AJ22" s="46" t="s">
        <v>49</v>
      </c>
      <c r="AK22" s="40">
        <f t="shared" si="15"/>
        <v>1</v>
      </c>
      <c r="AL22" s="9" t="s">
        <v>1048</v>
      </c>
      <c r="AM22" s="9">
        <f t="shared" si="16"/>
        <v>4</v>
      </c>
      <c r="AN22" s="9" t="s">
        <v>1055</v>
      </c>
      <c r="AO22" s="47">
        <f>VLOOKUP(AN22,'Data Tables'!$E$4:$F$15,2,FALSE)</f>
        <v>20.157194</v>
      </c>
      <c r="AP22" s="9">
        <f t="shared" si="17"/>
        <v>0</v>
      </c>
      <c r="AQ22" s="9" t="s">
        <v>1050</v>
      </c>
      <c r="AR22" s="9">
        <f t="shared" si="18"/>
        <v>2</v>
      </c>
      <c r="AS22" s="9" t="str">
        <f t="shared" si="19"/>
        <v>NYC Dual Fuel</v>
      </c>
      <c r="AT22" s="9"/>
      <c r="AU22" s="9">
        <f t="shared" si="20"/>
        <v>3</v>
      </c>
      <c r="AV22" s="9">
        <f t="shared" si="21"/>
        <v>81</v>
      </c>
    </row>
    <row r="23" spans="1:48" x14ac:dyDescent="0.25">
      <c r="A23" s="9" t="s">
        <v>253</v>
      </c>
      <c r="B23" s="9" t="s">
        <v>254</v>
      </c>
      <c r="C23" s="9" t="s">
        <v>59</v>
      </c>
      <c r="D23" s="9" t="s">
        <v>59</v>
      </c>
      <c r="E23" t="s">
        <v>1034</v>
      </c>
      <c r="F23" t="str">
        <f t="shared" si="0"/>
        <v>NYC</v>
      </c>
      <c r="G23" s="9" t="s">
        <v>39</v>
      </c>
      <c r="H23" s="36">
        <v>40.749020999999999</v>
      </c>
      <c r="I23" s="36">
        <v>-73.912705000000003</v>
      </c>
      <c r="J23" s="40">
        <f t="shared" si="22"/>
        <v>3</v>
      </c>
      <c r="K23" s="40">
        <f t="shared" si="2"/>
        <v>2</v>
      </c>
      <c r="L23" s="40">
        <f t="shared" si="3"/>
        <v>3</v>
      </c>
      <c r="M23" s="41">
        <v>86231.382941176504</v>
      </c>
      <c r="N23" s="41">
        <v>639.00086068880864</v>
      </c>
      <c r="O23" s="41">
        <f t="shared" si="4"/>
        <v>5929.6756857785495</v>
      </c>
      <c r="P23" s="42">
        <f t="shared" si="5"/>
        <v>2</v>
      </c>
      <c r="Q23" s="43">
        <v>1929</v>
      </c>
      <c r="R23" s="43"/>
      <c r="S23" s="40">
        <f t="shared" si="6"/>
        <v>4</v>
      </c>
      <c r="T23" s="40"/>
      <c r="U23" s="40">
        <f t="shared" si="7"/>
        <v>0</v>
      </c>
      <c r="V23" s="40" t="str">
        <f>IFERROR(VLOOKUP(A23,'Data Tables'!$L$3:$M$89,2,FALSE),"No")</f>
        <v>No</v>
      </c>
      <c r="W23" s="40">
        <f t="shared" si="8"/>
        <v>0</v>
      </c>
      <c r="X23" s="43"/>
      <c r="Y23" s="40">
        <f t="shared" si="9"/>
        <v>0</v>
      </c>
      <c r="Z23" s="41" t="s">
        <v>46</v>
      </c>
      <c r="AA23" s="40">
        <f t="shared" si="10"/>
        <v>4</v>
      </c>
      <c r="AB23" s="41" t="s">
        <v>201</v>
      </c>
      <c r="AC23" s="42">
        <f t="shared" si="11"/>
        <v>4</v>
      </c>
      <c r="AD23" s="41" t="s">
        <v>74</v>
      </c>
      <c r="AE23" s="42">
        <f t="shared" si="12"/>
        <v>2</v>
      </c>
      <c r="AF23" s="43">
        <v>1980</v>
      </c>
      <c r="AG23" s="40">
        <f t="shared" si="13"/>
        <v>2</v>
      </c>
      <c r="AH23" s="43" t="s">
        <v>49</v>
      </c>
      <c r="AI23" s="40">
        <f t="shared" si="14"/>
        <v>2</v>
      </c>
      <c r="AJ23" s="46" t="s">
        <v>42</v>
      </c>
      <c r="AK23" s="40">
        <f t="shared" si="15"/>
        <v>0</v>
      </c>
      <c r="AL23" s="9" t="s">
        <v>1048</v>
      </c>
      <c r="AM23" s="9">
        <f t="shared" si="16"/>
        <v>4</v>
      </c>
      <c r="AN23" s="9" t="s">
        <v>1055</v>
      </c>
      <c r="AO23" s="47">
        <f>VLOOKUP(AN23,'Data Tables'!$E$4:$F$15,2,FALSE)</f>
        <v>20.157194</v>
      </c>
      <c r="AP23" s="9">
        <f t="shared" si="17"/>
        <v>0</v>
      </c>
      <c r="AQ23" s="9" t="s">
        <v>1050</v>
      </c>
      <c r="AR23" s="9">
        <f t="shared" si="18"/>
        <v>2</v>
      </c>
      <c r="AS23" s="9" t="str">
        <f t="shared" si="19"/>
        <v>NYC Oil</v>
      </c>
      <c r="AT23" s="9"/>
      <c r="AU23" s="9">
        <f t="shared" si="20"/>
        <v>4</v>
      </c>
      <c r="AV23" s="9">
        <f t="shared" si="21"/>
        <v>81</v>
      </c>
    </row>
    <row r="24" spans="1:48" x14ac:dyDescent="0.25">
      <c r="A24" s="9" t="s">
        <v>133</v>
      </c>
      <c r="B24" s="9" t="s">
        <v>133</v>
      </c>
      <c r="C24" s="9" t="s">
        <v>62</v>
      </c>
      <c r="D24" s="9" t="s">
        <v>63</v>
      </c>
      <c r="E24" t="s">
        <v>63</v>
      </c>
      <c r="F24" t="str">
        <f t="shared" si="0"/>
        <v>NYC</v>
      </c>
      <c r="G24" s="9" t="s">
        <v>76</v>
      </c>
      <c r="H24" s="36">
        <v>40.789214800000003</v>
      </c>
      <c r="I24" s="36">
        <v>-73.929625700000003</v>
      </c>
      <c r="J24" s="40">
        <f t="shared" si="22"/>
        <v>4</v>
      </c>
      <c r="K24" s="40">
        <f t="shared" si="2"/>
        <v>4</v>
      </c>
      <c r="L24" s="40">
        <f t="shared" si="3"/>
        <v>4</v>
      </c>
      <c r="M24" s="41">
        <v>218822.00774470592</v>
      </c>
      <c r="N24" s="41">
        <v>92036.782987325583</v>
      </c>
      <c r="O24" s="41">
        <f t="shared" si="4"/>
        <v>15047.23100315066</v>
      </c>
      <c r="P24" s="42">
        <f t="shared" si="5"/>
        <v>4</v>
      </c>
      <c r="Q24" s="43">
        <v>1863</v>
      </c>
      <c r="R24" s="43">
        <v>1954</v>
      </c>
      <c r="S24" s="40">
        <f t="shared" si="6"/>
        <v>4</v>
      </c>
      <c r="T24" s="40" t="s">
        <v>1162</v>
      </c>
      <c r="U24" s="40">
        <f t="shared" si="7"/>
        <v>4</v>
      </c>
      <c r="V24" s="40" t="str">
        <f>IFERROR(VLOOKUP(A24,'Data Tables'!$L$3:$M$89,2,FALSE),"No")</f>
        <v>No</v>
      </c>
      <c r="W24" s="40">
        <f t="shared" si="8"/>
        <v>0</v>
      </c>
      <c r="X24" s="43"/>
      <c r="Y24" s="40">
        <f t="shared" si="9"/>
        <v>0</v>
      </c>
      <c r="Z24" s="41" t="s">
        <v>46</v>
      </c>
      <c r="AA24" s="40">
        <f t="shared" si="10"/>
        <v>4</v>
      </c>
      <c r="AB24" s="51" t="s">
        <v>47</v>
      </c>
      <c r="AC24" s="42">
        <f t="shared" si="11"/>
        <v>3</v>
      </c>
      <c r="AD24" s="44" t="str">
        <f>IF(AND(E24="Upstate",Q24&gt;=1945),"Furnace",IF(Q24&gt;=1980,"HW Boiler",IF(AND(E24="Downstate/LI/HV",Q24&gt;=1945),"Furnace","Steam Boiler")))</f>
        <v>Steam Boiler</v>
      </c>
      <c r="AE24" s="42">
        <f t="shared" si="12"/>
        <v>2</v>
      </c>
      <c r="AF24" s="45">
        <v>1990</v>
      </c>
      <c r="AG24" s="40">
        <f t="shared" si="13"/>
        <v>2</v>
      </c>
      <c r="AH24" s="45" t="str">
        <f>IF(AND(E24="Upstate",Q24&gt;=1945),"Forced Air",IF(Q24&gt;=1980,"Hydronic",IF(AND(E24="Downstate/LI/HV",Q24&gt;=1945),"Forced Air","Steam")))</f>
        <v>Steam</v>
      </c>
      <c r="AI24" s="40">
        <f t="shared" si="14"/>
        <v>2</v>
      </c>
      <c r="AJ24" s="46" t="s">
        <v>42</v>
      </c>
      <c r="AK24" s="40">
        <f t="shared" si="15"/>
        <v>0</v>
      </c>
      <c r="AL24" s="9" t="s">
        <v>1048</v>
      </c>
      <c r="AM24" s="9">
        <f t="shared" si="16"/>
        <v>4</v>
      </c>
      <c r="AN24" s="9" t="s">
        <v>1055</v>
      </c>
      <c r="AO24" s="47">
        <f>VLOOKUP(AN24,'Data Tables'!$E$4:$F$15,2,FALSE)</f>
        <v>20.157194</v>
      </c>
      <c r="AP24" s="9">
        <f t="shared" si="17"/>
        <v>0</v>
      </c>
      <c r="AQ24" s="9" t="s">
        <v>1050</v>
      </c>
      <c r="AR24" s="9">
        <f t="shared" si="18"/>
        <v>2</v>
      </c>
      <c r="AS24" s="9" t="str">
        <f t="shared" si="19"/>
        <v>NYC Dual Fuel</v>
      </c>
      <c r="AT24" s="9" t="s">
        <v>1162</v>
      </c>
      <c r="AU24" s="9">
        <f t="shared" si="20"/>
        <v>0</v>
      </c>
      <c r="AV24" s="9">
        <f t="shared" si="21"/>
        <v>80</v>
      </c>
    </row>
    <row r="25" spans="1:48" hidden="1" x14ac:dyDescent="0.25">
      <c r="A25" s="9" t="s">
        <v>716</v>
      </c>
      <c r="B25" s="9" t="s">
        <v>717</v>
      </c>
      <c r="C25" s="9" t="s">
        <v>718</v>
      </c>
      <c r="D25" s="9" t="s">
        <v>719</v>
      </c>
      <c r="E25" t="s">
        <v>1035</v>
      </c>
      <c r="F25" t="str">
        <f t="shared" si="0"/>
        <v>Not NYC</v>
      </c>
      <c r="G25" s="9" t="s">
        <v>76</v>
      </c>
      <c r="H25" s="36">
        <v>42.089913000000003</v>
      </c>
      <c r="I25" s="36">
        <v>-78.426962000000003</v>
      </c>
      <c r="J25" s="40">
        <f t="shared" si="22"/>
        <v>4</v>
      </c>
      <c r="K25" s="40">
        <f t="shared" si="2"/>
        <v>4</v>
      </c>
      <c r="L25" s="40">
        <f t="shared" si="3"/>
        <v>4</v>
      </c>
      <c r="M25" s="41">
        <v>51348.055780572264</v>
      </c>
      <c r="N25" s="41">
        <v>22390.14060199372</v>
      </c>
      <c r="O25" s="41">
        <f t="shared" si="4"/>
        <v>3530.9339533817047</v>
      </c>
      <c r="P25" s="42">
        <f t="shared" si="5"/>
        <v>2</v>
      </c>
      <c r="Q25" s="43">
        <v>1975</v>
      </c>
      <c r="R25" s="43"/>
      <c r="S25" s="40">
        <f t="shared" si="6"/>
        <v>3</v>
      </c>
      <c r="T25" s="40"/>
      <c r="U25" s="40">
        <f t="shared" si="7"/>
        <v>0</v>
      </c>
      <c r="V25" s="40" t="str">
        <f>IFERROR(VLOOKUP(A25,'Data Tables'!$L$3:$M$89,2,FALSE),"No")</f>
        <v>No</v>
      </c>
      <c r="W25" s="40">
        <f t="shared" si="8"/>
        <v>0</v>
      </c>
      <c r="X25" s="43"/>
      <c r="Y25" s="40">
        <f t="shared" si="9"/>
        <v>0</v>
      </c>
      <c r="Z25" s="43" t="s">
        <v>46</v>
      </c>
      <c r="AA25" s="40">
        <f t="shared" si="10"/>
        <v>4</v>
      </c>
      <c r="AB25" s="44" t="str">
        <f>IF(AND(E25="Manhattan",G25="Multifamily Housing"),IF(Q25&lt;1980,"Dual Fuel","Natural Gas"),IF(AND(E25="Manhattan",G25&lt;&gt;"Multifamily Housing"),IF(Q25&lt;1945,"Oil",IF(Q25&lt;1980,"Dual Fuel","Natural Gas")),IF(E25="Downstate/LI/HV",IF(Q25&lt;1980,"Dual Fuel","Natural Gas"),IF(Q25&lt;1945,"Dual Fuel","Natural Gas"))))</f>
        <v>Natural Gas</v>
      </c>
      <c r="AC25" s="42">
        <f t="shared" si="11"/>
        <v>2</v>
      </c>
      <c r="AD25" s="44" t="str">
        <f>IF(AND(E25="Upstate",Q25&gt;=1945),"Furnace",IF(Q25&gt;=1980,"HW Boiler",IF(AND(E25="Downstate/LI/HV",Q25&gt;=1945),"Furnace","Steam Boiler")))</f>
        <v>Furnace</v>
      </c>
      <c r="AE25" s="42">
        <f t="shared" si="12"/>
        <v>3</v>
      </c>
      <c r="AF25" s="45">
        <v>1990</v>
      </c>
      <c r="AG25" s="40">
        <f t="shared" si="13"/>
        <v>2</v>
      </c>
      <c r="AH25" s="45" t="str">
        <f>IF(AND(E25="Upstate",Q25&gt;=1945),"Forced Air",IF(Q25&gt;=1980,"Hydronic",IF(AND(E25="Downstate/LI/HV",Q25&gt;=1945),"Forced Air","Steam")))</f>
        <v>Forced Air</v>
      </c>
      <c r="AI25" s="40">
        <f t="shared" si="14"/>
        <v>4</v>
      </c>
      <c r="AJ25" s="46" t="s">
        <v>42</v>
      </c>
      <c r="AK25" s="40">
        <f t="shared" si="15"/>
        <v>0</v>
      </c>
      <c r="AL25" s="9" t="s">
        <v>1064</v>
      </c>
      <c r="AM25" s="9">
        <f t="shared" si="16"/>
        <v>1</v>
      </c>
      <c r="AN25" s="9" t="s">
        <v>1047</v>
      </c>
      <c r="AO25" s="47">
        <f>VLOOKUP(AN25,'Data Tables'!$E$4:$F$15,2,FALSE)</f>
        <v>8.6002589999999994</v>
      </c>
      <c r="AP25" s="9">
        <f t="shared" si="17"/>
        <v>4</v>
      </c>
      <c r="AQ25" s="9" t="s">
        <v>1061</v>
      </c>
      <c r="AR25" s="9">
        <f t="shared" si="18"/>
        <v>4</v>
      </c>
      <c r="AS25" s="9" t="str">
        <f t="shared" si="19"/>
        <v>Not NYC</v>
      </c>
      <c r="AT25" s="9"/>
      <c r="AU25" s="9">
        <f t="shared" si="20"/>
        <v>0</v>
      </c>
      <c r="AV25" s="9">
        <f t="shared" si="21"/>
        <v>80</v>
      </c>
    </row>
    <row r="26" spans="1:48" hidden="1" x14ac:dyDescent="0.25">
      <c r="A26" s="9" t="s">
        <v>496</v>
      </c>
      <c r="B26" s="9" t="s">
        <v>497</v>
      </c>
      <c r="C26" s="9" t="s">
        <v>498</v>
      </c>
      <c r="D26" s="9" t="s">
        <v>450</v>
      </c>
      <c r="E26" t="s">
        <v>1034</v>
      </c>
      <c r="F26" t="str">
        <f t="shared" si="0"/>
        <v>Not NYC</v>
      </c>
      <c r="G26" s="9" t="s">
        <v>53</v>
      </c>
      <c r="H26" s="36">
        <v>40.721438999999997</v>
      </c>
      <c r="I26" s="36">
        <v>-73.653321000000005</v>
      </c>
      <c r="J26" s="40">
        <f t="shared" si="22"/>
        <v>2</v>
      </c>
      <c r="K26" s="40">
        <f t="shared" si="2"/>
        <v>0</v>
      </c>
      <c r="L26" s="40">
        <f t="shared" si="3"/>
        <v>1</v>
      </c>
      <c r="M26" s="41">
        <v>132574.93305194803</v>
      </c>
      <c r="N26" s="41">
        <v>14924.371118421052</v>
      </c>
      <c r="O26" s="41">
        <f t="shared" si="4"/>
        <v>9116.4762786898391</v>
      </c>
      <c r="P26" s="42">
        <f t="shared" si="5"/>
        <v>3</v>
      </c>
      <c r="Q26" s="43">
        <v>1929</v>
      </c>
      <c r="R26" s="43">
        <v>2019</v>
      </c>
      <c r="S26" s="40">
        <f t="shared" si="6"/>
        <v>0</v>
      </c>
      <c r="T26" s="40"/>
      <c r="U26" s="40">
        <f t="shared" si="7"/>
        <v>0</v>
      </c>
      <c r="V26" s="40" t="str">
        <f>IFERROR(VLOOKUP(A26,'Data Tables'!$L$3:$M$89,2,FALSE),"No")</f>
        <v>Yes</v>
      </c>
      <c r="W26" s="40">
        <f t="shared" si="8"/>
        <v>4</v>
      </c>
      <c r="X26" s="43" t="s">
        <v>1088</v>
      </c>
      <c r="Y26" s="40">
        <f t="shared" si="9"/>
        <v>4</v>
      </c>
      <c r="Z26" s="43" t="s">
        <v>46</v>
      </c>
      <c r="AA26" s="40">
        <f t="shared" si="10"/>
        <v>4</v>
      </c>
      <c r="AB26" s="43" t="s">
        <v>47</v>
      </c>
      <c r="AC26" s="42">
        <f t="shared" si="11"/>
        <v>3</v>
      </c>
      <c r="AD26" s="41" t="s">
        <v>499</v>
      </c>
      <c r="AE26" s="42">
        <f t="shared" si="12"/>
        <v>4</v>
      </c>
      <c r="AF26" s="43">
        <v>2016</v>
      </c>
      <c r="AG26" s="40">
        <f t="shared" si="13"/>
        <v>1</v>
      </c>
      <c r="AH26" s="43" t="s">
        <v>89</v>
      </c>
      <c r="AI26" s="40">
        <f t="shared" si="14"/>
        <v>4</v>
      </c>
      <c r="AJ26" s="46" t="s">
        <v>430</v>
      </c>
      <c r="AK26" s="40">
        <f t="shared" si="15"/>
        <v>4</v>
      </c>
      <c r="AL26" s="9" t="s">
        <v>1048</v>
      </c>
      <c r="AM26" s="9">
        <f t="shared" si="16"/>
        <v>4</v>
      </c>
      <c r="AN26" s="9" t="s">
        <v>1052</v>
      </c>
      <c r="AO26" s="47">
        <f>VLOOKUP(AN26,'Data Tables'!$E$4:$F$15,2,FALSE)</f>
        <v>18.814844999999998</v>
      </c>
      <c r="AP26" s="9">
        <f t="shared" si="17"/>
        <v>1</v>
      </c>
      <c r="AQ26" s="9" t="s">
        <v>1058</v>
      </c>
      <c r="AR26" s="9">
        <f t="shared" si="18"/>
        <v>1</v>
      </c>
      <c r="AS26" s="9" t="str">
        <f t="shared" si="19"/>
        <v>Not NYC</v>
      </c>
      <c r="AT26" s="9"/>
      <c r="AU26" s="9">
        <f t="shared" si="20"/>
        <v>0</v>
      </c>
      <c r="AV26" s="9">
        <f t="shared" si="21"/>
        <v>80</v>
      </c>
    </row>
    <row r="27" spans="1:48" x14ac:dyDescent="0.25">
      <c r="A27" s="9" t="s">
        <v>218</v>
      </c>
      <c r="B27" s="9" t="s">
        <v>219</v>
      </c>
      <c r="C27" s="9" t="s">
        <v>63</v>
      </c>
      <c r="D27" s="9" t="s">
        <v>63</v>
      </c>
      <c r="E27" t="s">
        <v>63</v>
      </c>
      <c r="F27" t="str">
        <f t="shared" si="0"/>
        <v>NYC</v>
      </c>
      <c r="G27" s="9" t="s">
        <v>39</v>
      </c>
      <c r="H27" s="36">
        <v>40.815929500000003</v>
      </c>
      <c r="I27" s="36">
        <v>-73.936395399999995</v>
      </c>
      <c r="J27" s="40">
        <f t="shared" si="22"/>
        <v>3</v>
      </c>
      <c r="K27" s="40">
        <f t="shared" si="2"/>
        <v>2</v>
      </c>
      <c r="L27" s="40">
        <f t="shared" si="3"/>
        <v>3</v>
      </c>
      <c r="M27" s="41">
        <v>111241.7851764706</v>
      </c>
      <c r="N27" s="41">
        <v>4203.1638516411549</v>
      </c>
      <c r="O27" s="41">
        <f t="shared" si="4"/>
        <v>7649.5086394878917</v>
      </c>
      <c r="P27" s="42">
        <f t="shared" si="5"/>
        <v>3</v>
      </c>
      <c r="Q27" s="43">
        <v>1959</v>
      </c>
      <c r="R27" s="43"/>
      <c r="S27" s="40">
        <f t="shared" si="6"/>
        <v>3</v>
      </c>
      <c r="T27" s="40"/>
      <c r="U27" s="40">
        <f t="shared" si="7"/>
        <v>0</v>
      </c>
      <c r="V27" s="40" t="str">
        <f>IFERROR(VLOOKUP(A27,'Data Tables'!$L$3:$M$89,2,FALSE),"No")</f>
        <v>No</v>
      </c>
      <c r="W27" s="40">
        <f t="shared" si="8"/>
        <v>0</v>
      </c>
      <c r="X27" s="43" t="s">
        <v>1123</v>
      </c>
      <c r="Y27" s="40">
        <f t="shared" si="9"/>
        <v>4</v>
      </c>
      <c r="Z27" s="41" t="s">
        <v>46</v>
      </c>
      <c r="AA27" s="40">
        <f t="shared" si="10"/>
        <v>4</v>
      </c>
      <c r="AB27" s="44" t="str">
        <f>IF(AND(E27="Manhattan",G27="Multifamily Housing"),IF(Q27&lt;1980,"Dual Fuel","Natural Gas"),IF(AND(E27="Manhattan",G27&lt;&gt;"Multifamily Housing"),IF(Q27&lt;1945,"Oil",IF(Q27&lt;1980,"Dual Fuel","Natural Gas")),IF(E27="Downstate/LI/HV",IF(Q27&lt;1980,"Dual Fuel","Natural Gas"),IF(Q27&lt;1945,"Dual Fuel","Natural Gas"))))</f>
        <v>Dual Fuel</v>
      </c>
      <c r="AC27" s="42">
        <f t="shared" si="11"/>
        <v>3</v>
      </c>
      <c r="AD27" s="41" t="s">
        <v>74</v>
      </c>
      <c r="AE27" s="42">
        <f t="shared" si="12"/>
        <v>2</v>
      </c>
      <c r="AF27" s="45">
        <v>1990</v>
      </c>
      <c r="AG27" s="40">
        <f t="shared" si="13"/>
        <v>2</v>
      </c>
      <c r="AH27" s="45" t="str">
        <f>IF(AND(E27="Upstate",Q27&gt;=1945),"Forced Air",IF(Q27&gt;=1980,"Hydronic",IF(AND(E27="Downstate/LI/HV",Q27&gt;=1945),"Forced Air","Steam")))</f>
        <v>Steam</v>
      </c>
      <c r="AI27" s="40">
        <f t="shared" si="14"/>
        <v>2</v>
      </c>
      <c r="AJ27" s="46" t="s">
        <v>42</v>
      </c>
      <c r="AK27" s="40">
        <f t="shared" si="15"/>
        <v>0</v>
      </c>
      <c r="AL27" s="9" t="s">
        <v>1048</v>
      </c>
      <c r="AM27" s="9">
        <f t="shared" si="16"/>
        <v>4</v>
      </c>
      <c r="AN27" s="9" t="s">
        <v>1055</v>
      </c>
      <c r="AO27" s="47">
        <f>VLOOKUP(AN27,'Data Tables'!$E$4:$F$15,2,FALSE)</f>
        <v>20.157194</v>
      </c>
      <c r="AP27" s="9">
        <f t="shared" si="17"/>
        <v>0</v>
      </c>
      <c r="AQ27" s="9" t="s">
        <v>1050</v>
      </c>
      <c r="AR27" s="9">
        <f t="shared" si="18"/>
        <v>2</v>
      </c>
      <c r="AS27" s="9" t="str">
        <f t="shared" si="19"/>
        <v>NYC Dual Fuel</v>
      </c>
      <c r="AT27" s="9"/>
      <c r="AU27" s="9">
        <f t="shared" si="20"/>
        <v>3</v>
      </c>
      <c r="AV27" s="9">
        <f t="shared" si="21"/>
        <v>80</v>
      </c>
    </row>
    <row r="28" spans="1:48" x14ac:dyDescent="0.25">
      <c r="A28" s="9" t="s">
        <v>293</v>
      </c>
      <c r="B28" s="9" t="s">
        <v>294</v>
      </c>
      <c r="C28" s="9" t="s">
        <v>59</v>
      </c>
      <c r="D28" s="9" t="s">
        <v>59</v>
      </c>
      <c r="E28" t="s">
        <v>1034</v>
      </c>
      <c r="F28" t="str">
        <f t="shared" si="0"/>
        <v>NYC</v>
      </c>
      <c r="G28" s="9" t="s">
        <v>39</v>
      </c>
      <c r="H28" s="36">
        <v>40.717673300000001</v>
      </c>
      <c r="I28" s="36">
        <v>-73.812188899999995</v>
      </c>
      <c r="J28" s="40">
        <f t="shared" si="22"/>
        <v>3</v>
      </c>
      <c r="K28" s="40">
        <f t="shared" si="2"/>
        <v>2</v>
      </c>
      <c r="L28" s="40">
        <f t="shared" si="3"/>
        <v>3</v>
      </c>
      <c r="M28" s="41">
        <v>65983.567647058793</v>
      </c>
      <c r="N28" s="41">
        <v>1188.174200041155</v>
      </c>
      <c r="O28" s="41">
        <f t="shared" si="4"/>
        <v>4537.3406223183374</v>
      </c>
      <c r="P28" s="42">
        <f t="shared" si="5"/>
        <v>2</v>
      </c>
      <c r="Q28" s="43">
        <v>1947</v>
      </c>
      <c r="R28" s="43"/>
      <c r="S28" s="40">
        <f t="shared" si="6"/>
        <v>3</v>
      </c>
      <c r="T28" s="40"/>
      <c r="U28" s="40">
        <f t="shared" si="7"/>
        <v>0</v>
      </c>
      <c r="V28" s="40" t="str">
        <f>IFERROR(VLOOKUP(A28,'Data Tables'!$L$3:$M$89,2,FALSE),"No")</f>
        <v>No</v>
      </c>
      <c r="W28" s="40">
        <f t="shared" si="8"/>
        <v>0</v>
      </c>
      <c r="X28" s="43"/>
      <c r="Y28" s="40">
        <f t="shared" si="9"/>
        <v>0</v>
      </c>
      <c r="Z28" s="41" t="s">
        <v>46</v>
      </c>
      <c r="AA28" s="40">
        <f t="shared" si="10"/>
        <v>4</v>
      </c>
      <c r="AB28" s="44" t="str">
        <f>IF(AND(E28="Manhattan",G28="Multifamily Housing"),IF(Q28&lt;1980,"Dual Fuel","Natural Gas"),IF(AND(E28="Manhattan",G28&lt;&gt;"Multifamily Housing"),IF(Q28&lt;1945,"Oil",IF(Q28&lt;1980,"Dual Fuel","Natural Gas")),IF(E28="Downstate/LI/HV",IF(Q28&lt;1980,"Dual Fuel","Natural Gas"),IF(Q28&lt;1945,"Dual Fuel","Natural Gas"))))</f>
        <v>Dual Fuel</v>
      </c>
      <c r="AC28" s="42">
        <f t="shared" si="11"/>
        <v>3</v>
      </c>
      <c r="AD28" s="44" t="str">
        <f>IF(AND(E28="Upstate",Q28&gt;=1945),"Furnace",IF(Q28&gt;=1980,"HW Boiler",IF(AND(E28="Downstate/LI/HV",Q28&gt;=1945),"Furnace","Steam Boiler")))</f>
        <v>Furnace</v>
      </c>
      <c r="AE28" s="42">
        <f t="shared" si="12"/>
        <v>3</v>
      </c>
      <c r="AF28" s="45">
        <v>1990</v>
      </c>
      <c r="AG28" s="40">
        <f t="shared" si="13"/>
        <v>2</v>
      </c>
      <c r="AH28" s="45" t="str">
        <f>IF(AND(E28="Upstate",Q28&gt;=1945),"Forced Air",IF(Q28&gt;=1980,"Hydronic",IF(AND(E28="Downstate/LI/HV",Q28&gt;=1945),"Forced Air","Steam")))</f>
        <v>Forced Air</v>
      </c>
      <c r="AI28" s="40">
        <f t="shared" si="14"/>
        <v>4</v>
      </c>
      <c r="AJ28" s="46" t="s">
        <v>42</v>
      </c>
      <c r="AK28" s="40">
        <f t="shared" si="15"/>
        <v>0</v>
      </c>
      <c r="AL28" s="9" t="s">
        <v>1048</v>
      </c>
      <c r="AM28" s="9">
        <f t="shared" si="16"/>
        <v>4</v>
      </c>
      <c r="AN28" s="9" t="s">
        <v>1055</v>
      </c>
      <c r="AO28" s="47">
        <f>VLOOKUP(AN28,'Data Tables'!$E$4:$F$15,2,FALSE)</f>
        <v>20.157194</v>
      </c>
      <c r="AP28" s="9">
        <f t="shared" si="17"/>
        <v>0</v>
      </c>
      <c r="AQ28" s="9" t="s">
        <v>1050</v>
      </c>
      <c r="AR28" s="9">
        <f t="shared" si="18"/>
        <v>2</v>
      </c>
      <c r="AS28" s="9" t="str">
        <f t="shared" si="19"/>
        <v>NYC Dual Fuel</v>
      </c>
      <c r="AT28" s="9"/>
      <c r="AU28" s="9">
        <f t="shared" si="20"/>
        <v>3</v>
      </c>
      <c r="AV28" s="9">
        <f t="shared" si="21"/>
        <v>80</v>
      </c>
    </row>
    <row r="29" spans="1:48" x14ac:dyDescent="0.25">
      <c r="A29" s="9" t="s">
        <v>295</v>
      </c>
      <c r="B29" s="9" t="s">
        <v>296</v>
      </c>
      <c r="C29" s="9" t="s">
        <v>59</v>
      </c>
      <c r="D29" s="9" t="s">
        <v>59</v>
      </c>
      <c r="E29" t="s">
        <v>1034</v>
      </c>
      <c r="F29" t="str">
        <f t="shared" si="0"/>
        <v>NYC</v>
      </c>
      <c r="G29" s="9" t="s">
        <v>39</v>
      </c>
      <c r="H29" s="36">
        <v>40.7352931</v>
      </c>
      <c r="I29" s="36">
        <v>-73.809068800000006</v>
      </c>
      <c r="J29" s="40">
        <f t="shared" si="22"/>
        <v>3</v>
      </c>
      <c r="K29" s="40">
        <f t="shared" si="2"/>
        <v>2</v>
      </c>
      <c r="L29" s="40">
        <f t="shared" si="3"/>
        <v>3</v>
      </c>
      <c r="M29" s="41">
        <v>65865.944235294097</v>
      </c>
      <c r="N29" s="41">
        <v>2302.9699803667868</v>
      </c>
      <c r="O29" s="41">
        <f t="shared" si="4"/>
        <v>4529.2522830034586</v>
      </c>
      <c r="P29" s="42">
        <f t="shared" si="5"/>
        <v>2</v>
      </c>
      <c r="Q29" s="43">
        <v>1954</v>
      </c>
      <c r="R29" s="43"/>
      <c r="S29" s="40">
        <f t="shared" si="6"/>
        <v>3</v>
      </c>
      <c r="T29" s="40"/>
      <c r="U29" s="40">
        <f t="shared" si="7"/>
        <v>0</v>
      </c>
      <c r="V29" s="40" t="str">
        <f>IFERROR(VLOOKUP(A29,'Data Tables'!$L$3:$M$89,2,FALSE),"No")</f>
        <v>No</v>
      </c>
      <c r="W29" s="40">
        <f t="shared" si="8"/>
        <v>0</v>
      </c>
      <c r="X29" s="43"/>
      <c r="Y29" s="40">
        <f t="shared" si="9"/>
        <v>0</v>
      </c>
      <c r="Z29" s="41" t="s">
        <v>46</v>
      </c>
      <c r="AA29" s="40">
        <f t="shared" si="10"/>
        <v>4</v>
      </c>
      <c r="AB29" s="44" t="str">
        <f>IF(AND(E29="Manhattan",G29="Multifamily Housing"),IF(Q29&lt;1980,"Dual Fuel","Natural Gas"),IF(AND(E29="Manhattan",G29&lt;&gt;"Multifamily Housing"),IF(Q29&lt;1945,"Oil",IF(Q29&lt;1980,"Dual Fuel","Natural Gas")),IF(E29="Downstate/LI/HV",IF(Q29&lt;1980,"Dual Fuel","Natural Gas"),IF(Q29&lt;1945,"Dual Fuel","Natural Gas"))))</f>
        <v>Dual Fuel</v>
      </c>
      <c r="AC29" s="42">
        <f t="shared" si="11"/>
        <v>3</v>
      </c>
      <c r="AD29" s="44" t="str">
        <f>IF(AND(E29="Upstate",Q29&gt;=1945),"Furnace",IF(Q29&gt;=1980,"HW Boiler",IF(AND(E29="Downstate/LI/HV",Q29&gt;=1945),"Furnace","Steam Boiler")))</f>
        <v>Furnace</v>
      </c>
      <c r="AE29" s="42">
        <f t="shared" si="12"/>
        <v>3</v>
      </c>
      <c r="AF29" s="45">
        <v>1990</v>
      </c>
      <c r="AG29" s="40">
        <f t="shared" si="13"/>
        <v>2</v>
      </c>
      <c r="AH29" s="45" t="str">
        <f>IF(AND(E29="Upstate",Q29&gt;=1945),"Forced Air",IF(Q29&gt;=1980,"Hydronic",IF(AND(E29="Downstate/LI/HV",Q29&gt;=1945),"Forced Air","Steam")))</f>
        <v>Forced Air</v>
      </c>
      <c r="AI29" s="40">
        <f t="shared" si="14"/>
        <v>4</v>
      </c>
      <c r="AJ29" s="46" t="s">
        <v>42</v>
      </c>
      <c r="AK29" s="40">
        <f t="shared" si="15"/>
        <v>0</v>
      </c>
      <c r="AL29" s="9" t="s">
        <v>1048</v>
      </c>
      <c r="AM29" s="9">
        <f t="shared" si="16"/>
        <v>4</v>
      </c>
      <c r="AN29" s="9" t="s">
        <v>1055</v>
      </c>
      <c r="AO29" s="47">
        <f>VLOOKUP(AN29,'Data Tables'!$E$4:$F$15,2,FALSE)</f>
        <v>20.157194</v>
      </c>
      <c r="AP29" s="9">
        <f t="shared" si="17"/>
        <v>0</v>
      </c>
      <c r="AQ29" s="9" t="s">
        <v>1050</v>
      </c>
      <c r="AR29" s="9">
        <f t="shared" si="18"/>
        <v>2</v>
      </c>
      <c r="AS29" s="9" t="str">
        <f t="shared" si="19"/>
        <v>NYC Dual Fuel</v>
      </c>
      <c r="AT29" s="9"/>
      <c r="AU29" s="9">
        <f t="shared" si="20"/>
        <v>3</v>
      </c>
      <c r="AV29" s="9">
        <f t="shared" si="21"/>
        <v>80</v>
      </c>
    </row>
    <row r="30" spans="1:48" x14ac:dyDescent="0.25">
      <c r="A30" s="9" t="s">
        <v>327</v>
      </c>
      <c r="B30" s="9" t="s">
        <v>328</v>
      </c>
      <c r="C30" s="9" t="s">
        <v>329</v>
      </c>
      <c r="D30" s="9" t="s">
        <v>59</v>
      </c>
      <c r="E30" t="s">
        <v>1034</v>
      </c>
      <c r="F30" t="str">
        <f t="shared" si="0"/>
        <v>NYC</v>
      </c>
      <c r="G30" s="9" t="s">
        <v>39</v>
      </c>
      <c r="H30" s="36">
        <v>40.713155100000002</v>
      </c>
      <c r="I30" s="36">
        <v>-73.817316099999999</v>
      </c>
      <c r="J30" s="40">
        <f t="shared" si="22"/>
        <v>3</v>
      </c>
      <c r="K30" s="40">
        <f t="shared" si="2"/>
        <v>2</v>
      </c>
      <c r="L30" s="40">
        <f t="shared" si="3"/>
        <v>3</v>
      </c>
      <c r="M30" s="41">
        <v>53705.6465882353</v>
      </c>
      <c r="N30" s="41">
        <v>1028.6505780649818</v>
      </c>
      <c r="O30" s="41">
        <f t="shared" si="4"/>
        <v>3693.0529918615925</v>
      </c>
      <c r="P30" s="42">
        <f t="shared" si="5"/>
        <v>2</v>
      </c>
      <c r="Q30" s="43">
        <v>1956</v>
      </c>
      <c r="R30" s="43"/>
      <c r="S30" s="40">
        <f t="shared" si="6"/>
        <v>3</v>
      </c>
      <c r="T30" s="40"/>
      <c r="U30" s="40">
        <f t="shared" si="7"/>
        <v>0</v>
      </c>
      <c r="V30" s="40" t="str">
        <f>IFERROR(VLOOKUP(A30,'Data Tables'!$L$3:$M$89,2,FALSE),"No")</f>
        <v>No</v>
      </c>
      <c r="W30" s="40">
        <f t="shared" si="8"/>
        <v>0</v>
      </c>
      <c r="X30" s="43"/>
      <c r="Y30" s="40">
        <f t="shared" si="9"/>
        <v>0</v>
      </c>
      <c r="Z30" s="41" t="s">
        <v>46</v>
      </c>
      <c r="AA30" s="40">
        <f t="shared" si="10"/>
        <v>4</v>
      </c>
      <c r="AB30" s="44" t="str">
        <f>IF(AND(E30="Manhattan",G30="Multifamily Housing"),IF(Q30&lt;1980,"Dual Fuel","Natural Gas"),IF(AND(E30="Manhattan",G30&lt;&gt;"Multifamily Housing"),IF(Q30&lt;1945,"Oil",IF(Q30&lt;1980,"Dual Fuel","Natural Gas")),IF(E30="Downstate/LI/HV",IF(Q30&lt;1980,"Dual Fuel","Natural Gas"),IF(Q30&lt;1945,"Dual Fuel","Natural Gas"))))</f>
        <v>Dual Fuel</v>
      </c>
      <c r="AC30" s="42">
        <f t="shared" si="11"/>
        <v>3</v>
      </c>
      <c r="AD30" s="44" t="str">
        <f>IF(AND(E30="Upstate",Q30&gt;=1945),"Furnace",IF(Q30&gt;=1980,"HW Boiler",IF(AND(E30="Downstate/LI/HV",Q30&gt;=1945),"Furnace","Steam Boiler")))</f>
        <v>Furnace</v>
      </c>
      <c r="AE30" s="42">
        <f t="shared" si="12"/>
        <v>3</v>
      </c>
      <c r="AF30" s="45">
        <v>1990</v>
      </c>
      <c r="AG30" s="40">
        <f t="shared" si="13"/>
        <v>2</v>
      </c>
      <c r="AH30" s="45" t="str">
        <f>IF(AND(E30="Upstate",Q30&gt;=1945),"Forced Air",IF(Q30&gt;=1980,"Hydronic",IF(AND(E30="Downstate/LI/HV",Q30&gt;=1945),"Forced Air","Steam")))</f>
        <v>Forced Air</v>
      </c>
      <c r="AI30" s="40">
        <f t="shared" si="14"/>
        <v>4</v>
      </c>
      <c r="AJ30" s="46" t="s">
        <v>42</v>
      </c>
      <c r="AK30" s="40">
        <f t="shared" si="15"/>
        <v>0</v>
      </c>
      <c r="AL30" s="9" t="s">
        <v>1048</v>
      </c>
      <c r="AM30" s="9">
        <f t="shared" si="16"/>
        <v>4</v>
      </c>
      <c r="AN30" s="9" t="s">
        <v>1055</v>
      </c>
      <c r="AO30" s="47">
        <f>VLOOKUP(AN30,'Data Tables'!$E$4:$F$15,2,FALSE)</f>
        <v>20.157194</v>
      </c>
      <c r="AP30" s="9">
        <f t="shared" si="17"/>
        <v>0</v>
      </c>
      <c r="AQ30" s="9" t="s">
        <v>1050</v>
      </c>
      <c r="AR30" s="9">
        <f t="shared" si="18"/>
        <v>2</v>
      </c>
      <c r="AS30" s="9" t="str">
        <f t="shared" si="19"/>
        <v>NYC Dual Fuel</v>
      </c>
      <c r="AT30" s="9"/>
      <c r="AU30" s="9">
        <f t="shared" si="20"/>
        <v>3</v>
      </c>
      <c r="AV30" s="9">
        <f t="shared" si="21"/>
        <v>80</v>
      </c>
    </row>
    <row r="31" spans="1:48" hidden="1" x14ac:dyDescent="0.25">
      <c r="A31" s="9" t="s">
        <v>714</v>
      </c>
      <c r="B31" s="9" t="s">
        <v>715</v>
      </c>
      <c r="C31" s="9" t="s">
        <v>433</v>
      </c>
      <c r="D31" s="9" t="s">
        <v>434</v>
      </c>
      <c r="E31" t="s">
        <v>1035</v>
      </c>
      <c r="F31" t="str">
        <f t="shared" si="0"/>
        <v>Not NYC</v>
      </c>
      <c r="G31" s="9" t="s">
        <v>76</v>
      </c>
      <c r="H31" s="36">
        <v>43.124845999999998</v>
      </c>
      <c r="I31" s="36">
        <v>-77.608602000000005</v>
      </c>
      <c r="J31" s="40">
        <f t="shared" si="22"/>
        <v>4</v>
      </c>
      <c r="K31" s="40">
        <f t="shared" si="2"/>
        <v>4</v>
      </c>
      <c r="L31" s="40">
        <f t="shared" si="3"/>
        <v>4</v>
      </c>
      <c r="M31" s="41">
        <v>51583.450864863415</v>
      </c>
      <c r="N31" s="41">
        <v>22492.783807353233</v>
      </c>
      <c r="O31" s="41">
        <f t="shared" si="4"/>
        <v>3547.1208271191372</v>
      </c>
      <c r="P31" s="42">
        <f t="shared" si="5"/>
        <v>2</v>
      </c>
      <c r="Q31" s="43">
        <v>1868</v>
      </c>
      <c r="R31" s="43"/>
      <c r="S31" s="40">
        <f t="shared" si="6"/>
        <v>4</v>
      </c>
      <c r="T31" s="40" t="s">
        <v>1162</v>
      </c>
      <c r="U31" s="40">
        <f t="shared" si="7"/>
        <v>4</v>
      </c>
      <c r="V31" s="40" t="str">
        <f>IFERROR(VLOOKUP(A31,'Data Tables'!$L$3:$M$89,2,FALSE),"No")</f>
        <v>No</v>
      </c>
      <c r="W31" s="40">
        <f t="shared" si="8"/>
        <v>0</v>
      </c>
      <c r="X31" s="43"/>
      <c r="Y31" s="40">
        <f t="shared" si="9"/>
        <v>0</v>
      </c>
      <c r="Z31" s="43" t="s">
        <v>46</v>
      </c>
      <c r="AA31" s="40">
        <f t="shared" si="10"/>
        <v>4</v>
      </c>
      <c r="AB31" s="44" t="str">
        <f>IF(AND(E31="Manhattan",G31="Multifamily Housing"),IF(Q31&lt;1980,"Dual Fuel","Natural Gas"),IF(AND(E31="Manhattan",G31&lt;&gt;"Multifamily Housing"),IF(Q31&lt;1945,"Oil",IF(Q31&lt;1980,"Dual Fuel","Natural Gas")),IF(E31="Downstate/LI/HV",IF(Q31&lt;1980,"Dual Fuel","Natural Gas"),IF(Q31&lt;1945,"Dual Fuel","Natural Gas"))))</f>
        <v>Dual Fuel</v>
      </c>
      <c r="AC31" s="42">
        <f t="shared" si="11"/>
        <v>3</v>
      </c>
      <c r="AD31" s="44" t="str">
        <f>IF(AND(E31="Upstate",Q31&gt;=1945),"Furnace",IF(Q31&gt;=1980,"HW Boiler",IF(AND(E31="Downstate/LI/HV",Q31&gt;=1945),"Furnace","Steam Boiler")))</f>
        <v>Steam Boiler</v>
      </c>
      <c r="AE31" s="42">
        <f t="shared" si="12"/>
        <v>2</v>
      </c>
      <c r="AF31" s="45">
        <v>1990</v>
      </c>
      <c r="AG31" s="40">
        <f t="shared" si="13"/>
        <v>2</v>
      </c>
      <c r="AH31" s="45" t="str">
        <f>IF(AND(E31="Upstate",Q31&gt;=1945),"Forced Air",IF(Q31&gt;=1980,"Hydronic",IF(AND(E31="Downstate/LI/HV",Q31&gt;=1945),"Forced Air","Steam")))</f>
        <v>Steam</v>
      </c>
      <c r="AI31" s="40">
        <f t="shared" si="14"/>
        <v>2</v>
      </c>
      <c r="AJ31" s="46" t="s">
        <v>42</v>
      </c>
      <c r="AK31" s="40">
        <f t="shared" si="15"/>
        <v>0</v>
      </c>
      <c r="AL31" s="9" t="s">
        <v>1060</v>
      </c>
      <c r="AM31" s="9">
        <f t="shared" si="16"/>
        <v>2</v>
      </c>
      <c r="AN31" s="9" t="s">
        <v>1054</v>
      </c>
      <c r="AO31" s="47">
        <f>VLOOKUP(AN31,'Data Tables'!$E$4:$F$15,2,FALSE)</f>
        <v>10.88392</v>
      </c>
      <c r="AP31" s="9">
        <f t="shared" si="17"/>
        <v>3</v>
      </c>
      <c r="AQ31" s="9" t="s">
        <v>1061</v>
      </c>
      <c r="AR31" s="9">
        <f t="shared" si="18"/>
        <v>4</v>
      </c>
      <c r="AS31" s="9" t="str">
        <f t="shared" si="19"/>
        <v>Not NYC</v>
      </c>
      <c r="AT31" s="9"/>
      <c r="AU31" s="9">
        <f t="shared" si="20"/>
        <v>0</v>
      </c>
      <c r="AV31" s="9">
        <f t="shared" si="21"/>
        <v>80</v>
      </c>
    </row>
    <row r="32" spans="1:48" hidden="1" x14ac:dyDescent="0.25">
      <c r="A32" s="9" t="s">
        <v>520</v>
      </c>
      <c r="B32" s="9" t="s">
        <v>521</v>
      </c>
      <c r="C32" s="9" t="s">
        <v>417</v>
      </c>
      <c r="D32" s="9" t="s">
        <v>418</v>
      </c>
      <c r="E32" t="s">
        <v>1035</v>
      </c>
      <c r="F32" t="str">
        <f t="shared" si="0"/>
        <v>Not NYC</v>
      </c>
      <c r="G32" s="9" t="s">
        <v>76</v>
      </c>
      <c r="H32" s="36">
        <v>42.929023000000001</v>
      </c>
      <c r="I32" s="36">
        <v>-78.849834000000001</v>
      </c>
      <c r="J32" s="40">
        <f t="shared" si="22"/>
        <v>4</v>
      </c>
      <c r="K32" s="40">
        <f t="shared" si="2"/>
        <v>4</v>
      </c>
      <c r="L32" s="40">
        <f t="shared" si="3"/>
        <v>4</v>
      </c>
      <c r="M32" s="41">
        <v>122626.02103987648</v>
      </c>
      <c r="N32" s="41">
        <v>53470.648709248468</v>
      </c>
      <c r="O32" s="41">
        <f t="shared" si="4"/>
        <v>8432.3422703303313</v>
      </c>
      <c r="P32" s="42">
        <f t="shared" si="5"/>
        <v>3</v>
      </c>
      <c r="Q32" s="43">
        <v>1848</v>
      </c>
      <c r="R32" s="43"/>
      <c r="S32" s="40">
        <f t="shared" si="6"/>
        <v>4</v>
      </c>
      <c r="T32" s="40"/>
      <c r="U32" s="40">
        <f t="shared" si="7"/>
        <v>0</v>
      </c>
      <c r="V32" s="40" t="str">
        <f>IFERROR(VLOOKUP(A32,'Data Tables'!$L$3:$M$89,2,FALSE),"No")</f>
        <v>No</v>
      </c>
      <c r="W32" s="40">
        <f t="shared" si="8"/>
        <v>0</v>
      </c>
      <c r="X32" s="43"/>
      <c r="Y32" s="40">
        <f t="shared" si="9"/>
        <v>0</v>
      </c>
      <c r="Z32" s="43" t="s">
        <v>46</v>
      </c>
      <c r="AA32" s="40">
        <f t="shared" si="10"/>
        <v>4</v>
      </c>
      <c r="AB32" s="51" t="s">
        <v>41</v>
      </c>
      <c r="AC32" s="42">
        <f t="shared" si="11"/>
        <v>2</v>
      </c>
      <c r="AD32" s="41" t="s">
        <v>74</v>
      </c>
      <c r="AE32" s="42">
        <f t="shared" si="12"/>
        <v>2</v>
      </c>
      <c r="AF32" s="45">
        <v>1990</v>
      </c>
      <c r="AG32" s="40">
        <f t="shared" si="13"/>
        <v>2</v>
      </c>
      <c r="AH32" s="43" t="s">
        <v>49</v>
      </c>
      <c r="AI32" s="40">
        <f t="shared" si="14"/>
        <v>2</v>
      </c>
      <c r="AJ32" s="46" t="s">
        <v>42</v>
      </c>
      <c r="AK32" s="40">
        <f t="shared" si="15"/>
        <v>0</v>
      </c>
      <c r="AL32" s="9" t="s">
        <v>1060</v>
      </c>
      <c r="AM32" s="9">
        <f t="shared" si="16"/>
        <v>2</v>
      </c>
      <c r="AN32" s="9" t="s">
        <v>1047</v>
      </c>
      <c r="AO32" s="47">
        <f>VLOOKUP(AN32,'Data Tables'!$E$4:$F$15,2,FALSE)</f>
        <v>8.6002589999999994</v>
      </c>
      <c r="AP32" s="9">
        <f t="shared" si="17"/>
        <v>4</v>
      </c>
      <c r="AQ32" s="9" t="s">
        <v>1061</v>
      </c>
      <c r="AR32" s="9">
        <f t="shared" si="18"/>
        <v>4</v>
      </c>
      <c r="AS32" s="9" t="str">
        <f t="shared" si="19"/>
        <v>Not NYC</v>
      </c>
      <c r="AT32" s="9"/>
      <c r="AU32" s="9">
        <f t="shared" si="20"/>
        <v>0</v>
      </c>
      <c r="AV32" s="9">
        <f t="shared" si="21"/>
        <v>79</v>
      </c>
    </row>
    <row r="33" spans="1:48" hidden="1" x14ac:dyDescent="0.25">
      <c r="A33" s="9" t="s">
        <v>490</v>
      </c>
      <c r="B33" s="9" t="s">
        <v>491</v>
      </c>
      <c r="C33" s="9" t="s">
        <v>492</v>
      </c>
      <c r="D33" s="9" t="s">
        <v>424</v>
      </c>
      <c r="E33" t="s">
        <v>1034</v>
      </c>
      <c r="F33" t="str">
        <f t="shared" si="0"/>
        <v>Not NYC</v>
      </c>
      <c r="G33" s="9" t="s">
        <v>76</v>
      </c>
      <c r="H33" s="36">
        <v>40.867472999999997</v>
      </c>
      <c r="I33" s="36">
        <v>-73.220337999999998</v>
      </c>
      <c r="J33" s="40">
        <f t="shared" si="22"/>
        <v>4</v>
      </c>
      <c r="K33" s="40">
        <f t="shared" si="2"/>
        <v>4</v>
      </c>
      <c r="L33" s="40">
        <f t="shared" si="3"/>
        <v>4</v>
      </c>
      <c r="M33" s="41">
        <v>135330.71424635692</v>
      </c>
      <c r="N33" s="41">
        <v>59010.485863237031</v>
      </c>
      <c r="O33" s="41">
        <f t="shared" si="4"/>
        <v>9305.9767619994855</v>
      </c>
      <c r="P33" s="42">
        <f t="shared" si="5"/>
        <v>3</v>
      </c>
      <c r="Q33" s="43">
        <v>1962</v>
      </c>
      <c r="R33" s="43"/>
      <c r="S33" s="40">
        <f t="shared" si="6"/>
        <v>3</v>
      </c>
      <c r="T33" s="40"/>
      <c r="U33" s="40">
        <f t="shared" si="7"/>
        <v>0</v>
      </c>
      <c r="V33" s="40" t="str">
        <f>IFERROR(VLOOKUP(A33,'Data Tables'!$L$3:$M$89,2,FALSE),"No")</f>
        <v>No</v>
      </c>
      <c r="W33" s="40">
        <f t="shared" si="8"/>
        <v>0</v>
      </c>
      <c r="X33" s="43"/>
      <c r="Y33" s="40">
        <f t="shared" si="9"/>
        <v>0</v>
      </c>
      <c r="Z33" s="43" t="s">
        <v>46</v>
      </c>
      <c r="AA33" s="40">
        <f t="shared" si="10"/>
        <v>4</v>
      </c>
      <c r="AB33" s="44" t="str">
        <f>IF(AND(E33="Manhattan",G33="Multifamily Housing"),IF(Q33&lt;1980,"Dual Fuel","Natural Gas"),IF(AND(E33="Manhattan",G33&lt;&gt;"Multifamily Housing"),IF(Q33&lt;1945,"Oil",IF(Q33&lt;1980,"Dual Fuel","Natural Gas")),IF(E33="Downstate/LI/HV",IF(Q33&lt;1980,"Dual Fuel","Natural Gas"),IF(Q33&lt;1945,"Dual Fuel","Natural Gas"))))</f>
        <v>Dual Fuel</v>
      </c>
      <c r="AC33" s="42">
        <f t="shared" si="11"/>
        <v>3</v>
      </c>
      <c r="AD33" s="44" t="str">
        <f>IF(AND(E33="Upstate",Q33&gt;=1945),"Furnace",IF(Q33&gt;=1980,"HW Boiler",IF(AND(E33="Downstate/LI/HV",Q33&gt;=1945),"Furnace","Steam Boiler")))</f>
        <v>Furnace</v>
      </c>
      <c r="AE33" s="42">
        <f t="shared" si="12"/>
        <v>3</v>
      </c>
      <c r="AF33" s="45">
        <v>1990</v>
      </c>
      <c r="AG33" s="40">
        <f t="shared" si="13"/>
        <v>2</v>
      </c>
      <c r="AH33" s="45" t="str">
        <f>IF(AND(E33="Upstate",Q33&gt;=1945),"Forced Air",IF(Q33&gt;=1980,"Hydronic",IF(AND(E33="Downstate/LI/HV",Q33&gt;=1945),"Forced Air","Steam")))</f>
        <v>Forced Air</v>
      </c>
      <c r="AI33" s="40">
        <f t="shared" si="14"/>
        <v>4</v>
      </c>
      <c r="AJ33" s="46" t="s">
        <v>42</v>
      </c>
      <c r="AK33" s="40">
        <f t="shared" si="15"/>
        <v>0</v>
      </c>
      <c r="AL33" s="9" t="s">
        <v>1048</v>
      </c>
      <c r="AM33" s="9">
        <f t="shared" si="16"/>
        <v>4</v>
      </c>
      <c r="AN33" s="9" t="s">
        <v>1052</v>
      </c>
      <c r="AO33" s="47">
        <f>VLOOKUP(AN33,'Data Tables'!$E$4:$F$15,2,FALSE)</f>
        <v>18.814844999999998</v>
      </c>
      <c r="AP33" s="9">
        <f t="shared" si="17"/>
        <v>1</v>
      </c>
      <c r="AQ33" s="9" t="s">
        <v>1058</v>
      </c>
      <c r="AR33" s="9">
        <f t="shared" si="18"/>
        <v>1</v>
      </c>
      <c r="AS33" s="9" t="str">
        <f t="shared" si="19"/>
        <v>Not NYC</v>
      </c>
      <c r="AT33" s="9"/>
      <c r="AU33" s="9">
        <f t="shared" si="20"/>
        <v>0</v>
      </c>
      <c r="AV33" s="9">
        <f t="shared" si="21"/>
        <v>79</v>
      </c>
    </row>
    <row r="34" spans="1:48" x14ac:dyDescent="0.25">
      <c r="A34" s="9" t="s">
        <v>109</v>
      </c>
      <c r="B34" s="9" t="s">
        <v>94</v>
      </c>
      <c r="C34" s="9" t="s">
        <v>38</v>
      </c>
      <c r="D34" s="9" t="s">
        <v>38</v>
      </c>
      <c r="E34" t="s">
        <v>1034</v>
      </c>
      <c r="F34" t="str">
        <f t="shared" si="0"/>
        <v>NYC</v>
      </c>
      <c r="G34" s="9" t="s">
        <v>39</v>
      </c>
      <c r="H34" s="36">
        <v>40.581257600000001</v>
      </c>
      <c r="I34" s="36">
        <v>-73.972149200000004</v>
      </c>
      <c r="J34" s="40">
        <f t="shared" si="22"/>
        <v>3</v>
      </c>
      <c r="K34" s="40">
        <f t="shared" si="2"/>
        <v>2</v>
      </c>
      <c r="L34" s="40">
        <f t="shared" si="3"/>
        <v>3</v>
      </c>
      <c r="M34" s="41">
        <v>295233.12988235301</v>
      </c>
      <c r="N34" s="41">
        <v>3413.7561471768945</v>
      </c>
      <c r="O34" s="41">
        <f t="shared" si="4"/>
        <v>20301.61934308651</v>
      </c>
      <c r="P34" s="42">
        <f t="shared" si="5"/>
        <v>4</v>
      </c>
      <c r="Q34" s="43">
        <v>1963</v>
      </c>
      <c r="R34" s="43"/>
      <c r="S34" s="40">
        <f t="shared" si="6"/>
        <v>3</v>
      </c>
      <c r="T34" s="40"/>
      <c r="U34" s="40">
        <f t="shared" si="7"/>
        <v>0</v>
      </c>
      <c r="V34" s="40" t="str">
        <f>IFERROR(VLOOKUP(A34,'Data Tables'!$L$3:$M$89,2,FALSE),"No")</f>
        <v>No</v>
      </c>
      <c r="W34" s="40">
        <f t="shared" si="8"/>
        <v>0</v>
      </c>
      <c r="X34" s="43"/>
      <c r="Y34" s="40">
        <f t="shared" si="9"/>
        <v>0</v>
      </c>
      <c r="Z34" s="41" t="s">
        <v>46</v>
      </c>
      <c r="AA34" s="40">
        <f t="shared" si="10"/>
        <v>4</v>
      </c>
      <c r="AB34" s="41" t="s">
        <v>41</v>
      </c>
      <c r="AC34" s="42">
        <f t="shared" si="11"/>
        <v>2</v>
      </c>
      <c r="AD34" s="41" t="s">
        <v>74</v>
      </c>
      <c r="AE34" s="42">
        <f t="shared" si="12"/>
        <v>2</v>
      </c>
      <c r="AF34" s="43">
        <v>1963</v>
      </c>
      <c r="AG34" s="40">
        <f t="shared" si="13"/>
        <v>3</v>
      </c>
      <c r="AH34" s="43" t="s">
        <v>49</v>
      </c>
      <c r="AI34" s="40">
        <f t="shared" si="14"/>
        <v>2</v>
      </c>
      <c r="AJ34" s="46" t="s">
        <v>49</v>
      </c>
      <c r="AK34" s="40">
        <f t="shared" si="15"/>
        <v>1</v>
      </c>
      <c r="AL34" s="9" t="s">
        <v>1048</v>
      </c>
      <c r="AM34" s="9">
        <f t="shared" si="16"/>
        <v>4</v>
      </c>
      <c r="AN34" s="9" t="s">
        <v>1055</v>
      </c>
      <c r="AO34" s="47">
        <f>VLOOKUP(AN34,'Data Tables'!$E$4:$F$15,2,FALSE)</f>
        <v>20.157194</v>
      </c>
      <c r="AP34" s="9">
        <f t="shared" si="17"/>
        <v>0</v>
      </c>
      <c r="AQ34" s="9" t="s">
        <v>1050</v>
      </c>
      <c r="AR34" s="9">
        <f t="shared" si="18"/>
        <v>2</v>
      </c>
      <c r="AS34" s="9" t="str">
        <f t="shared" si="19"/>
        <v>NYC Natural Gas</v>
      </c>
      <c r="AT34" s="9"/>
      <c r="AU34" s="9">
        <f t="shared" si="20"/>
        <v>2</v>
      </c>
      <c r="AV34" s="9">
        <f t="shared" si="21"/>
        <v>79</v>
      </c>
    </row>
    <row r="35" spans="1:48" x14ac:dyDescent="0.25">
      <c r="A35" s="9" t="s">
        <v>263</v>
      </c>
      <c r="B35" s="9" t="s">
        <v>264</v>
      </c>
      <c r="C35" s="9" t="s">
        <v>45</v>
      </c>
      <c r="D35" s="9" t="s">
        <v>45</v>
      </c>
      <c r="E35" t="s">
        <v>1034</v>
      </c>
      <c r="F35" t="str">
        <f t="shared" si="0"/>
        <v>NYC</v>
      </c>
      <c r="G35" s="9" t="s">
        <v>39</v>
      </c>
      <c r="H35" s="36">
        <v>40.821039900000002</v>
      </c>
      <c r="I35" s="36">
        <v>-73.877144099999995</v>
      </c>
      <c r="J35" s="40">
        <f t="shared" si="22"/>
        <v>3</v>
      </c>
      <c r="K35" s="40">
        <f t="shared" si="2"/>
        <v>2</v>
      </c>
      <c r="L35" s="40">
        <f t="shared" si="3"/>
        <v>3</v>
      </c>
      <c r="M35" s="41">
        <v>77002.289294117596</v>
      </c>
      <c r="N35" s="41">
        <v>2042.2907786180504</v>
      </c>
      <c r="O35" s="41">
        <f t="shared" si="4"/>
        <v>5295.0397755778513</v>
      </c>
      <c r="P35" s="42">
        <f t="shared" si="5"/>
        <v>2</v>
      </c>
      <c r="Q35" s="43">
        <v>1971</v>
      </c>
      <c r="R35" s="43"/>
      <c r="S35" s="40">
        <f t="shared" si="6"/>
        <v>3</v>
      </c>
      <c r="T35" s="40"/>
      <c r="U35" s="40">
        <f t="shared" si="7"/>
        <v>0</v>
      </c>
      <c r="V35" s="40" t="str">
        <f>IFERROR(VLOOKUP(A35,'Data Tables'!$L$3:$M$89,2,FALSE),"No")</f>
        <v>No</v>
      </c>
      <c r="W35" s="40">
        <f t="shared" si="8"/>
        <v>0</v>
      </c>
      <c r="X35" s="43"/>
      <c r="Y35" s="40">
        <f t="shared" si="9"/>
        <v>0</v>
      </c>
      <c r="Z35" s="41" t="s">
        <v>46</v>
      </c>
      <c r="AA35" s="40">
        <f t="shared" si="10"/>
        <v>4</v>
      </c>
      <c r="AB35" s="41" t="s">
        <v>201</v>
      </c>
      <c r="AC35" s="42">
        <f t="shared" si="11"/>
        <v>4</v>
      </c>
      <c r="AD35" s="41" t="s">
        <v>74</v>
      </c>
      <c r="AE35" s="42">
        <f t="shared" si="12"/>
        <v>2</v>
      </c>
      <c r="AF35" s="43">
        <v>1993</v>
      </c>
      <c r="AG35" s="40">
        <f t="shared" si="13"/>
        <v>2</v>
      </c>
      <c r="AH35" s="43" t="s">
        <v>49</v>
      </c>
      <c r="AI35" s="40">
        <f t="shared" si="14"/>
        <v>2</v>
      </c>
      <c r="AJ35" s="46" t="s">
        <v>42</v>
      </c>
      <c r="AK35" s="40">
        <f t="shared" si="15"/>
        <v>0</v>
      </c>
      <c r="AL35" s="9" t="s">
        <v>1048</v>
      </c>
      <c r="AM35" s="9">
        <f t="shared" si="16"/>
        <v>4</v>
      </c>
      <c r="AN35" s="9" t="s">
        <v>1055</v>
      </c>
      <c r="AO35" s="47">
        <f>VLOOKUP(AN35,'Data Tables'!$E$4:$F$15,2,FALSE)</f>
        <v>20.157194</v>
      </c>
      <c r="AP35" s="9">
        <f t="shared" si="17"/>
        <v>0</v>
      </c>
      <c r="AQ35" s="9" t="s">
        <v>1050</v>
      </c>
      <c r="AR35" s="9">
        <f t="shared" si="18"/>
        <v>2</v>
      </c>
      <c r="AS35" s="9" t="str">
        <f t="shared" si="19"/>
        <v>NYC Oil</v>
      </c>
      <c r="AT35" s="9"/>
      <c r="AU35" s="9">
        <f t="shared" si="20"/>
        <v>4</v>
      </c>
      <c r="AV35" s="9">
        <f t="shared" si="21"/>
        <v>79</v>
      </c>
    </row>
    <row r="36" spans="1:48" hidden="1" x14ac:dyDescent="0.25">
      <c r="A36" s="9" t="s">
        <v>530</v>
      </c>
      <c r="B36" s="9" t="s">
        <v>1146</v>
      </c>
      <c r="C36" s="9" t="s">
        <v>531</v>
      </c>
      <c r="D36" s="9" t="s">
        <v>424</v>
      </c>
      <c r="E36" t="s">
        <v>1034</v>
      </c>
      <c r="F36" t="str">
        <f t="shared" si="0"/>
        <v>Not NYC</v>
      </c>
      <c r="G36" s="9" t="s">
        <v>53</v>
      </c>
      <c r="H36" s="36">
        <v>40.890500000000003</v>
      </c>
      <c r="I36" s="36">
        <v>-72.438820000000007</v>
      </c>
      <c r="J36" s="40">
        <f t="shared" si="22"/>
        <v>2</v>
      </c>
      <c r="K36" s="40">
        <f t="shared" si="2"/>
        <v>0</v>
      </c>
      <c r="L36" s="40">
        <f t="shared" si="3"/>
        <v>1</v>
      </c>
      <c r="M36" s="41">
        <v>111967.30613636362</v>
      </c>
      <c r="N36" s="41">
        <v>12604.506684941518</v>
      </c>
      <c r="O36" s="41">
        <f t="shared" si="4"/>
        <v>7699.3988749064174</v>
      </c>
      <c r="P36" s="42">
        <f t="shared" si="5"/>
        <v>3</v>
      </c>
      <c r="Q36" s="43">
        <v>1962</v>
      </c>
      <c r="R36" s="43"/>
      <c r="S36" s="40">
        <f t="shared" si="6"/>
        <v>3</v>
      </c>
      <c r="T36" s="40" t="s">
        <v>1162</v>
      </c>
      <c r="U36" s="40">
        <f t="shared" si="7"/>
        <v>4</v>
      </c>
      <c r="V36" s="40" t="str">
        <f>IFERROR(VLOOKUP(A36,'Data Tables'!$L$3:$M$89,2,FALSE),"No")</f>
        <v>Yes</v>
      </c>
      <c r="W36" s="40">
        <f t="shared" si="8"/>
        <v>4</v>
      </c>
      <c r="X36" s="43" t="s">
        <v>1092</v>
      </c>
      <c r="Y36" s="40">
        <f t="shared" si="9"/>
        <v>4</v>
      </c>
      <c r="Z36" s="43" t="s">
        <v>46</v>
      </c>
      <c r="AA36" s="40">
        <f t="shared" si="10"/>
        <v>4</v>
      </c>
      <c r="AB36" s="43" t="s">
        <v>41</v>
      </c>
      <c r="AC36" s="42">
        <f t="shared" si="11"/>
        <v>2</v>
      </c>
      <c r="AD36" s="41" t="s">
        <v>48</v>
      </c>
      <c r="AE36" s="42">
        <f t="shared" si="12"/>
        <v>3</v>
      </c>
      <c r="AF36" s="43">
        <v>1995</v>
      </c>
      <c r="AG36" s="40">
        <f t="shared" si="13"/>
        <v>2</v>
      </c>
      <c r="AH36" s="43" t="s">
        <v>49</v>
      </c>
      <c r="AI36" s="40">
        <f t="shared" si="14"/>
        <v>2</v>
      </c>
      <c r="AJ36" s="46" t="s">
        <v>50</v>
      </c>
      <c r="AK36" s="40">
        <f t="shared" si="15"/>
        <v>3</v>
      </c>
      <c r="AL36" s="9" t="s">
        <v>1048</v>
      </c>
      <c r="AM36" s="9">
        <f t="shared" si="16"/>
        <v>4</v>
      </c>
      <c r="AN36" s="9" t="s">
        <v>1052</v>
      </c>
      <c r="AO36" s="47">
        <f>VLOOKUP(AN36,'Data Tables'!$E$4:$F$15,2,FALSE)</f>
        <v>18.814844999999998</v>
      </c>
      <c r="AP36" s="9">
        <f t="shared" si="17"/>
        <v>1</v>
      </c>
      <c r="AQ36" s="9" t="s">
        <v>1058</v>
      </c>
      <c r="AR36" s="9">
        <f t="shared" si="18"/>
        <v>1</v>
      </c>
      <c r="AS36" s="9" t="str">
        <f t="shared" si="19"/>
        <v>Not NYC</v>
      </c>
      <c r="AT36" s="9"/>
      <c r="AU36" s="9">
        <f t="shared" si="20"/>
        <v>0</v>
      </c>
      <c r="AV36" s="9">
        <f t="shared" si="21"/>
        <v>79</v>
      </c>
    </row>
    <row r="37" spans="1:48" x14ac:dyDescent="0.25">
      <c r="A37" s="9" t="s">
        <v>168</v>
      </c>
      <c r="B37" s="9" t="s">
        <v>169</v>
      </c>
      <c r="C37" s="9" t="s">
        <v>38</v>
      </c>
      <c r="D37" s="9" t="s">
        <v>38</v>
      </c>
      <c r="E37" t="s">
        <v>1034</v>
      </c>
      <c r="F37" t="str">
        <f t="shared" si="0"/>
        <v>NYC</v>
      </c>
      <c r="G37" s="9" t="s">
        <v>53</v>
      </c>
      <c r="H37" s="36">
        <v>40.630893499999999</v>
      </c>
      <c r="I37" s="36">
        <v>-73.951458000000002</v>
      </c>
      <c r="J37" s="40">
        <f t="shared" si="22"/>
        <v>2</v>
      </c>
      <c r="K37" s="40">
        <f t="shared" si="2"/>
        <v>0</v>
      </c>
      <c r="L37" s="40">
        <f t="shared" si="3"/>
        <v>1</v>
      </c>
      <c r="M37" s="41">
        <v>166827.00237176468</v>
      </c>
      <c r="N37" s="41" t="s">
        <v>170</v>
      </c>
      <c r="O37" s="41">
        <f t="shared" si="4"/>
        <v>11471.809751328996</v>
      </c>
      <c r="P37" s="42">
        <f t="shared" si="5"/>
        <v>3</v>
      </c>
      <c r="Q37" s="43">
        <v>1935</v>
      </c>
      <c r="R37" s="43"/>
      <c r="S37" s="40">
        <f t="shared" si="6"/>
        <v>4</v>
      </c>
      <c r="T37" s="40" t="s">
        <v>1162</v>
      </c>
      <c r="U37" s="40">
        <f t="shared" si="7"/>
        <v>4</v>
      </c>
      <c r="V37" s="40" t="str">
        <f>IFERROR(VLOOKUP(A37,'Data Tables'!$L$3:$M$89,2,FALSE),"No")</f>
        <v>Yes</v>
      </c>
      <c r="W37" s="40">
        <f t="shared" si="8"/>
        <v>4</v>
      </c>
      <c r="X37" s="43" t="s">
        <v>1115</v>
      </c>
      <c r="Y37" s="40">
        <f t="shared" si="9"/>
        <v>4</v>
      </c>
      <c r="Z37" s="41" t="s">
        <v>46</v>
      </c>
      <c r="AA37" s="40">
        <f t="shared" si="10"/>
        <v>4</v>
      </c>
      <c r="AB37" s="41" t="s">
        <v>41</v>
      </c>
      <c r="AC37" s="42">
        <f t="shared" si="11"/>
        <v>2</v>
      </c>
      <c r="AD37" s="41" t="s">
        <v>54</v>
      </c>
      <c r="AE37" s="42">
        <f t="shared" si="12"/>
        <v>2</v>
      </c>
      <c r="AF37" s="45">
        <v>1990</v>
      </c>
      <c r="AG37" s="40">
        <f t="shared" si="13"/>
        <v>2</v>
      </c>
      <c r="AH37" s="45" t="str">
        <f>IF(AND(E37="Upstate",Q37&gt;=1945),"Forced Air",IF(Q37&gt;=1980,"Hydronic",IF(AND(E37="Downstate/LI/HV",Q37&gt;=1945),"Forced Air","Steam")))</f>
        <v>Steam</v>
      </c>
      <c r="AI37" s="40">
        <f t="shared" si="14"/>
        <v>2</v>
      </c>
      <c r="AJ37" s="46" t="s">
        <v>49</v>
      </c>
      <c r="AK37" s="40">
        <f t="shared" si="15"/>
        <v>1</v>
      </c>
      <c r="AL37" s="9" t="s">
        <v>1048</v>
      </c>
      <c r="AM37" s="9">
        <f t="shared" si="16"/>
        <v>4</v>
      </c>
      <c r="AN37" s="9" t="s">
        <v>1055</v>
      </c>
      <c r="AO37" s="47">
        <f>VLOOKUP(AN37,'Data Tables'!$E$4:$F$15,2,FALSE)</f>
        <v>20.157194</v>
      </c>
      <c r="AP37" s="9">
        <f t="shared" si="17"/>
        <v>0</v>
      </c>
      <c r="AQ37" s="9" t="s">
        <v>1050</v>
      </c>
      <c r="AR37" s="9">
        <f t="shared" si="18"/>
        <v>2</v>
      </c>
      <c r="AS37" s="9" t="str">
        <f t="shared" si="19"/>
        <v>NYC Natural Gas</v>
      </c>
      <c r="AT37" s="9"/>
      <c r="AU37" s="9">
        <f t="shared" si="20"/>
        <v>2</v>
      </c>
      <c r="AV37" s="9">
        <f t="shared" si="21"/>
        <v>79</v>
      </c>
    </row>
    <row r="38" spans="1:48" x14ac:dyDescent="0.25">
      <c r="A38" s="9" t="s">
        <v>378</v>
      </c>
      <c r="B38" s="9" t="s">
        <v>379</v>
      </c>
      <c r="C38" s="9" t="s">
        <v>62</v>
      </c>
      <c r="D38" s="9" t="s">
        <v>63</v>
      </c>
      <c r="E38" t="s">
        <v>63</v>
      </c>
      <c r="F38" t="str">
        <f t="shared" si="0"/>
        <v>NYC</v>
      </c>
      <c r="G38" s="9" t="s">
        <v>53</v>
      </c>
      <c r="H38" s="36">
        <v>40.729452000000002</v>
      </c>
      <c r="I38" s="36">
        <v>-73.997264000000001</v>
      </c>
      <c r="J38" s="40">
        <f t="shared" si="22"/>
        <v>2</v>
      </c>
      <c r="K38" s="40">
        <f t="shared" si="2"/>
        <v>0</v>
      </c>
      <c r="L38" s="40">
        <f t="shared" si="3"/>
        <v>1</v>
      </c>
      <c r="M38" s="41">
        <v>849539.7721753245</v>
      </c>
      <c r="N38" s="41">
        <v>95635.325230263144</v>
      </c>
      <c r="O38" s="41">
        <v>58418.352568997318</v>
      </c>
      <c r="P38" s="42">
        <f t="shared" si="5"/>
        <v>4</v>
      </c>
      <c r="Q38" s="43">
        <v>1973</v>
      </c>
      <c r="R38" s="43"/>
      <c r="S38" s="40">
        <f t="shared" si="6"/>
        <v>3</v>
      </c>
      <c r="T38" s="40"/>
      <c r="U38" s="40">
        <f t="shared" si="7"/>
        <v>0</v>
      </c>
      <c r="V38" s="40" t="str">
        <f>IFERROR(VLOOKUP(A38,'Data Tables'!$L$3:$M$89,2,FALSE),"No")</f>
        <v>Yes</v>
      </c>
      <c r="W38" s="40">
        <f t="shared" si="8"/>
        <v>4</v>
      </c>
      <c r="X38" s="43"/>
      <c r="Y38" s="40">
        <f t="shared" si="9"/>
        <v>0</v>
      </c>
      <c r="Z38" s="41" t="s">
        <v>40</v>
      </c>
      <c r="AA38" s="40">
        <f t="shared" si="10"/>
        <v>0</v>
      </c>
      <c r="AB38" s="41" t="s">
        <v>201</v>
      </c>
      <c r="AC38" s="42">
        <f t="shared" si="11"/>
        <v>4</v>
      </c>
      <c r="AD38" s="41" t="s">
        <v>48</v>
      </c>
      <c r="AE38" s="42">
        <f t="shared" si="12"/>
        <v>3</v>
      </c>
      <c r="AF38" s="46">
        <v>2011</v>
      </c>
      <c r="AG38" s="40">
        <f t="shared" si="13"/>
        <v>1</v>
      </c>
      <c r="AH38" s="46" t="s">
        <v>49</v>
      </c>
      <c r="AI38" s="40">
        <f t="shared" si="14"/>
        <v>2</v>
      </c>
      <c r="AJ38" s="46" t="s">
        <v>50</v>
      </c>
      <c r="AK38" s="40">
        <f t="shared" si="15"/>
        <v>3</v>
      </c>
      <c r="AL38" s="9" t="s">
        <v>1048</v>
      </c>
      <c r="AM38" s="9">
        <f t="shared" si="16"/>
        <v>4</v>
      </c>
      <c r="AN38" s="9" t="s">
        <v>1055</v>
      </c>
      <c r="AO38" s="47">
        <f>VLOOKUP(AN38,'Data Tables'!$E$4:$F$15,2,FALSE)</f>
        <v>20.157194</v>
      </c>
      <c r="AP38" s="9">
        <f t="shared" si="17"/>
        <v>0</v>
      </c>
      <c r="AQ38" s="9" t="s">
        <v>1050</v>
      </c>
      <c r="AR38" s="9">
        <f t="shared" si="18"/>
        <v>2</v>
      </c>
      <c r="AS38" s="9" t="str">
        <f t="shared" si="19"/>
        <v>NYC Oil</v>
      </c>
      <c r="AT38" s="9"/>
      <c r="AU38" s="9">
        <f t="shared" si="20"/>
        <v>4</v>
      </c>
      <c r="AV38" s="9">
        <f t="shared" si="21"/>
        <v>79</v>
      </c>
    </row>
    <row r="39" spans="1:48" x14ac:dyDescent="0.25">
      <c r="A39" s="9" t="s">
        <v>100</v>
      </c>
      <c r="B39" s="9" t="s">
        <v>101</v>
      </c>
      <c r="C39" s="9" t="s">
        <v>38</v>
      </c>
      <c r="D39" s="9" t="s">
        <v>38</v>
      </c>
      <c r="E39" t="s">
        <v>1034</v>
      </c>
      <c r="F39" t="str">
        <f t="shared" si="0"/>
        <v>NYC</v>
      </c>
      <c r="G39" s="9" t="s">
        <v>39</v>
      </c>
      <c r="H39" s="36">
        <v>40.6612334</v>
      </c>
      <c r="I39" s="36">
        <v>-73.883467600000003</v>
      </c>
      <c r="J39" s="40">
        <f t="shared" si="22"/>
        <v>3</v>
      </c>
      <c r="K39" s="40">
        <f t="shared" si="2"/>
        <v>2</v>
      </c>
      <c r="L39" s="40">
        <f t="shared" si="3"/>
        <v>3</v>
      </c>
      <c r="M39" s="41">
        <v>362271.74294117646</v>
      </c>
      <c r="N39" s="41">
        <v>8699.6660531696743</v>
      </c>
      <c r="O39" s="41">
        <f t="shared" ref="O39:O70" si="23">(M39/0.85)*116.9*0.0005</f>
        <v>24911.509852837371</v>
      </c>
      <c r="P39" s="42">
        <f t="shared" si="5"/>
        <v>4</v>
      </c>
      <c r="Q39" s="43">
        <v>1970</v>
      </c>
      <c r="R39" s="43"/>
      <c r="S39" s="40">
        <f t="shared" si="6"/>
        <v>3</v>
      </c>
      <c r="T39" s="40" t="s">
        <v>1162</v>
      </c>
      <c r="U39" s="40">
        <f t="shared" si="7"/>
        <v>4</v>
      </c>
      <c r="V39" s="40" t="str">
        <f>IFERROR(VLOOKUP(A39,'Data Tables'!$L$3:$M$89,2,FALSE),"No")</f>
        <v>No</v>
      </c>
      <c r="W39" s="40">
        <f t="shared" si="8"/>
        <v>0</v>
      </c>
      <c r="X39" s="43"/>
      <c r="Y39" s="40">
        <f t="shared" si="9"/>
        <v>0</v>
      </c>
      <c r="Z39" s="41" t="s">
        <v>46</v>
      </c>
      <c r="AA39" s="40">
        <f t="shared" si="10"/>
        <v>4</v>
      </c>
      <c r="AB39" s="44" t="str">
        <f>IF(AND(E39="Manhattan",G39="Multifamily Housing"),IF(Q39&lt;1980,"Dual Fuel","Natural Gas"),IF(AND(E39="Manhattan",G39&lt;&gt;"Multifamily Housing"),IF(Q39&lt;1945,"Oil",IF(Q39&lt;1980,"Dual Fuel","Natural Gas")),IF(E39="Downstate/LI/HV",IF(Q39&lt;1980,"Dual Fuel","Natural Gas"),IF(Q39&lt;1945,"Dual Fuel","Natural Gas"))))</f>
        <v>Dual Fuel</v>
      </c>
      <c r="AC39" s="42">
        <f t="shared" si="11"/>
        <v>3</v>
      </c>
      <c r="AD39" s="44" t="str">
        <f>IF(AND(E39="Upstate",Q39&gt;=1945),"Furnace",IF(Q39&gt;=1980,"HW Boiler",IF(AND(E39="Downstate/LI/HV",Q39&gt;=1945),"Furnace","Steam Boiler")))</f>
        <v>Furnace</v>
      </c>
      <c r="AE39" s="42">
        <f t="shared" si="12"/>
        <v>3</v>
      </c>
      <c r="AF39" s="45">
        <v>1990</v>
      </c>
      <c r="AG39" s="40">
        <f t="shared" si="13"/>
        <v>2</v>
      </c>
      <c r="AH39" s="45" t="str">
        <f>IF(AND(E39="Upstate",Q39&gt;=1945),"Forced Air",IF(Q39&gt;=1980,"Hydronic",IF(AND(E39="Downstate/LI/HV",Q39&gt;=1945),"Forced Air","Steam")))</f>
        <v>Forced Air</v>
      </c>
      <c r="AI39" s="40">
        <f t="shared" si="14"/>
        <v>4</v>
      </c>
      <c r="AJ39" s="46" t="s">
        <v>42</v>
      </c>
      <c r="AK39" s="40">
        <f t="shared" si="15"/>
        <v>0</v>
      </c>
      <c r="AL39" s="9" t="s">
        <v>1048</v>
      </c>
      <c r="AM39" s="9">
        <f t="shared" si="16"/>
        <v>4</v>
      </c>
      <c r="AN39" s="9" t="s">
        <v>1055</v>
      </c>
      <c r="AO39" s="47">
        <f>VLOOKUP(AN39,'Data Tables'!$E$4:$F$15,2,FALSE)</f>
        <v>20.157194</v>
      </c>
      <c r="AP39" s="9">
        <f t="shared" si="17"/>
        <v>0</v>
      </c>
      <c r="AQ39" s="9" t="s">
        <v>1050</v>
      </c>
      <c r="AR39" s="9">
        <f t="shared" si="18"/>
        <v>2</v>
      </c>
      <c r="AS39" s="9" t="str">
        <f t="shared" si="19"/>
        <v>NYC Dual Fuel</v>
      </c>
      <c r="AT39" s="9" t="s">
        <v>1162</v>
      </c>
      <c r="AU39" s="9">
        <f t="shared" si="20"/>
        <v>0</v>
      </c>
      <c r="AV39" s="9">
        <f t="shared" si="21"/>
        <v>78</v>
      </c>
    </row>
    <row r="40" spans="1:48" hidden="1" x14ac:dyDescent="0.25">
      <c r="A40" s="9" t="s">
        <v>593</v>
      </c>
      <c r="B40" s="9" t="s">
        <v>594</v>
      </c>
      <c r="C40" s="9" t="s">
        <v>562</v>
      </c>
      <c r="D40" s="9" t="s">
        <v>563</v>
      </c>
      <c r="E40" t="s">
        <v>1035</v>
      </c>
      <c r="F40" t="str">
        <f t="shared" si="0"/>
        <v>Not NYC</v>
      </c>
      <c r="G40" s="9" t="s">
        <v>76</v>
      </c>
      <c r="H40" s="36">
        <v>43.090592000000001</v>
      </c>
      <c r="I40" s="36">
        <v>-75.258233000000004</v>
      </c>
      <c r="J40" s="40">
        <f t="shared" si="22"/>
        <v>4</v>
      </c>
      <c r="K40" s="40">
        <f t="shared" si="2"/>
        <v>4</v>
      </c>
      <c r="L40" s="40">
        <f t="shared" si="3"/>
        <v>4</v>
      </c>
      <c r="M40" s="41">
        <v>76992.837277824292</v>
      </c>
      <c r="N40" s="41">
        <v>33572.458115330366</v>
      </c>
      <c r="O40" s="41">
        <f t="shared" si="23"/>
        <v>5294.3898104574464</v>
      </c>
      <c r="P40" s="42">
        <f t="shared" si="5"/>
        <v>2</v>
      </c>
      <c r="Q40" s="43">
        <v>1875</v>
      </c>
      <c r="R40" s="43"/>
      <c r="S40" s="40">
        <f t="shared" si="6"/>
        <v>4</v>
      </c>
      <c r="T40" s="40"/>
      <c r="U40" s="40">
        <f t="shared" si="7"/>
        <v>0</v>
      </c>
      <c r="V40" s="40" t="str">
        <f>IFERROR(VLOOKUP(A40,'Data Tables'!$L$3:$M$89,2,FALSE),"No")</f>
        <v>No</v>
      </c>
      <c r="W40" s="40">
        <f t="shared" si="8"/>
        <v>0</v>
      </c>
      <c r="X40" s="43"/>
      <c r="Y40" s="40">
        <f t="shared" si="9"/>
        <v>0</v>
      </c>
      <c r="Z40" s="43" t="s">
        <v>46</v>
      </c>
      <c r="AA40" s="40">
        <f t="shared" si="10"/>
        <v>4</v>
      </c>
      <c r="AB40" s="43" t="s">
        <v>41</v>
      </c>
      <c r="AC40" s="42">
        <f t="shared" si="11"/>
        <v>2</v>
      </c>
      <c r="AD40" s="41" t="s">
        <v>48</v>
      </c>
      <c r="AE40" s="42">
        <f t="shared" si="12"/>
        <v>3</v>
      </c>
      <c r="AF40" s="46">
        <v>2009</v>
      </c>
      <c r="AG40" s="40">
        <f t="shared" si="13"/>
        <v>1</v>
      </c>
      <c r="AH40" s="45" t="str">
        <f>IF(AND(E40="Upstate",Q40&gt;=1945),"Forced Air",IF(Q40&gt;=1980,"Hydronic",IF(AND(E40="Downstate/LI/HV",Q40&gt;=1945),"Forced Air","Steam")))</f>
        <v>Steam</v>
      </c>
      <c r="AI40" s="40">
        <f t="shared" si="14"/>
        <v>2</v>
      </c>
      <c r="AJ40" s="46" t="s">
        <v>49</v>
      </c>
      <c r="AK40" s="40">
        <f t="shared" si="15"/>
        <v>1</v>
      </c>
      <c r="AL40" s="9" t="s">
        <v>1064</v>
      </c>
      <c r="AM40" s="9">
        <f t="shared" si="16"/>
        <v>1</v>
      </c>
      <c r="AN40" s="9" t="s">
        <v>1047</v>
      </c>
      <c r="AO40" s="47">
        <f>VLOOKUP(AN40,'Data Tables'!$E$4:$F$15,2,FALSE)</f>
        <v>8.6002589999999994</v>
      </c>
      <c r="AP40" s="9">
        <f t="shared" si="17"/>
        <v>4</v>
      </c>
      <c r="AQ40" s="9" t="s">
        <v>1061</v>
      </c>
      <c r="AR40" s="9">
        <f t="shared" si="18"/>
        <v>4</v>
      </c>
      <c r="AS40" s="9" t="str">
        <f t="shared" si="19"/>
        <v>Not NYC</v>
      </c>
      <c r="AT40" s="9"/>
      <c r="AU40" s="9">
        <f t="shared" si="20"/>
        <v>0</v>
      </c>
      <c r="AV40" s="9">
        <f t="shared" si="21"/>
        <v>78</v>
      </c>
    </row>
    <row r="41" spans="1:48" hidden="1" x14ac:dyDescent="0.25">
      <c r="A41" s="9" t="s">
        <v>1158</v>
      </c>
      <c r="B41" s="9" t="s">
        <v>564</v>
      </c>
      <c r="C41" s="9" t="s">
        <v>565</v>
      </c>
      <c r="D41" s="9" t="s">
        <v>481</v>
      </c>
      <c r="E41" t="s">
        <v>1034</v>
      </c>
      <c r="F41" t="str">
        <f t="shared" si="0"/>
        <v>Not NYC</v>
      </c>
      <c r="G41" s="9" t="s">
        <v>76</v>
      </c>
      <c r="H41" s="36">
        <v>41.112172999999999</v>
      </c>
      <c r="I41" s="36">
        <v>-74.135487999999995</v>
      </c>
      <c r="J41" s="40">
        <f t="shared" si="22"/>
        <v>4</v>
      </c>
      <c r="K41" s="40">
        <f t="shared" si="2"/>
        <v>4</v>
      </c>
      <c r="L41" s="40">
        <f t="shared" si="3"/>
        <v>4</v>
      </c>
      <c r="M41" s="41">
        <v>84771.220873628641</v>
      </c>
      <c r="N41" s="41">
        <v>36964.195148384591</v>
      </c>
      <c r="O41" s="41">
        <f t="shared" si="23"/>
        <v>5829.2680706630526</v>
      </c>
      <c r="P41" s="42">
        <f t="shared" si="5"/>
        <v>2</v>
      </c>
      <c r="Q41" s="43">
        <v>1902</v>
      </c>
      <c r="R41" s="43"/>
      <c r="S41" s="40">
        <f t="shared" si="6"/>
        <v>4</v>
      </c>
      <c r="T41" s="40"/>
      <c r="U41" s="40">
        <f t="shared" si="7"/>
        <v>0</v>
      </c>
      <c r="V41" s="40" t="str">
        <f>IFERROR(VLOOKUP(A41,'Data Tables'!$L$3:$M$89,2,FALSE),"No")</f>
        <v>No</v>
      </c>
      <c r="W41" s="40">
        <f t="shared" si="8"/>
        <v>0</v>
      </c>
      <c r="X41" s="43" t="s">
        <v>1083</v>
      </c>
      <c r="Y41" s="40">
        <f t="shared" si="9"/>
        <v>4</v>
      </c>
      <c r="Z41" s="43" t="s">
        <v>46</v>
      </c>
      <c r="AA41" s="40">
        <f t="shared" si="10"/>
        <v>4</v>
      </c>
      <c r="AB41" s="44" t="str">
        <f>IF(AND(E41="Manhattan",G41="Multifamily Housing"),IF(Q41&lt;1980,"Dual Fuel","Natural Gas"),IF(AND(E41="Manhattan",G41&lt;&gt;"Multifamily Housing"),IF(Q41&lt;1945,"Oil",IF(Q41&lt;1980,"Dual Fuel","Natural Gas")),IF(E41="Downstate/LI/HV",IF(Q41&lt;1980,"Dual Fuel","Natural Gas"),IF(Q41&lt;1945,"Dual Fuel","Natural Gas"))))</f>
        <v>Dual Fuel</v>
      </c>
      <c r="AC41" s="42">
        <f t="shared" si="11"/>
        <v>3</v>
      </c>
      <c r="AD41" s="44" t="str">
        <f>IF(AND(E41="Upstate",Q41&gt;=1945),"Furnace",IF(Q41&gt;=1980,"HW Boiler",IF(AND(E41="Downstate/LI/HV",Q41&gt;=1945),"Furnace","Steam Boiler")))</f>
        <v>Steam Boiler</v>
      </c>
      <c r="AE41" s="42">
        <f t="shared" si="12"/>
        <v>2</v>
      </c>
      <c r="AF41" s="45">
        <v>1990</v>
      </c>
      <c r="AG41" s="40">
        <f t="shared" si="13"/>
        <v>2</v>
      </c>
      <c r="AH41" s="45" t="str">
        <f>IF(AND(E41="Upstate",Q41&gt;=1945),"Forced Air",IF(Q41&gt;=1980,"Hydronic",IF(AND(E41="Downstate/LI/HV",Q41&gt;=1945),"Forced Air","Steam")))</f>
        <v>Steam</v>
      </c>
      <c r="AI41" s="40">
        <f t="shared" si="14"/>
        <v>2</v>
      </c>
      <c r="AJ41" s="46" t="s">
        <v>42</v>
      </c>
      <c r="AK41" s="40">
        <f t="shared" si="15"/>
        <v>0</v>
      </c>
      <c r="AL41" s="9" t="s">
        <v>1060</v>
      </c>
      <c r="AM41" s="9">
        <f t="shared" si="16"/>
        <v>2</v>
      </c>
      <c r="AN41" s="9" t="s">
        <v>1051</v>
      </c>
      <c r="AO41" s="47">
        <f>VLOOKUP(AN41,'Data Tables'!$E$4:$F$15,2,FALSE)</f>
        <v>13.688314</v>
      </c>
      <c r="AP41" s="9">
        <f t="shared" si="17"/>
        <v>2</v>
      </c>
      <c r="AQ41" s="9" t="s">
        <v>1061</v>
      </c>
      <c r="AR41" s="9">
        <f t="shared" si="18"/>
        <v>4</v>
      </c>
      <c r="AS41" s="9" t="str">
        <f t="shared" si="19"/>
        <v>Not NYC</v>
      </c>
      <c r="AT41" s="9"/>
      <c r="AU41" s="9">
        <f t="shared" si="20"/>
        <v>0</v>
      </c>
      <c r="AV41" s="9">
        <f t="shared" si="21"/>
        <v>78</v>
      </c>
    </row>
    <row r="42" spans="1:48" hidden="1" x14ac:dyDescent="0.25">
      <c r="A42" s="9" t="s">
        <v>466</v>
      </c>
      <c r="B42" s="9" t="s">
        <v>467</v>
      </c>
      <c r="C42" s="9" t="s">
        <v>468</v>
      </c>
      <c r="D42" s="9" t="s">
        <v>442</v>
      </c>
      <c r="E42" t="s">
        <v>1034</v>
      </c>
      <c r="F42" t="str">
        <f t="shared" si="0"/>
        <v>Not NYC</v>
      </c>
      <c r="G42" s="9" t="s">
        <v>76</v>
      </c>
      <c r="H42" s="36">
        <v>41.248899999999999</v>
      </c>
      <c r="I42" s="36">
        <v>-73.9392</v>
      </c>
      <c r="J42" s="40">
        <f t="shared" si="22"/>
        <v>4</v>
      </c>
      <c r="K42" s="40">
        <f t="shared" si="2"/>
        <v>4</v>
      </c>
      <c r="L42" s="40">
        <f t="shared" si="3"/>
        <v>4</v>
      </c>
      <c r="M42" s="41">
        <v>154517.39378267431</v>
      </c>
      <c r="N42" s="41">
        <v>67376.77054477077</v>
      </c>
      <c r="O42" s="41">
        <f t="shared" si="23"/>
        <v>10625.34313717331</v>
      </c>
      <c r="P42" s="42">
        <f t="shared" si="5"/>
        <v>3</v>
      </c>
      <c r="Q42" s="43">
        <v>1950</v>
      </c>
      <c r="R42" s="43"/>
      <c r="S42" s="40">
        <f t="shared" si="6"/>
        <v>3</v>
      </c>
      <c r="T42" s="40"/>
      <c r="U42" s="40">
        <f t="shared" si="7"/>
        <v>0</v>
      </c>
      <c r="V42" s="40" t="str">
        <f>IFERROR(VLOOKUP(A42,'Data Tables'!$L$3:$M$89,2,FALSE),"No")</f>
        <v>No</v>
      </c>
      <c r="W42" s="40">
        <f t="shared" si="8"/>
        <v>0</v>
      </c>
      <c r="X42" s="43"/>
      <c r="Y42" s="40">
        <f t="shared" si="9"/>
        <v>0</v>
      </c>
      <c r="Z42" s="43" t="s">
        <v>46</v>
      </c>
      <c r="AA42" s="40">
        <f t="shared" si="10"/>
        <v>4</v>
      </c>
      <c r="AB42" s="44" t="str">
        <f>IF(AND(E42="Manhattan",G42="Multifamily Housing"),IF(Q42&lt;1980,"Dual Fuel","Natural Gas"),IF(AND(E42="Manhattan",G42&lt;&gt;"Multifamily Housing"),IF(Q42&lt;1945,"Oil",IF(Q42&lt;1980,"Dual Fuel","Natural Gas")),IF(E42="Downstate/LI/HV",IF(Q42&lt;1980,"Dual Fuel","Natural Gas"),IF(Q42&lt;1945,"Dual Fuel","Natural Gas"))))</f>
        <v>Dual Fuel</v>
      </c>
      <c r="AC42" s="42">
        <f t="shared" si="11"/>
        <v>3</v>
      </c>
      <c r="AD42" s="44" t="str">
        <f>IF(AND(E42="Upstate",Q42&gt;=1945),"Furnace",IF(Q42&gt;=1980,"HW Boiler",IF(AND(E42="Downstate/LI/HV",Q42&gt;=1945),"Furnace","Steam Boiler")))</f>
        <v>Furnace</v>
      </c>
      <c r="AE42" s="42">
        <f t="shared" si="12"/>
        <v>3</v>
      </c>
      <c r="AF42" s="45">
        <v>1990</v>
      </c>
      <c r="AG42" s="40">
        <f t="shared" si="13"/>
        <v>2</v>
      </c>
      <c r="AH42" s="45" t="str">
        <f>IF(AND(E42="Upstate",Q42&gt;=1945),"Forced Air",IF(Q42&gt;=1980,"Hydronic",IF(AND(E42="Downstate/LI/HV",Q42&gt;=1945),"Forced Air","Steam")))</f>
        <v>Forced Air</v>
      </c>
      <c r="AI42" s="40">
        <f t="shared" si="14"/>
        <v>4</v>
      </c>
      <c r="AJ42" s="46" t="s">
        <v>42</v>
      </c>
      <c r="AK42" s="40">
        <f t="shared" si="15"/>
        <v>0</v>
      </c>
      <c r="AL42" s="9" t="s">
        <v>1048</v>
      </c>
      <c r="AM42" s="9">
        <f t="shared" si="16"/>
        <v>4</v>
      </c>
      <c r="AN42" s="9" t="s">
        <v>1055</v>
      </c>
      <c r="AO42" s="47">
        <f>VLOOKUP(AN42,'Data Tables'!$E$4:$F$15,2,FALSE)</f>
        <v>20.157194</v>
      </c>
      <c r="AP42" s="9">
        <f t="shared" si="17"/>
        <v>0</v>
      </c>
      <c r="AQ42" s="9" t="s">
        <v>1050</v>
      </c>
      <c r="AR42" s="9">
        <f t="shared" si="18"/>
        <v>2</v>
      </c>
      <c r="AS42" s="9" t="str">
        <f t="shared" si="19"/>
        <v>Not NYC</v>
      </c>
      <c r="AT42" s="9"/>
      <c r="AU42" s="9">
        <f t="shared" si="20"/>
        <v>0</v>
      </c>
      <c r="AV42" s="9">
        <f t="shared" si="21"/>
        <v>78</v>
      </c>
    </row>
    <row r="43" spans="1:48" hidden="1" x14ac:dyDescent="0.25">
      <c r="A43" s="9" t="s">
        <v>662</v>
      </c>
      <c r="B43" s="9" t="s">
        <v>663</v>
      </c>
      <c r="C43" s="9" t="s">
        <v>456</v>
      </c>
      <c r="D43" s="9" t="s">
        <v>457</v>
      </c>
      <c r="E43" t="s">
        <v>1035</v>
      </c>
      <c r="F43" t="str">
        <f t="shared" si="0"/>
        <v>Not NYC</v>
      </c>
      <c r="G43" s="9" t="s">
        <v>76</v>
      </c>
      <c r="H43" s="36">
        <v>42.733189000000003</v>
      </c>
      <c r="I43" s="36">
        <v>-73.671678999999997</v>
      </c>
      <c r="J43" s="40">
        <f t="shared" si="22"/>
        <v>4</v>
      </c>
      <c r="K43" s="40">
        <f t="shared" si="2"/>
        <v>4</v>
      </c>
      <c r="L43" s="40">
        <f t="shared" si="3"/>
        <v>4</v>
      </c>
      <c r="M43" s="41">
        <v>59880.393367054719</v>
      </c>
      <c r="N43" s="41">
        <v>26110.636642611069</v>
      </c>
      <c r="O43" s="41">
        <f t="shared" si="23"/>
        <v>4117.6576380051165</v>
      </c>
      <c r="P43" s="42">
        <f t="shared" si="5"/>
        <v>2</v>
      </c>
      <c r="Q43" s="43">
        <v>1955</v>
      </c>
      <c r="R43" s="43"/>
      <c r="S43" s="40">
        <f t="shared" si="6"/>
        <v>3</v>
      </c>
      <c r="T43" s="40"/>
      <c r="U43" s="40">
        <f t="shared" si="7"/>
        <v>0</v>
      </c>
      <c r="V43" s="40" t="str">
        <f>IFERROR(VLOOKUP(A43,'Data Tables'!$L$3:$M$89,2,FALSE),"No")</f>
        <v>No</v>
      </c>
      <c r="W43" s="40">
        <f t="shared" si="8"/>
        <v>0</v>
      </c>
      <c r="X43" s="43" t="s">
        <v>1096</v>
      </c>
      <c r="Y43" s="40">
        <f t="shared" si="9"/>
        <v>4</v>
      </c>
      <c r="Z43" s="43" t="s">
        <v>46</v>
      </c>
      <c r="AA43" s="40">
        <f t="shared" si="10"/>
        <v>4</v>
      </c>
      <c r="AB43" s="43" t="s">
        <v>41</v>
      </c>
      <c r="AC43" s="42">
        <f t="shared" si="11"/>
        <v>2</v>
      </c>
      <c r="AD43" s="41" t="s">
        <v>74</v>
      </c>
      <c r="AE43" s="42">
        <f t="shared" si="12"/>
        <v>2</v>
      </c>
      <c r="AF43" s="45">
        <v>1990</v>
      </c>
      <c r="AG43" s="40">
        <f t="shared" si="13"/>
        <v>2</v>
      </c>
      <c r="AH43" s="43" t="s">
        <v>49</v>
      </c>
      <c r="AI43" s="40">
        <f t="shared" si="14"/>
        <v>2</v>
      </c>
      <c r="AJ43" s="46" t="s">
        <v>42</v>
      </c>
      <c r="AK43" s="40">
        <f t="shared" si="15"/>
        <v>0</v>
      </c>
      <c r="AL43" s="9" t="s">
        <v>1060</v>
      </c>
      <c r="AM43" s="9">
        <f t="shared" si="16"/>
        <v>2</v>
      </c>
      <c r="AN43" s="9" t="s">
        <v>1047</v>
      </c>
      <c r="AO43" s="47">
        <f>VLOOKUP(AN43,'Data Tables'!$E$4:$F$15,2,FALSE)</f>
        <v>8.6002589999999994</v>
      </c>
      <c r="AP43" s="9">
        <f t="shared" si="17"/>
        <v>4</v>
      </c>
      <c r="AQ43" s="9" t="s">
        <v>1061</v>
      </c>
      <c r="AR43" s="9">
        <f t="shared" si="18"/>
        <v>4</v>
      </c>
      <c r="AS43" s="9" t="str">
        <f t="shared" si="19"/>
        <v>Not NYC</v>
      </c>
      <c r="AT43" s="9"/>
      <c r="AU43" s="9">
        <f t="shared" si="20"/>
        <v>0</v>
      </c>
      <c r="AV43" s="9">
        <f t="shared" si="21"/>
        <v>78</v>
      </c>
    </row>
    <row r="44" spans="1:48" hidden="1" x14ac:dyDescent="0.25">
      <c r="A44" s="9" t="s">
        <v>999</v>
      </c>
      <c r="B44" s="9" t="s">
        <v>1000</v>
      </c>
      <c r="C44" s="9" t="s">
        <v>1001</v>
      </c>
      <c r="D44" s="9" t="s">
        <v>442</v>
      </c>
      <c r="E44" t="s">
        <v>1034</v>
      </c>
      <c r="F44" t="str">
        <f t="shared" si="0"/>
        <v>Not NYC</v>
      </c>
      <c r="G44" s="9" t="s">
        <v>76</v>
      </c>
      <c r="H44" s="36">
        <v>41.263300000000001</v>
      </c>
      <c r="I44" s="36">
        <v>-73.623999999999995</v>
      </c>
      <c r="J44" s="40">
        <f t="shared" si="22"/>
        <v>4</v>
      </c>
      <c r="K44" s="40">
        <f t="shared" si="2"/>
        <v>4</v>
      </c>
      <c r="L44" s="40">
        <f t="shared" si="3"/>
        <v>4</v>
      </c>
      <c r="M44" s="41">
        <v>27729.741171063408</v>
      </c>
      <c r="N44" s="41">
        <v>12091.456905986954</v>
      </c>
      <c r="O44" s="41">
        <f t="shared" si="23"/>
        <v>1906.8274958219486</v>
      </c>
      <c r="P44" s="42">
        <f t="shared" si="5"/>
        <v>1</v>
      </c>
      <c r="Q44" s="43">
        <v>1978</v>
      </c>
      <c r="S44" s="40">
        <f t="shared" si="6"/>
        <v>3</v>
      </c>
      <c r="T44" s="40"/>
      <c r="U44" s="40">
        <f t="shared" si="7"/>
        <v>0</v>
      </c>
      <c r="V44" s="40" t="str">
        <f>IFERROR(VLOOKUP(A44,'Data Tables'!$L$3:$M$89,2,FALSE),"No")</f>
        <v>No</v>
      </c>
      <c r="W44" s="40">
        <f t="shared" si="8"/>
        <v>0</v>
      </c>
      <c r="X44" s="43"/>
      <c r="Y44" s="40">
        <f t="shared" si="9"/>
        <v>0</v>
      </c>
      <c r="Z44" s="43" t="s">
        <v>46</v>
      </c>
      <c r="AA44" s="40">
        <f t="shared" si="10"/>
        <v>4</v>
      </c>
      <c r="AB44" s="44" t="str">
        <f>IF(AND(E44="Manhattan",G44="Multifamily Housing"),IF(Q44&lt;1980,"Dual Fuel","Natural Gas"),IF(AND(E44="Manhattan",G44&lt;&gt;"Multifamily Housing"),IF(Q44&lt;1945,"Oil",IF(Q44&lt;1980,"Dual Fuel","Natural Gas")),IF(E44="Downstate/LI/HV",IF(Q44&lt;1980,"Dual Fuel","Natural Gas"),IF(Q44&lt;1945,"Dual Fuel","Natural Gas"))))</f>
        <v>Dual Fuel</v>
      </c>
      <c r="AC44" s="42">
        <f t="shared" si="11"/>
        <v>3</v>
      </c>
      <c r="AD44" s="44" t="str">
        <f>IF(AND(E44="Upstate",Q44&gt;=1945),"Furnace",IF(Q44&gt;=1980,"HW Boiler",IF(AND(E44="Downstate/LI/HV",Q44&gt;=1945),"Furnace","Steam Boiler")))</f>
        <v>Furnace</v>
      </c>
      <c r="AE44" s="42">
        <f t="shared" si="12"/>
        <v>3</v>
      </c>
      <c r="AF44" s="45">
        <v>1990</v>
      </c>
      <c r="AG44" s="40">
        <f t="shared" si="13"/>
        <v>2</v>
      </c>
      <c r="AH44" s="45" t="str">
        <f>IF(AND(E44="Upstate",Q44&gt;=1945),"Forced Air",IF(Q44&gt;=1980,"Hydronic",IF(AND(E44="Downstate/LI/HV",Q44&gt;=1945),"Forced Air","Steam")))</f>
        <v>Forced Air</v>
      </c>
      <c r="AI44" s="40">
        <f t="shared" si="14"/>
        <v>4</v>
      </c>
      <c r="AJ44" s="46" t="s">
        <v>42</v>
      </c>
      <c r="AK44" s="40">
        <f t="shared" si="15"/>
        <v>0</v>
      </c>
      <c r="AL44" s="9" t="s">
        <v>1048</v>
      </c>
      <c r="AM44" s="9">
        <f t="shared" si="16"/>
        <v>4</v>
      </c>
      <c r="AN44" s="9" t="s">
        <v>1053</v>
      </c>
      <c r="AO44" s="47">
        <f>VLOOKUP(AN44,'Data Tables'!$E$4:$F$15,2,FALSE)</f>
        <v>9.6621608999999999</v>
      </c>
      <c r="AP44" s="9">
        <f t="shared" si="17"/>
        <v>3</v>
      </c>
      <c r="AQ44" s="9" t="s">
        <v>1050</v>
      </c>
      <c r="AR44" s="9">
        <f t="shared" si="18"/>
        <v>2</v>
      </c>
      <c r="AS44" s="9" t="str">
        <f t="shared" si="19"/>
        <v>Not NYC</v>
      </c>
      <c r="AT44" s="9"/>
      <c r="AU44" s="9">
        <f t="shared" si="20"/>
        <v>0</v>
      </c>
      <c r="AV44" s="9">
        <f t="shared" si="21"/>
        <v>78</v>
      </c>
    </row>
    <row r="45" spans="1:48" x14ac:dyDescent="0.25">
      <c r="A45" s="9" t="s">
        <v>51</v>
      </c>
      <c r="B45" s="9" t="s">
        <v>52</v>
      </c>
      <c r="C45" s="9" t="s">
        <v>45</v>
      </c>
      <c r="D45" s="9" t="s">
        <v>45</v>
      </c>
      <c r="E45" t="s">
        <v>1034</v>
      </c>
      <c r="F45" t="str">
        <f t="shared" si="0"/>
        <v>NYC</v>
      </c>
      <c r="G45" s="9" t="s">
        <v>53</v>
      </c>
      <c r="H45" s="36">
        <v>40.844781900000001</v>
      </c>
      <c r="I45" s="36">
        <v>-73.864826800000003</v>
      </c>
      <c r="J45" s="40">
        <f t="shared" si="22"/>
        <v>2</v>
      </c>
      <c r="K45" s="40">
        <f t="shared" si="2"/>
        <v>0</v>
      </c>
      <c r="L45" s="40">
        <f t="shared" si="3"/>
        <v>1</v>
      </c>
      <c r="M45" s="41">
        <v>2548331.8920415235</v>
      </c>
      <c r="N45" s="41">
        <v>287901.51331269363</v>
      </c>
      <c r="O45" s="41">
        <f t="shared" si="23"/>
        <v>175235.29304685537</v>
      </c>
      <c r="P45" s="42">
        <f t="shared" si="5"/>
        <v>4</v>
      </c>
      <c r="Q45" s="43">
        <v>1955</v>
      </c>
      <c r="R45" s="43">
        <v>1973</v>
      </c>
      <c r="S45" s="40">
        <f t="shared" si="6"/>
        <v>3</v>
      </c>
      <c r="T45" s="40"/>
      <c r="U45" s="40">
        <f t="shared" si="7"/>
        <v>0</v>
      </c>
      <c r="V45" s="40" t="str">
        <f>IFERROR(VLOOKUP(A45,'Data Tables'!$L$3:$M$89,2,FALSE),"No")</f>
        <v>No</v>
      </c>
      <c r="W45" s="40">
        <f t="shared" si="8"/>
        <v>0</v>
      </c>
      <c r="X45" s="43"/>
      <c r="Y45" s="40">
        <f t="shared" si="9"/>
        <v>0</v>
      </c>
      <c r="Z45" s="41" t="s">
        <v>46</v>
      </c>
      <c r="AA45" s="40">
        <f t="shared" si="10"/>
        <v>4</v>
      </c>
      <c r="AB45" s="41" t="s">
        <v>41</v>
      </c>
      <c r="AC45" s="42">
        <f t="shared" si="11"/>
        <v>2</v>
      </c>
      <c r="AD45" s="41" t="s">
        <v>54</v>
      </c>
      <c r="AE45" s="42">
        <f t="shared" si="12"/>
        <v>2</v>
      </c>
      <c r="AF45" s="43">
        <v>1954</v>
      </c>
      <c r="AG45" s="40">
        <f t="shared" si="13"/>
        <v>3</v>
      </c>
      <c r="AH45" s="43" t="s">
        <v>49</v>
      </c>
      <c r="AI45" s="40">
        <f t="shared" si="14"/>
        <v>2</v>
      </c>
      <c r="AJ45" s="46" t="s">
        <v>50</v>
      </c>
      <c r="AK45" s="40">
        <f t="shared" si="15"/>
        <v>3</v>
      </c>
      <c r="AL45" s="9" t="s">
        <v>1048</v>
      </c>
      <c r="AM45" s="9">
        <f t="shared" si="16"/>
        <v>4</v>
      </c>
      <c r="AN45" s="9" t="s">
        <v>1055</v>
      </c>
      <c r="AO45" s="47">
        <f>VLOOKUP(AN45,'Data Tables'!$E$4:$F$15,2,FALSE)</f>
        <v>20.157194</v>
      </c>
      <c r="AP45" s="9">
        <f t="shared" si="17"/>
        <v>0</v>
      </c>
      <c r="AQ45" s="9" t="s">
        <v>1050</v>
      </c>
      <c r="AR45" s="9">
        <f t="shared" si="18"/>
        <v>2</v>
      </c>
      <c r="AS45" s="9" t="str">
        <f t="shared" si="19"/>
        <v>NYC Natural Gas</v>
      </c>
      <c r="AT45" s="9"/>
      <c r="AU45" s="9">
        <f t="shared" si="20"/>
        <v>2</v>
      </c>
      <c r="AV45" s="9">
        <f t="shared" si="21"/>
        <v>78</v>
      </c>
    </row>
    <row r="46" spans="1:48" x14ac:dyDescent="0.25">
      <c r="A46" s="9" t="s">
        <v>114</v>
      </c>
      <c r="B46" s="9" t="s">
        <v>115</v>
      </c>
      <c r="C46" s="9" t="s">
        <v>59</v>
      </c>
      <c r="D46" s="9" t="s">
        <v>59</v>
      </c>
      <c r="E46" t="s">
        <v>1034</v>
      </c>
      <c r="F46" t="str">
        <f t="shared" si="0"/>
        <v>NYC</v>
      </c>
      <c r="G46" s="9" t="s">
        <v>39</v>
      </c>
      <c r="H46" s="36">
        <v>40.756833700000001</v>
      </c>
      <c r="I46" s="36">
        <v>-73.715193999999997</v>
      </c>
      <c r="J46" s="40">
        <f t="shared" si="22"/>
        <v>3</v>
      </c>
      <c r="K46" s="40">
        <f t="shared" si="2"/>
        <v>2</v>
      </c>
      <c r="L46" s="40">
        <f t="shared" si="3"/>
        <v>3</v>
      </c>
      <c r="M46" s="41">
        <v>273887.5</v>
      </c>
      <c r="N46" s="41">
        <v>6747.5992364620934</v>
      </c>
      <c r="O46" s="41">
        <f t="shared" si="23"/>
        <v>18833.793382352942</v>
      </c>
      <c r="P46" s="42">
        <f t="shared" si="5"/>
        <v>4</v>
      </c>
      <c r="Q46" s="43">
        <v>1971</v>
      </c>
      <c r="R46" s="43"/>
      <c r="S46" s="40">
        <f t="shared" si="6"/>
        <v>3</v>
      </c>
      <c r="T46" s="40"/>
      <c r="U46" s="40">
        <f t="shared" si="7"/>
        <v>0</v>
      </c>
      <c r="V46" s="40" t="str">
        <f>IFERROR(VLOOKUP(A46,'Data Tables'!$L$3:$M$89,2,FALSE),"No")</f>
        <v>No</v>
      </c>
      <c r="W46" s="40">
        <f t="shared" si="8"/>
        <v>0</v>
      </c>
      <c r="X46" s="43"/>
      <c r="Y46" s="40">
        <f t="shared" si="9"/>
        <v>0</v>
      </c>
      <c r="Z46" s="41" t="s">
        <v>46</v>
      </c>
      <c r="AA46" s="40">
        <f t="shared" si="10"/>
        <v>4</v>
      </c>
      <c r="AB46" s="41" t="s">
        <v>41</v>
      </c>
      <c r="AC46" s="42">
        <f t="shared" si="11"/>
        <v>2</v>
      </c>
      <c r="AD46" s="41" t="s">
        <v>104</v>
      </c>
      <c r="AE46" s="42">
        <f t="shared" si="12"/>
        <v>3</v>
      </c>
      <c r="AF46" s="43">
        <v>2014</v>
      </c>
      <c r="AG46" s="40">
        <f t="shared" si="13"/>
        <v>1</v>
      </c>
      <c r="AH46" s="45" t="str">
        <f>IF(AND(E46="Upstate",Q46&gt;=1945),"Forced Air",IF(Q46&gt;=1980,"Hydronic",IF(AND(E46="Downstate/LI/HV",Q46&gt;=1945),"Forced Air","Steam")))</f>
        <v>Forced Air</v>
      </c>
      <c r="AI46" s="40">
        <f t="shared" si="14"/>
        <v>4</v>
      </c>
      <c r="AJ46" s="46" t="s">
        <v>42</v>
      </c>
      <c r="AK46" s="40">
        <f t="shared" si="15"/>
        <v>0</v>
      </c>
      <c r="AL46" s="9" t="s">
        <v>1048</v>
      </c>
      <c r="AM46" s="9">
        <f t="shared" si="16"/>
        <v>4</v>
      </c>
      <c r="AN46" s="9" t="s">
        <v>1055</v>
      </c>
      <c r="AO46" s="47">
        <f>VLOOKUP(AN46,'Data Tables'!$E$4:$F$15,2,FALSE)</f>
        <v>20.157194</v>
      </c>
      <c r="AP46" s="9">
        <f t="shared" si="17"/>
        <v>0</v>
      </c>
      <c r="AQ46" s="9" t="s">
        <v>1050</v>
      </c>
      <c r="AR46" s="9">
        <f t="shared" si="18"/>
        <v>2</v>
      </c>
      <c r="AS46" s="9" t="str">
        <f t="shared" si="19"/>
        <v>NYC Natural Gas</v>
      </c>
      <c r="AT46" s="9"/>
      <c r="AU46" s="9">
        <f t="shared" si="20"/>
        <v>2</v>
      </c>
      <c r="AV46" s="9">
        <f t="shared" si="21"/>
        <v>78</v>
      </c>
    </row>
    <row r="47" spans="1:48" hidden="1" x14ac:dyDescent="0.25">
      <c r="A47" s="9" t="s">
        <v>472</v>
      </c>
      <c r="B47" s="9" t="s">
        <v>473</v>
      </c>
      <c r="C47" s="9" t="s">
        <v>474</v>
      </c>
      <c r="D47" s="9" t="s">
        <v>424</v>
      </c>
      <c r="E47" t="s">
        <v>1034</v>
      </c>
      <c r="F47" t="str">
        <f t="shared" si="0"/>
        <v>Not NYC</v>
      </c>
      <c r="G47" s="9" t="s">
        <v>76</v>
      </c>
      <c r="H47" s="36">
        <v>40.802739000000003</v>
      </c>
      <c r="I47" s="36">
        <v>-73.285218999999998</v>
      </c>
      <c r="J47" s="40">
        <f t="shared" si="22"/>
        <v>4</v>
      </c>
      <c r="K47" s="40">
        <f t="shared" si="2"/>
        <v>4</v>
      </c>
      <c r="L47" s="40">
        <f t="shared" si="3"/>
        <v>4</v>
      </c>
      <c r="M47" s="41">
        <v>152443.15815712645</v>
      </c>
      <c r="N47" s="41">
        <v>66472.307335956313</v>
      </c>
      <c r="O47" s="41">
        <f t="shared" si="23"/>
        <v>10482.708934451815</v>
      </c>
      <c r="P47" s="42">
        <f t="shared" si="5"/>
        <v>3</v>
      </c>
      <c r="Q47" s="43">
        <v>1931</v>
      </c>
      <c r="R47" s="43"/>
      <c r="S47" s="40">
        <f t="shared" si="6"/>
        <v>4</v>
      </c>
      <c r="T47" s="40" t="s">
        <v>1162</v>
      </c>
      <c r="U47" s="40">
        <f t="shared" si="7"/>
        <v>4</v>
      </c>
      <c r="V47" s="40" t="str">
        <f>IFERROR(VLOOKUP(A47,'Data Tables'!$L$3:$M$89,2,FALSE),"No")</f>
        <v>No</v>
      </c>
      <c r="W47" s="40">
        <f t="shared" si="8"/>
        <v>0</v>
      </c>
      <c r="X47" s="43"/>
      <c r="Y47" s="40">
        <f t="shared" si="9"/>
        <v>0</v>
      </c>
      <c r="Z47" s="43" t="s">
        <v>46</v>
      </c>
      <c r="AA47" s="40">
        <f t="shared" si="10"/>
        <v>4</v>
      </c>
      <c r="AB47" s="44" t="str">
        <f>IF(AND(E47="Manhattan",G47="Multifamily Housing"),IF(Q47&lt;1980,"Dual Fuel","Natural Gas"),IF(AND(E47="Manhattan",G47&lt;&gt;"Multifamily Housing"),IF(Q47&lt;1945,"Oil",IF(Q47&lt;1980,"Dual Fuel","Natural Gas")),IF(E47="Downstate/LI/HV",IF(Q47&lt;1980,"Dual Fuel","Natural Gas"),IF(Q47&lt;1945,"Dual Fuel","Natural Gas"))))</f>
        <v>Dual Fuel</v>
      </c>
      <c r="AC47" s="42">
        <f t="shared" si="11"/>
        <v>3</v>
      </c>
      <c r="AD47" s="44" t="str">
        <f>IF(AND(E47="Upstate",Q47&gt;=1945),"Furnace",IF(Q47&gt;=1980,"HW Boiler",IF(AND(E47="Downstate/LI/HV",Q47&gt;=1945),"Furnace","Steam Boiler")))</f>
        <v>Steam Boiler</v>
      </c>
      <c r="AE47" s="42">
        <f t="shared" si="12"/>
        <v>2</v>
      </c>
      <c r="AF47" s="45">
        <v>1990</v>
      </c>
      <c r="AG47" s="40">
        <f t="shared" si="13"/>
        <v>2</v>
      </c>
      <c r="AH47" s="45" t="str">
        <f>IF(AND(E47="Upstate",Q47&gt;=1945),"Forced Air",IF(Q47&gt;=1980,"Hydronic",IF(AND(E47="Downstate/LI/HV",Q47&gt;=1945),"Forced Air","Steam")))</f>
        <v>Steam</v>
      </c>
      <c r="AI47" s="40">
        <f t="shared" si="14"/>
        <v>2</v>
      </c>
      <c r="AJ47" s="46" t="s">
        <v>42</v>
      </c>
      <c r="AK47" s="40">
        <f t="shared" si="15"/>
        <v>0</v>
      </c>
      <c r="AL47" s="9" t="s">
        <v>1048</v>
      </c>
      <c r="AM47" s="9">
        <f t="shared" si="16"/>
        <v>4</v>
      </c>
      <c r="AN47" s="9" t="s">
        <v>1052</v>
      </c>
      <c r="AO47" s="47">
        <f>VLOOKUP(AN47,'Data Tables'!$E$4:$F$15,2,FALSE)</f>
        <v>18.814844999999998</v>
      </c>
      <c r="AP47" s="9">
        <f t="shared" si="17"/>
        <v>1</v>
      </c>
      <c r="AQ47" s="9" t="s">
        <v>1058</v>
      </c>
      <c r="AR47" s="9">
        <f t="shared" si="18"/>
        <v>1</v>
      </c>
      <c r="AS47" s="9" t="str">
        <f t="shared" si="19"/>
        <v>Not NYC</v>
      </c>
      <c r="AT47" s="9"/>
      <c r="AU47" s="9">
        <f t="shared" si="20"/>
        <v>0</v>
      </c>
      <c r="AV47" s="9">
        <f t="shared" si="21"/>
        <v>78</v>
      </c>
    </row>
    <row r="48" spans="1:48" hidden="1" x14ac:dyDescent="0.25">
      <c r="A48" s="9" t="s">
        <v>510</v>
      </c>
      <c r="B48" s="9" t="s">
        <v>511</v>
      </c>
      <c r="C48" s="9" t="s">
        <v>512</v>
      </c>
      <c r="D48" s="9" t="s">
        <v>513</v>
      </c>
      <c r="E48" t="s">
        <v>1034</v>
      </c>
      <c r="F48" t="str">
        <f t="shared" si="0"/>
        <v>Not NYC</v>
      </c>
      <c r="G48" s="9" t="s">
        <v>53</v>
      </c>
      <c r="H48" s="36">
        <v>41.740935999999998</v>
      </c>
      <c r="I48" s="36">
        <v>-74.082188000000002</v>
      </c>
      <c r="J48" s="40">
        <f t="shared" si="22"/>
        <v>2</v>
      </c>
      <c r="K48" s="40">
        <f t="shared" si="2"/>
        <v>0</v>
      </c>
      <c r="L48" s="40">
        <f t="shared" si="3"/>
        <v>1</v>
      </c>
      <c r="M48" s="41">
        <v>125711.87873376624</v>
      </c>
      <c r="N48" s="41">
        <v>14151.775822368421</v>
      </c>
      <c r="O48" s="41">
        <f t="shared" si="23"/>
        <v>8644.5403670454562</v>
      </c>
      <c r="P48" s="42">
        <f t="shared" si="5"/>
        <v>3</v>
      </c>
      <c r="Q48" s="43">
        <v>1909</v>
      </c>
      <c r="R48" s="43">
        <v>2009</v>
      </c>
      <c r="S48" s="40">
        <f t="shared" si="6"/>
        <v>0</v>
      </c>
      <c r="T48" s="40" t="s">
        <v>1162</v>
      </c>
      <c r="U48" s="40">
        <f t="shared" si="7"/>
        <v>4</v>
      </c>
      <c r="V48" s="40" t="str">
        <f>IFERROR(VLOOKUP(A48,'Data Tables'!$L$3:$M$89,2,FALSE),"No")</f>
        <v>No</v>
      </c>
      <c r="W48" s="40">
        <f t="shared" si="8"/>
        <v>0</v>
      </c>
      <c r="X48" s="43"/>
      <c r="Y48" s="40">
        <f t="shared" si="9"/>
        <v>0</v>
      </c>
      <c r="Z48" s="43" t="s">
        <v>46</v>
      </c>
      <c r="AA48" s="40">
        <f t="shared" si="10"/>
        <v>4</v>
      </c>
      <c r="AB48" s="43" t="s">
        <v>41</v>
      </c>
      <c r="AC48" s="42">
        <f t="shared" si="11"/>
        <v>2</v>
      </c>
      <c r="AD48" s="41" t="s">
        <v>429</v>
      </c>
      <c r="AE48" s="42">
        <f t="shared" si="12"/>
        <v>4</v>
      </c>
      <c r="AF48" s="45">
        <v>1990</v>
      </c>
      <c r="AG48" s="40">
        <f t="shared" si="13"/>
        <v>2</v>
      </c>
      <c r="AH48" s="43" t="s">
        <v>89</v>
      </c>
      <c r="AI48" s="40">
        <f t="shared" si="14"/>
        <v>4</v>
      </c>
      <c r="AJ48" s="46" t="s">
        <v>430</v>
      </c>
      <c r="AK48" s="40">
        <f t="shared" si="15"/>
        <v>4</v>
      </c>
      <c r="AL48" s="9" t="s">
        <v>1064</v>
      </c>
      <c r="AM48" s="9">
        <f t="shared" si="16"/>
        <v>1</v>
      </c>
      <c r="AN48" s="9" t="s">
        <v>1056</v>
      </c>
      <c r="AO48" s="47">
        <f>VLOOKUP(AN48,'Data Tables'!$E$4:$F$15,2,FALSE)</f>
        <v>13.229555</v>
      </c>
      <c r="AP48" s="9">
        <f t="shared" si="17"/>
        <v>2</v>
      </c>
      <c r="AQ48" s="9" t="s">
        <v>1061</v>
      </c>
      <c r="AR48" s="9">
        <f t="shared" si="18"/>
        <v>4</v>
      </c>
      <c r="AS48" s="9" t="str">
        <f t="shared" si="19"/>
        <v>Not NYC</v>
      </c>
      <c r="AT48" s="9"/>
      <c r="AU48" s="9">
        <f t="shared" si="20"/>
        <v>0</v>
      </c>
      <c r="AV48" s="9">
        <f t="shared" si="21"/>
        <v>78</v>
      </c>
    </row>
    <row r="49" spans="1:48" x14ac:dyDescent="0.25">
      <c r="A49" s="9" t="s">
        <v>187</v>
      </c>
      <c r="B49" s="9" t="s">
        <v>188</v>
      </c>
      <c r="C49" s="9" t="s">
        <v>38</v>
      </c>
      <c r="D49" s="9" t="s">
        <v>38</v>
      </c>
      <c r="E49" t="s">
        <v>1034</v>
      </c>
      <c r="F49" t="str">
        <f t="shared" si="0"/>
        <v>NYC</v>
      </c>
      <c r="G49" s="9" t="s">
        <v>76</v>
      </c>
      <c r="H49" s="36">
        <v>40.608693299999999</v>
      </c>
      <c r="I49" s="36">
        <v>-74.024320299999999</v>
      </c>
      <c r="J49" s="40">
        <f t="shared" si="22"/>
        <v>4</v>
      </c>
      <c r="K49" s="40">
        <f t="shared" si="2"/>
        <v>4</v>
      </c>
      <c r="L49" s="40">
        <f t="shared" si="3"/>
        <v>4</v>
      </c>
      <c r="M49" s="41">
        <v>151853.66175035297</v>
      </c>
      <c r="N49" s="41">
        <v>63869.82121402325</v>
      </c>
      <c r="O49" s="41">
        <f t="shared" si="23"/>
        <v>10442.172387421331</v>
      </c>
      <c r="P49" s="42">
        <f t="shared" si="5"/>
        <v>3</v>
      </c>
      <c r="Q49" s="43">
        <v>1954</v>
      </c>
      <c r="R49" s="43"/>
      <c r="S49" s="40">
        <f t="shared" si="6"/>
        <v>3</v>
      </c>
      <c r="T49" s="40"/>
      <c r="U49" s="40">
        <f t="shared" si="7"/>
        <v>0</v>
      </c>
      <c r="V49" s="40" t="str">
        <f>IFERROR(VLOOKUP(A49,'Data Tables'!$L$3:$M$89,2,FALSE),"No")</f>
        <v>No</v>
      </c>
      <c r="W49" s="40">
        <f t="shared" si="8"/>
        <v>0</v>
      </c>
      <c r="X49" s="43"/>
      <c r="Y49" s="40">
        <f t="shared" si="9"/>
        <v>0</v>
      </c>
      <c r="Z49" s="41" t="s">
        <v>46</v>
      </c>
      <c r="AA49" s="40">
        <f t="shared" si="10"/>
        <v>4</v>
      </c>
      <c r="AB49" s="44" t="str">
        <f>IF(AND(E49="Manhattan",G49="Multifamily Housing"),IF(Q49&lt;1980,"Dual Fuel","Natural Gas"),IF(AND(E49="Manhattan",G49&lt;&gt;"Multifamily Housing"),IF(Q49&lt;1945,"Oil",IF(Q49&lt;1980,"Dual Fuel","Natural Gas")),IF(E49="Downstate/LI/HV",IF(Q49&lt;1980,"Dual Fuel","Natural Gas"),IF(Q49&lt;1945,"Dual Fuel","Natural Gas"))))</f>
        <v>Dual Fuel</v>
      </c>
      <c r="AC49" s="42">
        <f t="shared" si="11"/>
        <v>3</v>
      </c>
      <c r="AD49" s="41" t="s">
        <v>74</v>
      </c>
      <c r="AE49" s="42">
        <f t="shared" si="12"/>
        <v>2</v>
      </c>
      <c r="AF49" s="45">
        <v>1990</v>
      </c>
      <c r="AG49" s="40">
        <f t="shared" si="13"/>
        <v>2</v>
      </c>
      <c r="AH49" s="45" t="str">
        <f>IF(AND(E49="Upstate",Q49&gt;=1945),"Forced Air",IF(Q49&gt;=1980,"Hydronic",IF(AND(E49="Downstate/LI/HV",Q49&gt;=1945),"Forced Air","Steam")))</f>
        <v>Forced Air</v>
      </c>
      <c r="AI49" s="40">
        <f t="shared" si="14"/>
        <v>4</v>
      </c>
      <c r="AJ49" s="46" t="s">
        <v>42</v>
      </c>
      <c r="AK49" s="40">
        <f t="shared" si="15"/>
        <v>0</v>
      </c>
      <c r="AL49" s="9" t="s">
        <v>1048</v>
      </c>
      <c r="AM49" s="9">
        <f t="shared" si="16"/>
        <v>4</v>
      </c>
      <c r="AN49" s="9" t="s">
        <v>1055</v>
      </c>
      <c r="AO49" s="47">
        <f>VLOOKUP(AN49,'Data Tables'!$E$4:$F$15,2,FALSE)</f>
        <v>20.157194</v>
      </c>
      <c r="AP49" s="9">
        <f t="shared" si="17"/>
        <v>0</v>
      </c>
      <c r="AQ49" s="9" t="s">
        <v>1050</v>
      </c>
      <c r="AR49" s="9">
        <f t="shared" si="18"/>
        <v>2</v>
      </c>
      <c r="AS49" s="9" t="str">
        <f t="shared" si="19"/>
        <v>NYC Dual Fuel</v>
      </c>
      <c r="AT49" s="9" t="s">
        <v>1162</v>
      </c>
      <c r="AU49" s="9">
        <f t="shared" si="20"/>
        <v>0</v>
      </c>
      <c r="AV49" s="9">
        <f t="shared" si="21"/>
        <v>77</v>
      </c>
    </row>
    <row r="50" spans="1:48" hidden="1" x14ac:dyDescent="0.25">
      <c r="A50" s="9" t="s">
        <v>443</v>
      </c>
      <c r="B50" s="9" t="s">
        <v>444</v>
      </c>
      <c r="C50" s="9" t="s">
        <v>433</v>
      </c>
      <c r="D50" s="9" t="s">
        <v>434</v>
      </c>
      <c r="E50" t="s">
        <v>1035</v>
      </c>
      <c r="F50" t="str">
        <f t="shared" si="0"/>
        <v>Not NYC</v>
      </c>
      <c r="G50" s="9" t="s">
        <v>76</v>
      </c>
      <c r="H50" s="36">
        <v>43.124366999999999</v>
      </c>
      <c r="I50" s="36">
        <v>-77.623468000000003</v>
      </c>
      <c r="J50" s="40">
        <f t="shared" si="22"/>
        <v>4</v>
      </c>
      <c r="K50" s="40">
        <f t="shared" si="2"/>
        <v>4</v>
      </c>
      <c r="L50" s="40">
        <f t="shared" si="3"/>
        <v>4</v>
      </c>
      <c r="M50" s="41">
        <v>221411.49270659173</v>
      </c>
      <c r="N50" s="41">
        <v>96545.709029037098</v>
      </c>
      <c r="O50" s="41">
        <f t="shared" si="23"/>
        <v>15225.296174941514</v>
      </c>
      <c r="P50" s="42">
        <f t="shared" si="5"/>
        <v>4</v>
      </c>
      <c r="Q50" s="43">
        <v>1926</v>
      </c>
      <c r="R50" s="43"/>
      <c r="S50" s="40">
        <f t="shared" si="6"/>
        <v>4</v>
      </c>
      <c r="T50" s="40"/>
      <c r="U50" s="40">
        <f t="shared" si="7"/>
        <v>0</v>
      </c>
      <c r="V50" s="40" t="str">
        <f>IFERROR(VLOOKUP(A50,'Data Tables'!$L$3:$M$89,2,FALSE),"No")</f>
        <v>No</v>
      </c>
      <c r="W50" s="40">
        <f t="shared" si="8"/>
        <v>0</v>
      </c>
      <c r="X50" s="43" t="s">
        <v>1084</v>
      </c>
      <c r="Y50" s="40">
        <f t="shared" si="9"/>
        <v>4</v>
      </c>
      <c r="Z50" s="43" t="s">
        <v>67</v>
      </c>
      <c r="AA50" s="40">
        <f t="shared" si="10"/>
        <v>2</v>
      </c>
      <c r="AB50" s="43" t="s">
        <v>41</v>
      </c>
      <c r="AC50" s="42">
        <f t="shared" si="11"/>
        <v>2</v>
      </c>
      <c r="AD50" s="41" t="s">
        <v>104</v>
      </c>
      <c r="AE50" s="42">
        <f t="shared" si="12"/>
        <v>3</v>
      </c>
      <c r="AF50" s="43">
        <v>2006</v>
      </c>
      <c r="AG50" s="40">
        <f t="shared" si="13"/>
        <v>1</v>
      </c>
      <c r="AH50" s="43" t="s">
        <v>49</v>
      </c>
      <c r="AI50" s="40">
        <f t="shared" si="14"/>
        <v>2</v>
      </c>
      <c r="AJ50" s="46" t="s">
        <v>42</v>
      </c>
      <c r="AK50" s="40">
        <f t="shared" si="15"/>
        <v>0</v>
      </c>
      <c r="AL50" s="9" t="s">
        <v>1060</v>
      </c>
      <c r="AM50" s="9">
        <f t="shared" si="16"/>
        <v>2</v>
      </c>
      <c r="AN50" s="9" t="s">
        <v>1054</v>
      </c>
      <c r="AO50" s="47">
        <f>VLOOKUP(AN50,'Data Tables'!$E$4:$F$15,2,FALSE)</f>
        <v>10.88392</v>
      </c>
      <c r="AP50" s="9">
        <f t="shared" si="17"/>
        <v>3</v>
      </c>
      <c r="AQ50" s="9" t="s">
        <v>1061</v>
      </c>
      <c r="AR50" s="9">
        <f t="shared" si="18"/>
        <v>4</v>
      </c>
      <c r="AS50" s="9" t="str">
        <f t="shared" si="19"/>
        <v>Not NYC</v>
      </c>
      <c r="AT50" s="9"/>
      <c r="AU50" s="9">
        <f t="shared" si="20"/>
        <v>0</v>
      </c>
      <c r="AV50" s="9">
        <f t="shared" si="21"/>
        <v>77</v>
      </c>
    </row>
    <row r="51" spans="1:48" x14ac:dyDescent="0.25">
      <c r="A51" s="9" t="s">
        <v>105</v>
      </c>
      <c r="B51" s="9" t="s">
        <v>106</v>
      </c>
      <c r="C51" s="9" t="s">
        <v>62</v>
      </c>
      <c r="D51" s="9" t="s">
        <v>63</v>
      </c>
      <c r="E51" t="s">
        <v>63</v>
      </c>
      <c r="F51" t="str">
        <f t="shared" si="0"/>
        <v>NYC</v>
      </c>
      <c r="G51" s="9" t="s">
        <v>39</v>
      </c>
      <c r="H51" s="36">
        <v>40.731901100000002</v>
      </c>
      <c r="I51" s="36">
        <v>-73.981718599999994</v>
      </c>
      <c r="J51" s="40">
        <f t="shared" si="22"/>
        <v>3</v>
      </c>
      <c r="K51" s="40">
        <f t="shared" si="2"/>
        <v>2</v>
      </c>
      <c r="L51" s="40">
        <f t="shared" si="3"/>
        <v>3</v>
      </c>
      <c r="M51" s="41">
        <v>340472.517535294</v>
      </c>
      <c r="N51" s="41">
        <v>18955.699740132848</v>
      </c>
      <c r="O51" s="41">
        <f t="shared" si="23"/>
        <v>23412.492529338746</v>
      </c>
      <c r="P51" s="42">
        <f t="shared" si="5"/>
        <v>4</v>
      </c>
      <c r="Q51" s="43">
        <v>1947</v>
      </c>
      <c r="R51" s="43"/>
      <c r="S51" s="40">
        <f t="shared" si="6"/>
        <v>3</v>
      </c>
      <c r="T51" s="40"/>
      <c r="U51" s="40">
        <f t="shared" si="7"/>
        <v>0</v>
      </c>
      <c r="V51" s="40" t="str">
        <f>IFERROR(VLOOKUP(A51,'Data Tables'!$L$3:$M$89,2,FALSE),"No")</f>
        <v>No</v>
      </c>
      <c r="W51" s="40">
        <f t="shared" si="8"/>
        <v>0</v>
      </c>
      <c r="X51" s="43"/>
      <c r="Y51" s="40">
        <f t="shared" si="9"/>
        <v>0</v>
      </c>
      <c r="Z51" s="41" t="s">
        <v>46</v>
      </c>
      <c r="AA51" s="40">
        <f t="shared" si="10"/>
        <v>4</v>
      </c>
      <c r="AB51" s="41" t="s">
        <v>41</v>
      </c>
      <c r="AC51" s="42">
        <f t="shared" si="11"/>
        <v>2</v>
      </c>
      <c r="AD51" s="41" t="s">
        <v>54</v>
      </c>
      <c r="AE51" s="42">
        <f t="shared" si="12"/>
        <v>2</v>
      </c>
      <c r="AF51" s="45">
        <v>1990</v>
      </c>
      <c r="AG51" s="40">
        <f t="shared" si="13"/>
        <v>2</v>
      </c>
      <c r="AH51" s="43" t="s">
        <v>49</v>
      </c>
      <c r="AI51" s="40">
        <f t="shared" si="14"/>
        <v>2</v>
      </c>
      <c r="AJ51" s="46" t="s">
        <v>49</v>
      </c>
      <c r="AK51" s="40">
        <f t="shared" si="15"/>
        <v>1</v>
      </c>
      <c r="AL51" s="9" t="s">
        <v>1048</v>
      </c>
      <c r="AM51" s="9">
        <f t="shared" si="16"/>
        <v>4</v>
      </c>
      <c r="AN51" s="9" t="s">
        <v>1055</v>
      </c>
      <c r="AO51" s="47">
        <f>VLOOKUP(AN51,'Data Tables'!$E$4:$F$15,2,FALSE)</f>
        <v>20.157194</v>
      </c>
      <c r="AP51" s="9">
        <f t="shared" si="17"/>
        <v>0</v>
      </c>
      <c r="AQ51" s="9" t="s">
        <v>1050</v>
      </c>
      <c r="AR51" s="9">
        <f t="shared" si="18"/>
        <v>2</v>
      </c>
      <c r="AS51" s="9" t="str">
        <f t="shared" si="19"/>
        <v>NYC Natural Gas</v>
      </c>
      <c r="AT51" s="9"/>
      <c r="AU51" s="9">
        <f t="shared" si="20"/>
        <v>2</v>
      </c>
      <c r="AV51" s="9">
        <f t="shared" si="21"/>
        <v>77</v>
      </c>
    </row>
    <row r="52" spans="1:48" x14ac:dyDescent="0.25">
      <c r="A52" s="37" t="s">
        <v>189</v>
      </c>
      <c r="B52" s="9" t="s">
        <v>190</v>
      </c>
      <c r="C52" s="9" t="s">
        <v>38</v>
      </c>
      <c r="D52" s="9" t="s">
        <v>38</v>
      </c>
      <c r="E52" t="s">
        <v>1034</v>
      </c>
      <c r="F52" t="str">
        <f t="shared" si="0"/>
        <v>NYC</v>
      </c>
      <c r="G52" s="9" t="s">
        <v>39</v>
      </c>
      <c r="H52" s="36">
        <v>40.577057600000003</v>
      </c>
      <c r="I52" s="36">
        <v>-73.979180299999996</v>
      </c>
      <c r="J52" s="40">
        <f t="shared" si="22"/>
        <v>3</v>
      </c>
      <c r="K52" s="40">
        <f t="shared" si="2"/>
        <v>2</v>
      </c>
      <c r="L52" s="40">
        <f t="shared" si="3"/>
        <v>3</v>
      </c>
      <c r="M52" s="41">
        <v>141879.87670588199</v>
      </c>
      <c r="N52" s="41">
        <v>3451.1416224736458</v>
      </c>
      <c r="O52" s="41">
        <f t="shared" si="23"/>
        <v>9756.3279923044738</v>
      </c>
      <c r="P52" s="42">
        <f t="shared" si="5"/>
        <v>3</v>
      </c>
      <c r="Q52" s="43">
        <v>1961</v>
      </c>
      <c r="R52" s="43">
        <v>2015</v>
      </c>
      <c r="S52" s="40">
        <f t="shared" si="6"/>
        <v>0</v>
      </c>
      <c r="T52" s="40"/>
      <c r="U52" s="40">
        <f t="shared" si="7"/>
        <v>0</v>
      </c>
      <c r="V52" s="40" t="str">
        <f>IFERROR(VLOOKUP(A52,'Data Tables'!$L$3:$M$89,2,FALSE),"No")</f>
        <v>No</v>
      </c>
      <c r="W52" s="40">
        <f t="shared" si="8"/>
        <v>0</v>
      </c>
      <c r="X52" s="43"/>
      <c r="Y52" s="40">
        <f t="shared" si="9"/>
        <v>0</v>
      </c>
      <c r="Z52" s="41" t="s">
        <v>46</v>
      </c>
      <c r="AA52" s="40">
        <f t="shared" si="10"/>
        <v>4</v>
      </c>
      <c r="AB52" s="44" t="str">
        <f>IF(AND(E52="Manhattan",G52="Multifamily Housing"),IF(Q52&lt;1980,"Dual Fuel","Natural Gas"),IF(AND(E52="Manhattan",G52&lt;&gt;"Multifamily Housing"),IF(Q52&lt;1945,"Oil",IF(Q52&lt;1980,"Dual Fuel","Natural Gas")),IF(E52="Downstate/LI/HV",IF(Q52&lt;1980,"Dual Fuel","Natural Gas"),IF(Q52&lt;1945,"Dual Fuel","Natural Gas"))))</f>
        <v>Dual Fuel</v>
      </c>
      <c r="AC52" s="42">
        <f t="shared" si="11"/>
        <v>3</v>
      </c>
      <c r="AD52" s="44" t="str">
        <f>IF(AND(E52="Upstate",Q52&gt;=1945),"Furnace",IF(Q52&gt;=1980,"HW Boiler",IF(AND(E52="Downstate/LI/HV",Q52&gt;=1945),"Furnace","Steam Boiler")))</f>
        <v>Furnace</v>
      </c>
      <c r="AE52" s="42">
        <f t="shared" si="12"/>
        <v>3</v>
      </c>
      <c r="AF52" s="45">
        <v>1990</v>
      </c>
      <c r="AG52" s="40">
        <f t="shared" si="13"/>
        <v>2</v>
      </c>
      <c r="AH52" s="45" t="str">
        <f>IF(AND(E52="Upstate",Q52&gt;=1945),"Forced Air",IF(Q52&gt;=1980,"Hydronic",IF(AND(E52="Downstate/LI/HV",Q52&gt;=1945),"Forced Air","Steam")))</f>
        <v>Forced Air</v>
      </c>
      <c r="AI52" s="40">
        <f t="shared" si="14"/>
        <v>4</v>
      </c>
      <c r="AJ52" s="46" t="s">
        <v>42</v>
      </c>
      <c r="AK52" s="40">
        <f t="shared" si="15"/>
        <v>0</v>
      </c>
      <c r="AL52" s="9" t="s">
        <v>1048</v>
      </c>
      <c r="AM52" s="9">
        <f t="shared" si="16"/>
        <v>4</v>
      </c>
      <c r="AN52" s="9" t="s">
        <v>1055</v>
      </c>
      <c r="AO52" s="47">
        <f>VLOOKUP(AN52,'Data Tables'!$E$4:$F$15,2,FALSE)</f>
        <v>20.157194</v>
      </c>
      <c r="AP52" s="9">
        <f t="shared" si="17"/>
        <v>0</v>
      </c>
      <c r="AQ52" s="9" t="s">
        <v>1050</v>
      </c>
      <c r="AR52" s="9">
        <f t="shared" si="18"/>
        <v>2</v>
      </c>
      <c r="AS52" s="9" t="str">
        <f t="shared" si="19"/>
        <v>NYC Dual Fuel</v>
      </c>
      <c r="AT52" s="9"/>
      <c r="AU52" s="9">
        <f t="shared" si="20"/>
        <v>3</v>
      </c>
      <c r="AV52" s="9">
        <f t="shared" si="21"/>
        <v>77</v>
      </c>
    </row>
    <row r="53" spans="1:48" x14ac:dyDescent="0.25">
      <c r="A53" s="9" t="s">
        <v>195</v>
      </c>
      <c r="B53" s="9" t="s">
        <v>196</v>
      </c>
      <c r="C53" s="9" t="s">
        <v>59</v>
      </c>
      <c r="D53" s="9" t="s">
        <v>59</v>
      </c>
      <c r="E53" t="s">
        <v>1034</v>
      </c>
      <c r="F53" t="str">
        <f t="shared" si="0"/>
        <v>NYC</v>
      </c>
      <c r="G53" s="9" t="s">
        <v>39</v>
      </c>
      <c r="H53" s="36">
        <v>40.724035399999998</v>
      </c>
      <c r="I53" s="36">
        <v>-73.850087200000004</v>
      </c>
      <c r="J53" s="40">
        <f t="shared" si="22"/>
        <v>3</v>
      </c>
      <c r="K53" s="40">
        <f t="shared" si="2"/>
        <v>2</v>
      </c>
      <c r="L53" s="40">
        <f t="shared" si="3"/>
        <v>3</v>
      </c>
      <c r="M53" s="41">
        <v>135430.19788235301</v>
      </c>
      <c r="N53" s="41">
        <v>5356.4466413162445</v>
      </c>
      <c r="O53" s="41">
        <f t="shared" si="23"/>
        <v>9312.8177249688633</v>
      </c>
      <c r="P53" s="42">
        <f t="shared" si="5"/>
        <v>3</v>
      </c>
      <c r="Q53" s="43">
        <v>1960</v>
      </c>
      <c r="R53" s="43"/>
      <c r="S53" s="40">
        <f t="shared" si="6"/>
        <v>3</v>
      </c>
      <c r="T53" s="40"/>
      <c r="U53" s="40">
        <f t="shared" si="7"/>
        <v>0</v>
      </c>
      <c r="V53" s="40" t="str">
        <f>IFERROR(VLOOKUP(A53,'Data Tables'!$L$3:$M$89,2,FALSE),"No")</f>
        <v>No</v>
      </c>
      <c r="W53" s="40">
        <f t="shared" si="8"/>
        <v>0</v>
      </c>
      <c r="X53" s="43"/>
      <c r="Y53" s="40">
        <f t="shared" si="9"/>
        <v>0</v>
      </c>
      <c r="Z53" s="41" t="s">
        <v>67</v>
      </c>
      <c r="AA53" s="40">
        <f t="shared" si="10"/>
        <v>2</v>
      </c>
      <c r="AB53" s="44" t="str">
        <f>IF(AND(E53="Manhattan",G53="Multifamily Housing"),IF(Q53&lt;1980,"Dual Fuel","Natural Gas"),IF(AND(E53="Manhattan",G53&lt;&gt;"Multifamily Housing"),IF(Q53&lt;1945,"Oil",IF(Q53&lt;1980,"Dual Fuel","Natural Gas")),IF(E53="Downstate/LI/HV",IF(Q53&lt;1980,"Dual Fuel","Natural Gas"),IF(Q53&lt;1945,"Dual Fuel","Natural Gas"))))</f>
        <v>Dual Fuel</v>
      </c>
      <c r="AC53" s="42">
        <f t="shared" si="11"/>
        <v>3</v>
      </c>
      <c r="AD53" s="44" t="str">
        <f>IF(AND(E53="Upstate",Q53&gt;=1945),"Furnace",IF(Q53&gt;=1980,"HW Boiler",IF(AND(E53="Downstate/LI/HV",Q53&gt;=1945),"Furnace","Steam Boiler")))</f>
        <v>Furnace</v>
      </c>
      <c r="AE53" s="42">
        <f t="shared" si="12"/>
        <v>3</v>
      </c>
      <c r="AF53" s="45">
        <v>1990</v>
      </c>
      <c r="AG53" s="40">
        <f t="shared" si="13"/>
        <v>2</v>
      </c>
      <c r="AH53" s="45" t="str">
        <f>IF(AND(E53="Upstate",Q53&gt;=1945),"Forced Air",IF(Q53&gt;=1980,"Hydronic",IF(AND(E53="Downstate/LI/HV",Q53&gt;=1945),"Forced Air","Steam")))</f>
        <v>Forced Air</v>
      </c>
      <c r="AI53" s="40">
        <f t="shared" si="14"/>
        <v>4</v>
      </c>
      <c r="AJ53" s="46" t="s">
        <v>42</v>
      </c>
      <c r="AK53" s="40">
        <f t="shared" si="15"/>
        <v>0</v>
      </c>
      <c r="AL53" s="9" t="s">
        <v>1048</v>
      </c>
      <c r="AM53" s="9">
        <f t="shared" si="16"/>
        <v>4</v>
      </c>
      <c r="AN53" s="9" t="s">
        <v>1055</v>
      </c>
      <c r="AO53" s="47">
        <f>VLOOKUP(AN53,'Data Tables'!$E$4:$F$15,2,FALSE)</f>
        <v>20.157194</v>
      </c>
      <c r="AP53" s="9">
        <f t="shared" si="17"/>
        <v>0</v>
      </c>
      <c r="AQ53" s="9" t="s">
        <v>1050</v>
      </c>
      <c r="AR53" s="9">
        <f t="shared" si="18"/>
        <v>2</v>
      </c>
      <c r="AS53" s="9" t="str">
        <f t="shared" si="19"/>
        <v>NYC Dual Fuel</v>
      </c>
      <c r="AT53" s="9"/>
      <c r="AU53" s="9">
        <f t="shared" si="20"/>
        <v>3</v>
      </c>
      <c r="AV53" s="9">
        <f t="shared" si="21"/>
        <v>77</v>
      </c>
    </row>
    <row r="54" spans="1:48" x14ac:dyDescent="0.25">
      <c r="A54" s="9" t="s">
        <v>214</v>
      </c>
      <c r="B54" s="9" t="s">
        <v>215</v>
      </c>
      <c r="C54" s="9" t="s">
        <v>62</v>
      </c>
      <c r="D54" s="9" t="s">
        <v>63</v>
      </c>
      <c r="E54" t="s">
        <v>63</v>
      </c>
      <c r="F54" t="str">
        <f t="shared" si="0"/>
        <v>NYC</v>
      </c>
      <c r="G54" s="9" t="s">
        <v>39</v>
      </c>
      <c r="H54" s="36">
        <v>40.710633399999999</v>
      </c>
      <c r="I54" s="36">
        <v>-73.994984900000006</v>
      </c>
      <c r="J54" s="40">
        <f t="shared" si="22"/>
        <v>3</v>
      </c>
      <c r="K54" s="40">
        <f t="shared" si="2"/>
        <v>2</v>
      </c>
      <c r="L54" s="40">
        <f t="shared" si="3"/>
        <v>3</v>
      </c>
      <c r="M54" s="41">
        <v>118767.87635294101</v>
      </c>
      <c r="N54" s="41">
        <v>3506.8189192339346</v>
      </c>
      <c r="O54" s="41">
        <f t="shared" si="23"/>
        <v>8167.038085681651</v>
      </c>
      <c r="P54" s="42">
        <f t="shared" si="5"/>
        <v>3</v>
      </c>
      <c r="Q54" s="43">
        <v>1935</v>
      </c>
      <c r="R54" s="43"/>
      <c r="S54" s="40">
        <f t="shared" si="6"/>
        <v>4</v>
      </c>
      <c r="T54" s="40"/>
      <c r="U54" s="40">
        <f t="shared" si="7"/>
        <v>0</v>
      </c>
      <c r="V54" s="40" t="str">
        <f>IFERROR(VLOOKUP(A54,'Data Tables'!$L$3:$M$89,2,FALSE),"No")</f>
        <v>No</v>
      </c>
      <c r="W54" s="40">
        <f t="shared" si="8"/>
        <v>0</v>
      </c>
      <c r="X54" s="43"/>
      <c r="Y54" s="40">
        <f t="shared" si="9"/>
        <v>0</v>
      </c>
      <c r="Z54" s="41" t="s">
        <v>77</v>
      </c>
      <c r="AA54" s="40">
        <f t="shared" si="10"/>
        <v>1</v>
      </c>
      <c r="AB54" s="41" t="s">
        <v>201</v>
      </c>
      <c r="AC54" s="42">
        <f t="shared" si="11"/>
        <v>4</v>
      </c>
      <c r="AD54" s="41" t="s">
        <v>74</v>
      </c>
      <c r="AE54" s="42">
        <f t="shared" si="12"/>
        <v>2</v>
      </c>
      <c r="AF54" s="43">
        <v>1979</v>
      </c>
      <c r="AG54" s="40">
        <f t="shared" si="13"/>
        <v>3</v>
      </c>
      <c r="AH54" s="43" t="s">
        <v>49</v>
      </c>
      <c r="AI54" s="40">
        <f t="shared" si="14"/>
        <v>2</v>
      </c>
      <c r="AJ54" s="46" t="s">
        <v>42</v>
      </c>
      <c r="AK54" s="40">
        <f t="shared" si="15"/>
        <v>0</v>
      </c>
      <c r="AL54" s="9" t="s">
        <v>1048</v>
      </c>
      <c r="AM54" s="9">
        <f t="shared" si="16"/>
        <v>4</v>
      </c>
      <c r="AN54" s="9" t="s">
        <v>1055</v>
      </c>
      <c r="AO54" s="47">
        <f>VLOOKUP(AN54,'Data Tables'!$E$4:$F$15,2,FALSE)</f>
        <v>20.157194</v>
      </c>
      <c r="AP54" s="9">
        <f t="shared" si="17"/>
        <v>0</v>
      </c>
      <c r="AQ54" s="9" t="s">
        <v>1050</v>
      </c>
      <c r="AR54" s="9">
        <f t="shared" si="18"/>
        <v>2</v>
      </c>
      <c r="AS54" s="9" t="str">
        <f t="shared" si="19"/>
        <v>NYC Oil</v>
      </c>
      <c r="AT54" s="9"/>
      <c r="AU54" s="9">
        <f t="shared" si="20"/>
        <v>4</v>
      </c>
      <c r="AV54" s="9">
        <f t="shared" si="21"/>
        <v>77</v>
      </c>
    </row>
    <row r="55" spans="1:48" hidden="1" x14ac:dyDescent="0.25">
      <c r="A55" s="9" t="s">
        <v>874</v>
      </c>
      <c r="B55" s="9" t="s">
        <v>875</v>
      </c>
      <c r="C55" s="9" t="s">
        <v>456</v>
      </c>
      <c r="D55" s="9" t="s">
        <v>457</v>
      </c>
      <c r="E55" t="s">
        <v>1035</v>
      </c>
      <c r="F55" t="str">
        <f t="shared" si="0"/>
        <v>Not NYC</v>
      </c>
      <c r="G55" s="9" t="s">
        <v>53</v>
      </c>
      <c r="H55" s="36">
        <v>42.696508999999999</v>
      </c>
      <c r="I55" s="36">
        <v>-73.683734000000001</v>
      </c>
      <c r="J55" s="40">
        <v>1</v>
      </c>
      <c r="K55" s="40">
        <f t="shared" si="2"/>
        <v>0</v>
      </c>
      <c r="L55" s="40">
        <f t="shared" si="3"/>
        <v>1</v>
      </c>
      <c r="M55" s="41">
        <v>36625.113116883113</v>
      </c>
      <c r="N55" s="41">
        <v>4123.0024999999996</v>
      </c>
      <c r="O55" s="41">
        <f t="shared" si="23"/>
        <v>2518.5151313903743</v>
      </c>
      <c r="P55" s="42">
        <f t="shared" si="5"/>
        <v>1</v>
      </c>
      <c r="Q55" s="43">
        <v>1953</v>
      </c>
      <c r="R55" s="43">
        <v>2013</v>
      </c>
      <c r="S55" s="40">
        <f t="shared" si="6"/>
        <v>0</v>
      </c>
      <c r="T55" s="40" t="s">
        <v>1162</v>
      </c>
      <c r="U55" s="40">
        <f t="shared" si="7"/>
        <v>4</v>
      </c>
      <c r="V55" s="40" t="str">
        <f>IFERROR(VLOOKUP(A55,'Data Tables'!$L$3:$M$89,2,FALSE),"No")</f>
        <v>Yes</v>
      </c>
      <c r="W55" s="40">
        <f t="shared" si="8"/>
        <v>4</v>
      </c>
      <c r="X55" s="43"/>
      <c r="Y55" s="40">
        <f t="shared" si="9"/>
        <v>0</v>
      </c>
      <c r="Z55" s="43" t="s">
        <v>46</v>
      </c>
      <c r="AA55" s="40">
        <f t="shared" si="10"/>
        <v>4</v>
      </c>
      <c r="AB55" s="43" t="s">
        <v>41</v>
      </c>
      <c r="AC55" s="42">
        <f t="shared" si="11"/>
        <v>2</v>
      </c>
      <c r="AD55" s="41" t="s">
        <v>104</v>
      </c>
      <c r="AE55" s="42">
        <f t="shared" si="12"/>
        <v>3</v>
      </c>
      <c r="AF55" s="43">
        <v>2005</v>
      </c>
      <c r="AG55" s="40">
        <f t="shared" si="13"/>
        <v>1</v>
      </c>
      <c r="AH55" s="43" t="s">
        <v>89</v>
      </c>
      <c r="AI55" s="40">
        <f t="shared" si="14"/>
        <v>4</v>
      </c>
      <c r="AJ55" s="46" t="s">
        <v>430</v>
      </c>
      <c r="AK55" s="40">
        <f t="shared" si="15"/>
        <v>4</v>
      </c>
      <c r="AL55" s="9" t="s">
        <v>1060</v>
      </c>
      <c r="AM55" s="9">
        <f t="shared" si="16"/>
        <v>2</v>
      </c>
      <c r="AN55" s="9" t="s">
        <v>1047</v>
      </c>
      <c r="AO55" s="47">
        <f>VLOOKUP(AN55,'Data Tables'!$E$4:$F$15,2,FALSE)</f>
        <v>8.6002589999999994</v>
      </c>
      <c r="AP55" s="9">
        <f t="shared" si="17"/>
        <v>4</v>
      </c>
      <c r="AQ55" s="9" t="s">
        <v>1061</v>
      </c>
      <c r="AR55" s="9">
        <f t="shared" si="18"/>
        <v>4</v>
      </c>
      <c r="AS55" s="9" t="str">
        <f t="shared" si="19"/>
        <v>Not NYC</v>
      </c>
      <c r="AT55" s="9"/>
      <c r="AU55" s="9">
        <f t="shared" si="20"/>
        <v>0</v>
      </c>
      <c r="AV55" s="9">
        <f t="shared" si="21"/>
        <v>77</v>
      </c>
    </row>
    <row r="56" spans="1:48" x14ac:dyDescent="0.25">
      <c r="A56" s="9" t="s">
        <v>1155</v>
      </c>
      <c r="B56" s="9" t="s">
        <v>207</v>
      </c>
      <c r="C56" s="9" t="s">
        <v>45</v>
      </c>
      <c r="D56" s="9" t="s">
        <v>45</v>
      </c>
      <c r="E56" t="s">
        <v>1034</v>
      </c>
      <c r="F56" t="str">
        <f t="shared" si="0"/>
        <v>NYC</v>
      </c>
      <c r="G56" s="9" t="s">
        <v>39</v>
      </c>
      <c r="H56" s="36">
        <v>40.8652278</v>
      </c>
      <c r="I56" s="36">
        <v>-73.907960700000004</v>
      </c>
      <c r="J56" s="40">
        <f t="shared" ref="J56:J87" si="24">IF(OR(G56="Hospitals",G56="Nursing Homes",G56="Hotels",G56="Airports"),4,IF(OR(G56="Multifamily Housing",G56="Correctional Facilities",G56="Military"),3,IF(G56="Colleges &amp; Universities",2,IF(G56="Office",0,666))))</f>
        <v>3</v>
      </c>
      <c r="K56" s="40">
        <f t="shared" si="2"/>
        <v>2</v>
      </c>
      <c r="L56" s="40">
        <f t="shared" si="3"/>
        <v>3</v>
      </c>
      <c r="M56" s="41">
        <v>121704.84623529411</v>
      </c>
      <c r="N56" s="41">
        <v>2539.7354185999998</v>
      </c>
      <c r="O56" s="41">
        <f t="shared" si="23"/>
        <v>8368.9979558269897</v>
      </c>
      <c r="P56" s="42">
        <f t="shared" si="5"/>
        <v>3</v>
      </c>
      <c r="Q56" s="43">
        <v>1950</v>
      </c>
      <c r="R56" s="43"/>
      <c r="S56" s="40">
        <f t="shared" si="6"/>
        <v>3</v>
      </c>
      <c r="T56" s="40"/>
      <c r="U56" s="40">
        <f t="shared" si="7"/>
        <v>0</v>
      </c>
      <c r="V56" s="40" t="str">
        <f>IFERROR(VLOOKUP(A56,'Data Tables'!$L$3:$M$89,2,FALSE),"No")</f>
        <v>No</v>
      </c>
      <c r="W56" s="40">
        <f t="shared" si="8"/>
        <v>0</v>
      </c>
      <c r="X56" s="43"/>
      <c r="Y56" s="40">
        <f t="shared" si="9"/>
        <v>0</v>
      </c>
      <c r="Z56" s="41" t="s">
        <v>46</v>
      </c>
      <c r="AA56" s="40">
        <f t="shared" si="10"/>
        <v>4</v>
      </c>
      <c r="AB56" s="51" t="s">
        <v>41</v>
      </c>
      <c r="AC56" s="42">
        <f t="shared" si="11"/>
        <v>2</v>
      </c>
      <c r="AD56" s="41" t="s">
        <v>74</v>
      </c>
      <c r="AE56" s="42">
        <f t="shared" si="12"/>
        <v>2</v>
      </c>
      <c r="AF56" s="45">
        <v>1990</v>
      </c>
      <c r="AG56" s="40">
        <f t="shared" si="13"/>
        <v>2</v>
      </c>
      <c r="AH56" s="45" t="str">
        <f>IF(AND(E56="Upstate",Q56&gt;=1945),"Forced Air",IF(Q56&gt;=1980,"Hydronic",IF(AND(E56="Downstate/LI/HV",Q56&gt;=1945),"Forced Air","Steam")))</f>
        <v>Forced Air</v>
      </c>
      <c r="AI56" s="40">
        <f t="shared" si="14"/>
        <v>4</v>
      </c>
      <c r="AJ56" s="46" t="s">
        <v>42</v>
      </c>
      <c r="AK56" s="40">
        <f t="shared" si="15"/>
        <v>0</v>
      </c>
      <c r="AL56" s="9" t="s">
        <v>1048</v>
      </c>
      <c r="AM56" s="9">
        <f t="shared" si="16"/>
        <v>4</v>
      </c>
      <c r="AN56" s="9" t="s">
        <v>1055</v>
      </c>
      <c r="AO56" s="47">
        <f>VLOOKUP(AN56,'Data Tables'!$E$4:$F$15,2,FALSE)</f>
        <v>20.157194</v>
      </c>
      <c r="AP56" s="9">
        <f t="shared" si="17"/>
        <v>0</v>
      </c>
      <c r="AQ56" s="9" t="s">
        <v>1050</v>
      </c>
      <c r="AR56" s="9">
        <f t="shared" si="18"/>
        <v>2</v>
      </c>
      <c r="AS56" s="9" t="str">
        <f t="shared" si="19"/>
        <v>NYC Natural Gas</v>
      </c>
      <c r="AT56" s="9"/>
      <c r="AU56" s="9">
        <f t="shared" si="20"/>
        <v>2</v>
      </c>
      <c r="AV56" s="9">
        <f t="shared" si="21"/>
        <v>76</v>
      </c>
    </row>
    <row r="57" spans="1:48" x14ac:dyDescent="0.25">
      <c r="A57" s="9" t="s">
        <v>145</v>
      </c>
      <c r="B57" s="9" t="s">
        <v>145</v>
      </c>
      <c r="C57" s="9" t="s">
        <v>84</v>
      </c>
      <c r="D57" s="9" t="s">
        <v>84</v>
      </c>
      <c r="E57" t="s">
        <v>1034</v>
      </c>
      <c r="F57" t="str">
        <f t="shared" si="0"/>
        <v>NYC</v>
      </c>
      <c r="G57" s="9" t="s">
        <v>76</v>
      </c>
      <c r="H57" s="36">
        <v>40.5851337</v>
      </c>
      <c r="I57" s="36">
        <v>-74.085276500000006</v>
      </c>
      <c r="J57" s="40">
        <f t="shared" si="24"/>
        <v>4</v>
      </c>
      <c r="K57" s="40">
        <f t="shared" si="2"/>
        <v>4</v>
      </c>
      <c r="L57" s="40">
        <f t="shared" si="3"/>
        <v>4</v>
      </c>
      <c r="M57" s="41">
        <v>194736.90085199999</v>
      </c>
      <c r="N57" s="41">
        <v>81906.559893418613</v>
      </c>
      <c r="O57" s="41">
        <f t="shared" si="23"/>
        <v>13391.025711528708</v>
      </c>
      <c r="P57" s="42">
        <f t="shared" si="5"/>
        <v>3</v>
      </c>
      <c r="Q57" s="43">
        <v>1970</v>
      </c>
      <c r="R57" s="43"/>
      <c r="S57" s="40">
        <f t="shared" si="6"/>
        <v>3</v>
      </c>
      <c r="T57" s="40"/>
      <c r="U57" s="40">
        <f t="shared" si="7"/>
        <v>0</v>
      </c>
      <c r="V57" s="40" t="str">
        <f>IFERROR(VLOOKUP(A57,'Data Tables'!$L$3:$M$89,2,FALSE),"No")</f>
        <v>No</v>
      </c>
      <c r="W57" s="40">
        <f t="shared" si="8"/>
        <v>0</v>
      </c>
      <c r="X57" s="43"/>
      <c r="Y57" s="40">
        <f t="shared" si="9"/>
        <v>0</v>
      </c>
      <c r="Z57" s="41" t="s">
        <v>46</v>
      </c>
      <c r="AA57" s="40">
        <f t="shared" si="10"/>
        <v>4</v>
      </c>
      <c r="AB57" s="51" t="s">
        <v>41</v>
      </c>
      <c r="AC57" s="42">
        <f t="shared" si="11"/>
        <v>2</v>
      </c>
      <c r="AD57" s="41" t="s">
        <v>104</v>
      </c>
      <c r="AE57" s="42">
        <f t="shared" si="12"/>
        <v>3</v>
      </c>
      <c r="AF57" s="43">
        <v>1997</v>
      </c>
      <c r="AG57" s="40">
        <f t="shared" si="13"/>
        <v>2</v>
      </c>
      <c r="AH57" s="45" t="str">
        <f>IF(AND(E57="Upstate",Q57&gt;=1945),"Forced Air",IF(Q57&gt;=1980,"Hydronic",IF(AND(E57="Downstate/LI/HV",Q57&gt;=1945),"Forced Air","Steam")))</f>
        <v>Forced Air</v>
      </c>
      <c r="AI57" s="40">
        <f t="shared" si="14"/>
        <v>4</v>
      </c>
      <c r="AJ57" s="46" t="s">
        <v>42</v>
      </c>
      <c r="AK57" s="40">
        <f t="shared" si="15"/>
        <v>0</v>
      </c>
      <c r="AL57" s="9" t="s">
        <v>1048</v>
      </c>
      <c r="AM57" s="9">
        <f t="shared" si="16"/>
        <v>4</v>
      </c>
      <c r="AN57" s="9" t="s">
        <v>1055</v>
      </c>
      <c r="AO57" s="47">
        <f>VLOOKUP(AN57,'Data Tables'!$E$4:$F$15,2,FALSE)</f>
        <v>20.157194</v>
      </c>
      <c r="AP57" s="9">
        <f t="shared" si="17"/>
        <v>0</v>
      </c>
      <c r="AQ57" s="9" t="s">
        <v>1050</v>
      </c>
      <c r="AR57" s="9">
        <f t="shared" si="18"/>
        <v>2</v>
      </c>
      <c r="AS57" s="9" t="str">
        <f t="shared" si="19"/>
        <v>NYC Natural Gas</v>
      </c>
      <c r="AT57" s="9" t="s">
        <v>1162</v>
      </c>
      <c r="AU57" s="9">
        <f t="shared" si="20"/>
        <v>0</v>
      </c>
      <c r="AV57" s="9">
        <f t="shared" si="21"/>
        <v>76</v>
      </c>
    </row>
    <row r="58" spans="1:48" hidden="1" x14ac:dyDescent="0.25">
      <c r="A58" s="9" t="s">
        <v>694</v>
      </c>
      <c r="B58" s="9" t="s">
        <v>695</v>
      </c>
      <c r="C58" s="9" t="s">
        <v>680</v>
      </c>
      <c r="D58" s="9" t="s">
        <v>681</v>
      </c>
      <c r="E58" t="s">
        <v>1035</v>
      </c>
      <c r="F58" t="str">
        <f t="shared" si="0"/>
        <v>Not NYC</v>
      </c>
      <c r="G58" s="9" t="s">
        <v>76</v>
      </c>
      <c r="H58" s="36">
        <v>42.874768000000003</v>
      </c>
      <c r="I58" s="36">
        <v>-77.290726000000006</v>
      </c>
      <c r="J58" s="40">
        <f t="shared" si="24"/>
        <v>4</v>
      </c>
      <c r="K58" s="40">
        <f t="shared" si="2"/>
        <v>4</v>
      </c>
      <c r="L58" s="40">
        <f t="shared" si="3"/>
        <v>4</v>
      </c>
      <c r="M58" s="41">
        <v>54510.20382923774</v>
      </c>
      <c r="N58" s="41">
        <v>23768.984227865294</v>
      </c>
      <c r="O58" s="41">
        <f t="shared" si="23"/>
        <v>3748.3781339046427</v>
      </c>
      <c r="P58" s="42">
        <f t="shared" si="5"/>
        <v>2</v>
      </c>
      <c r="Q58" s="43">
        <v>1904</v>
      </c>
      <c r="R58" s="43"/>
      <c r="S58" s="40">
        <f t="shared" si="6"/>
        <v>4</v>
      </c>
      <c r="T58" s="40"/>
      <c r="U58" s="40">
        <f t="shared" si="7"/>
        <v>0</v>
      </c>
      <c r="V58" s="40" t="str">
        <f>IFERROR(VLOOKUP(A58,'Data Tables'!$L$3:$M$89,2,FALSE),"No")</f>
        <v>No</v>
      </c>
      <c r="W58" s="40">
        <f t="shared" si="8"/>
        <v>0</v>
      </c>
      <c r="X58" s="43"/>
      <c r="Y58" s="40">
        <f t="shared" si="9"/>
        <v>0</v>
      </c>
      <c r="Z58" s="43" t="s">
        <v>46</v>
      </c>
      <c r="AA58" s="40">
        <f t="shared" si="10"/>
        <v>4</v>
      </c>
      <c r="AB58" s="44" t="str">
        <f>IF(AND(E58="Manhattan",G58="Multifamily Housing"),IF(Q58&lt;1980,"Dual Fuel","Natural Gas"),IF(AND(E58="Manhattan",G58&lt;&gt;"Multifamily Housing"),IF(Q58&lt;1945,"Oil",IF(Q58&lt;1980,"Dual Fuel","Natural Gas")),IF(E58="Downstate/LI/HV",IF(Q58&lt;1980,"Dual Fuel","Natural Gas"),IF(Q58&lt;1945,"Dual Fuel","Natural Gas"))))</f>
        <v>Dual Fuel</v>
      </c>
      <c r="AC58" s="42">
        <f t="shared" si="11"/>
        <v>3</v>
      </c>
      <c r="AD58" s="44" t="str">
        <f>IF(AND(E58="Upstate",Q58&gt;=1945),"Furnace",IF(Q58&gt;=1980,"HW Boiler",IF(AND(E58="Downstate/LI/HV",Q58&gt;=1945),"Furnace","Steam Boiler")))</f>
        <v>Steam Boiler</v>
      </c>
      <c r="AE58" s="42">
        <f t="shared" si="12"/>
        <v>2</v>
      </c>
      <c r="AF58" s="45">
        <v>1990</v>
      </c>
      <c r="AG58" s="40">
        <f t="shared" si="13"/>
        <v>2</v>
      </c>
      <c r="AH58" s="45" t="str">
        <f>IF(AND(E58="Upstate",Q58&gt;=1945),"Forced Air",IF(Q58&gt;=1980,"Hydronic",IF(AND(E58="Downstate/LI/HV",Q58&gt;=1945),"Forced Air","Steam")))</f>
        <v>Steam</v>
      </c>
      <c r="AI58" s="40">
        <f t="shared" si="14"/>
        <v>2</v>
      </c>
      <c r="AJ58" s="46" t="s">
        <v>42</v>
      </c>
      <c r="AK58" s="40">
        <f t="shared" si="15"/>
        <v>0</v>
      </c>
      <c r="AL58" s="9" t="s">
        <v>1060</v>
      </c>
      <c r="AM58" s="9">
        <f t="shared" si="16"/>
        <v>2</v>
      </c>
      <c r="AN58" s="9" t="s">
        <v>1054</v>
      </c>
      <c r="AO58" s="47">
        <f>VLOOKUP(AN58,'Data Tables'!$E$4:$F$15,2,FALSE)</f>
        <v>10.88392</v>
      </c>
      <c r="AP58" s="9">
        <f t="shared" si="17"/>
        <v>3</v>
      </c>
      <c r="AQ58" s="9" t="s">
        <v>1061</v>
      </c>
      <c r="AR58" s="9">
        <f t="shared" si="18"/>
        <v>4</v>
      </c>
      <c r="AS58" s="9" t="str">
        <f t="shared" si="19"/>
        <v>Not NYC</v>
      </c>
      <c r="AT58" s="9"/>
      <c r="AU58" s="9">
        <f t="shared" si="20"/>
        <v>0</v>
      </c>
      <c r="AV58" s="9">
        <f t="shared" si="21"/>
        <v>76</v>
      </c>
    </row>
    <row r="59" spans="1:48" hidden="1" x14ac:dyDescent="0.25">
      <c r="A59" s="9" t="s">
        <v>712</v>
      </c>
      <c r="B59" s="9" t="s">
        <v>713</v>
      </c>
      <c r="C59" s="9" t="s">
        <v>562</v>
      </c>
      <c r="D59" s="9" t="s">
        <v>563</v>
      </c>
      <c r="E59" t="s">
        <v>1035</v>
      </c>
      <c r="F59" t="str">
        <f t="shared" si="0"/>
        <v>Not NYC</v>
      </c>
      <c r="G59" s="9" t="s">
        <v>76</v>
      </c>
      <c r="H59" s="36">
        <v>43.083455000000001</v>
      </c>
      <c r="I59" s="36">
        <v>-75.267205000000004</v>
      </c>
      <c r="J59" s="40">
        <f t="shared" si="24"/>
        <v>4</v>
      </c>
      <c r="K59" s="40">
        <f t="shared" si="2"/>
        <v>4</v>
      </c>
      <c r="L59" s="40">
        <f t="shared" si="3"/>
        <v>4</v>
      </c>
      <c r="M59" s="41">
        <v>51842.7303180569</v>
      </c>
      <c r="N59" s="41">
        <v>22605.841708455042</v>
      </c>
      <c r="O59" s="41">
        <f t="shared" si="23"/>
        <v>3564.9501024593251</v>
      </c>
      <c r="P59" s="42">
        <f t="shared" si="5"/>
        <v>2</v>
      </c>
      <c r="Q59" s="43">
        <v>1866</v>
      </c>
      <c r="R59" s="43"/>
      <c r="S59" s="40">
        <f t="shared" si="6"/>
        <v>4</v>
      </c>
      <c r="T59" s="40"/>
      <c r="U59" s="40">
        <f t="shared" si="7"/>
        <v>0</v>
      </c>
      <c r="V59" s="40" t="str">
        <f>IFERROR(VLOOKUP(A59,'Data Tables'!$L$3:$M$89,2,FALSE),"No")</f>
        <v>No</v>
      </c>
      <c r="W59" s="40">
        <f t="shared" si="8"/>
        <v>0</v>
      </c>
      <c r="X59" s="43"/>
      <c r="Y59" s="40">
        <f t="shared" si="9"/>
        <v>0</v>
      </c>
      <c r="Z59" s="43" t="s">
        <v>46</v>
      </c>
      <c r="AA59" s="40">
        <f t="shared" si="10"/>
        <v>4</v>
      </c>
      <c r="AB59" s="43" t="s">
        <v>41</v>
      </c>
      <c r="AC59" s="42">
        <f t="shared" si="11"/>
        <v>2</v>
      </c>
      <c r="AD59" s="41" t="s">
        <v>104</v>
      </c>
      <c r="AE59" s="42">
        <f t="shared" si="12"/>
        <v>3</v>
      </c>
      <c r="AF59" s="45">
        <v>1990</v>
      </c>
      <c r="AG59" s="40">
        <f t="shared" si="13"/>
        <v>2</v>
      </c>
      <c r="AH59" s="45" t="str">
        <f>IF(AND(E59="Upstate",Q59&gt;=1945),"Forced Air",IF(Q59&gt;=1980,"Hydronic",IF(AND(E59="Downstate/LI/HV",Q59&gt;=1945),"Forced Air","Steam")))</f>
        <v>Steam</v>
      </c>
      <c r="AI59" s="40">
        <f t="shared" si="14"/>
        <v>2</v>
      </c>
      <c r="AJ59" s="46" t="s">
        <v>42</v>
      </c>
      <c r="AK59" s="40">
        <f t="shared" si="15"/>
        <v>0</v>
      </c>
      <c r="AL59" s="9" t="s">
        <v>1064</v>
      </c>
      <c r="AM59" s="9">
        <f t="shared" si="16"/>
        <v>1</v>
      </c>
      <c r="AN59" s="9" t="s">
        <v>1047</v>
      </c>
      <c r="AO59" s="47">
        <f>VLOOKUP(AN59,'Data Tables'!$E$4:$F$15,2,FALSE)</f>
        <v>8.6002589999999994</v>
      </c>
      <c r="AP59" s="9">
        <f t="shared" si="17"/>
        <v>4</v>
      </c>
      <c r="AQ59" s="9" t="s">
        <v>1061</v>
      </c>
      <c r="AR59" s="9">
        <f t="shared" si="18"/>
        <v>4</v>
      </c>
      <c r="AS59" s="9" t="str">
        <f t="shared" si="19"/>
        <v>Not NYC</v>
      </c>
      <c r="AT59" s="9"/>
      <c r="AU59" s="9">
        <f t="shared" si="20"/>
        <v>0</v>
      </c>
      <c r="AV59" s="9">
        <f t="shared" si="21"/>
        <v>76</v>
      </c>
    </row>
    <row r="60" spans="1:48" hidden="1" x14ac:dyDescent="0.25">
      <c r="A60" s="9" t="s">
        <v>407</v>
      </c>
      <c r="B60" s="9" t="s">
        <v>408</v>
      </c>
      <c r="C60" s="9" t="s">
        <v>409</v>
      </c>
      <c r="D60" s="9" t="s">
        <v>410</v>
      </c>
      <c r="E60" t="s">
        <v>1035</v>
      </c>
      <c r="F60" t="str">
        <f t="shared" si="0"/>
        <v>Not NYC</v>
      </c>
      <c r="G60" s="9" t="s">
        <v>53</v>
      </c>
      <c r="H60" s="36">
        <v>42.718000000000103</v>
      </c>
      <c r="I60" s="36">
        <v>-73.7106899999999</v>
      </c>
      <c r="J60" s="40">
        <f t="shared" si="24"/>
        <v>2</v>
      </c>
      <c r="K60" s="40">
        <f t="shared" si="2"/>
        <v>0</v>
      </c>
      <c r="L60" s="40">
        <f t="shared" si="3"/>
        <v>1</v>
      </c>
      <c r="M60" s="41">
        <v>382469.87454545451</v>
      </c>
      <c r="N60" s="41">
        <v>43055.819210526315</v>
      </c>
      <c r="O60" s="41">
        <f t="shared" si="23"/>
        <v>26300.428431978609</v>
      </c>
      <c r="P60" s="42">
        <f t="shared" si="5"/>
        <v>4</v>
      </c>
      <c r="Q60" s="43">
        <v>1868</v>
      </c>
      <c r="R60" s="43">
        <v>2020</v>
      </c>
      <c r="S60" s="40">
        <f t="shared" si="6"/>
        <v>0</v>
      </c>
      <c r="T60" s="40"/>
      <c r="U60" s="40">
        <f t="shared" si="7"/>
        <v>0</v>
      </c>
      <c r="V60" s="40" t="str">
        <f>IFERROR(VLOOKUP(A60,'Data Tables'!$L$3:$M$89,2,FALSE),"No")</f>
        <v>Yes</v>
      </c>
      <c r="W60" s="40">
        <f t="shared" si="8"/>
        <v>4</v>
      </c>
      <c r="X60" s="43" t="s">
        <v>1079</v>
      </c>
      <c r="Y60" s="40">
        <f t="shared" si="9"/>
        <v>4</v>
      </c>
      <c r="Z60" s="43" t="s">
        <v>46</v>
      </c>
      <c r="AA60" s="40">
        <f t="shared" si="10"/>
        <v>4</v>
      </c>
      <c r="AB60" t="s">
        <v>41</v>
      </c>
      <c r="AC60" s="42">
        <f t="shared" si="11"/>
        <v>2</v>
      </c>
      <c r="AD60" s="41" t="s">
        <v>48</v>
      </c>
      <c r="AE60" s="42">
        <f t="shared" si="12"/>
        <v>3</v>
      </c>
      <c r="AF60" s="43">
        <v>2009</v>
      </c>
      <c r="AG60" s="40">
        <f t="shared" si="13"/>
        <v>1</v>
      </c>
      <c r="AH60" s="43" t="s">
        <v>49</v>
      </c>
      <c r="AI60" s="40">
        <f t="shared" si="14"/>
        <v>2</v>
      </c>
      <c r="AJ60" s="46" t="s">
        <v>50</v>
      </c>
      <c r="AK60" s="40">
        <f t="shared" si="15"/>
        <v>3</v>
      </c>
      <c r="AL60" s="9" t="s">
        <v>1064</v>
      </c>
      <c r="AM60" s="9">
        <f t="shared" si="16"/>
        <v>1</v>
      </c>
      <c r="AN60" s="9" t="s">
        <v>1047</v>
      </c>
      <c r="AO60" s="47">
        <f>VLOOKUP(AN60,'Data Tables'!$E$4:$F$15,2,FALSE)</f>
        <v>8.6002589999999994</v>
      </c>
      <c r="AP60" s="9">
        <f t="shared" si="17"/>
        <v>4</v>
      </c>
      <c r="AQ60" s="9" t="s">
        <v>1061</v>
      </c>
      <c r="AR60" s="9">
        <f t="shared" si="18"/>
        <v>4</v>
      </c>
      <c r="AS60" s="9" t="str">
        <f t="shared" si="19"/>
        <v>Not NYC</v>
      </c>
      <c r="AT60" s="9"/>
      <c r="AU60" s="9">
        <f t="shared" si="20"/>
        <v>0</v>
      </c>
      <c r="AV60" s="9">
        <f t="shared" si="21"/>
        <v>76</v>
      </c>
    </row>
    <row r="61" spans="1:48" hidden="1" x14ac:dyDescent="0.25">
      <c r="A61" s="9" t="s">
        <v>445</v>
      </c>
      <c r="B61" s="9" t="s">
        <v>446</v>
      </c>
      <c r="C61" s="9" t="s">
        <v>433</v>
      </c>
      <c r="D61" s="9" t="s">
        <v>434</v>
      </c>
      <c r="E61" t="s">
        <v>1035</v>
      </c>
      <c r="F61" t="str">
        <f t="shared" si="0"/>
        <v>Not NYC</v>
      </c>
      <c r="G61" s="9" t="s">
        <v>53</v>
      </c>
      <c r="H61" s="36">
        <v>43.126396999999997</v>
      </c>
      <c r="I61" s="36">
        <v>-77.631202000000002</v>
      </c>
      <c r="J61" s="40">
        <f t="shared" si="24"/>
        <v>2</v>
      </c>
      <c r="K61" s="40">
        <f t="shared" si="2"/>
        <v>0</v>
      </c>
      <c r="L61" s="40">
        <f t="shared" si="3"/>
        <v>1</v>
      </c>
      <c r="M61" s="41">
        <v>193561.39636363633</v>
      </c>
      <c r="N61" s="41">
        <v>21789.806315789472</v>
      </c>
      <c r="O61" s="41">
        <f t="shared" si="23"/>
        <v>13310.192491122993</v>
      </c>
      <c r="P61" s="42">
        <f t="shared" si="5"/>
        <v>3</v>
      </c>
      <c r="Q61" s="43">
        <v>1817</v>
      </c>
      <c r="R61" s="43">
        <v>1958</v>
      </c>
      <c r="S61" s="40">
        <f t="shared" si="6"/>
        <v>4</v>
      </c>
      <c r="T61" s="40"/>
      <c r="U61" s="40">
        <f t="shared" si="7"/>
        <v>0</v>
      </c>
      <c r="V61" s="40" t="str">
        <f>IFERROR(VLOOKUP(A61,'Data Tables'!$L$3:$M$89,2,FALSE),"No")</f>
        <v>Yes</v>
      </c>
      <c r="W61" s="40">
        <f t="shared" si="8"/>
        <v>4</v>
      </c>
      <c r="X61" s="43"/>
      <c r="Y61" s="40">
        <f t="shared" si="9"/>
        <v>0</v>
      </c>
      <c r="Z61" s="43" t="s">
        <v>46</v>
      </c>
      <c r="AA61" s="40">
        <f t="shared" si="10"/>
        <v>4</v>
      </c>
      <c r="AB61" s="43" t="s">
        <v>41</v>
      </c>
      <c r="AC61" s="42">
        <f t="shared" si="11"/>
        <v>2</v>
      </c>
      <c r="AD61" s="41" t="s">
        <v>48</v>
      </c>
      <c r="AE61" s="42">
        <f t="shared" si="12"/>
        <v>3</v>
      </c>
      <c r="AF61" s="43">
        <v>2006</v>
      </c>
      <c r="AG61" s="40">
        <f t="shared" si="13"/>
        <v>1</v>
      </c>
      <c r="AH61" s="45" t="str">
        <f>IF(AND(E61="Upstate",Q61&gt;=1945),"Forced Air",IF(Q61&gt;=1980,"Hydronic",IF(AND(E61="Downstate/LI/HV",Q61&gt;=1945),"Forced Air","Steam")))</f>
        <v>Steam</v>
      </c>
      <c r="AI61" s="40">
        <f t="shared" si="14"/>
        <v>2</v>
      </c>
      <c r="AJ61" s="46" t="s">
        <v>50</v>
      </c>
      <c r="AK61" s="40">
        <f t="shared" si="15"/>
        <v>3</v>
      </c>
      <c r="AL61" s="9" t="s">
        <v>1060</v>
      </c>
      <c r="AM61" s="9">
        <f t="shared" si="16"/>
        <v>2</v>
      </c>
      <c r="AN61" s="9" t="s">
        <v>1054</v>
      </c>
      <c r="AO61" s="47">
        <f>VLOOKUP(AN61,'Data Tables'!$E$4:$F$15,2,FALSE)</f>
        <v>10.88392</v>
      </c>
      <c r="AP61" s="9">
        <f t="shared" si="17"/>
        <v>3</v>
      </c>
      <c r="AQ61" s="9" t="s">
        <v>1061</v>
      </c>
      <c r="AR61" s="9">
        <f t="shared" si="18"/>
        <v>4</v>
      </c>
      <c r="AS61" s="9" t="str">
        <f t="shared" si="19"/>
        <v>Not NYC</v>
      </c>
      <c r="AT61" s="9"/>
      <c r="AU61" s="9">
        <f t="shared" si="20"/>
        <v>0</v>
      </c>
      <c r="AV61" s="9">
        <f t="shared" si="21"/>
        <v>76</v>
      </c>
    </row>
    <row r="62" spans="1:48" x14ac:dyDescent="0.25">
      <c r="A62" s="9" t="s">
        <v>65</v>
      </c>
      <c r="B62" s="9" t="s">
        <v>66</v>
      </c>
      <c r="C62" s="9" t="s">
        <v>62</v>
      </c>
      <c r="D62" s="9" t="s">
        <v>63</v>
      </c>
      <c r="E62" t="s">
        <v>63</v>
      </c>
      <c r="F62" t="str">
        <f t="shared" si="0"/>
        <v>NYC</v>
      </c>
      <c r="G62" s="9" t="s">
        <v>53</v>
      </c>
      <c r="H62" s="36">
        <v>40.807987799999999</v>
      </c>
      <c r="I62" s="36">
        <v>-73.963816300000005</v>
      </c>
      <c r="J62" s="40">
        <f t="shared" si="24"/>
        <v>2</v>
      </c>
      <c r="K62" s="40">
        <f t="shared" si="2"/>
        <v>0</v>
      </c>
      <c r="L62" s="40">
        <f t="shared" si="3"/>
        <v>1</v>
      </c>
      <c r="M62" s="41">
        <v>1085045.0336633599</v>
      </c>
      <c r="N62" s="41">
        <v>122584.54567071509</v>
      </c>
      <c r="O62" s="41">
        <f t="shared" si="23"/>
        <v>74612.80260896869</v>
      </c>
      <c r="P62" s="42">
        <f t="shared" si="5"/>
        <v>4</v>
      </c>
      <c r="Q62" s="43">
        <v>1754</v>
      </c>
      <c r="R62" s="43">
        <v>1969</v>
      </c>
      <c r="S62" s="40">
        <f t="shared" si="6"/>
        <v>4</v>
      </c>
      <c r="T62" s="40"/>
      <c r="U62" s="40">
        <f t="shared" si="7"/>
        <v>0</v>
      </c>
      <c r="V62" s="40" t="str">
        <f>IFERROR(VLOOKUP(A62,'Data Tables'!$L$3:$M$89,2,FALSE),"No")</f>
        <v>Yes</v>
      </c>
      <c r="W62" s="40">
        <f t="shared" si="8"/>
        <v>4</v>
      </c>
      <c r="X62" s="43"/>
      <c r="Y62" s="40">
        <f t="shared" si="9"/>
        <v>0</v>
      </c>
      <c r="Z62" s="41" t="s">
        <v>67</v>
      </c>
      <c r="AA62" s="40">
        <f t="shared" si="10"/>
        <v>2</v>
      </c>
      <c r="AB62" s="44" t="str">
        <f>IF(AND(E62="Manhattan",G62="Multifamily Housing"),IF(Q62&lt;1980,"Dual Fuel","Natural Gas"),IF(AND(E62="Manhattan",G62&lt;&gt;"Multifamily Housing"),IF(Q62&lt;1945,"Oil",IF(Q62&lt;1980,"Dual Fuel","Natural Gas")),IF(E62="Downstate/LI/HV",IF(Q62&lt;1980,"Dual Fuel","Natural Gas"),IF(Q62&lt;1945,"Dual Fuel","Natural Gas"))))</f>
        <v>Oil</v>
      </c>
      <c r="AC62" s="42">
        <f t="shared" si="11"/>
        <v>4</v>
      </c>
      <c r="AD62" s="44" t="str">
        <f>IF(AND(E62="Upstate",Q62&gt;=1945),"Furnace",IF(Q62&gt;=1980,"HW Boiler",IF(AND(E62="Downstate/LI/HV",Q62&gt;=1945),"Furnace","Steam Boiler")))</f>
        <v>Steam Boiler</v>
      </c>
      <c r="AE62" s="42">
        <f t="shared" si="12"/>
        <v>2</v>
      </c>
      <c r="AF62" s="45">
        <v>1990</v>
      </c>
      <c r="AG62" s="40">
        <f t="shared" si="13"/>
        <v>2</v>
      </c>
      <c r="AH62" s="43" t="s">
        <v>49</v>
      </c>
      <c r="AI62" s="40">
        <f t="shared" si="14"/>
        <v>2</v>
      </c>
      <c r="AJ62" s="46" t="s">
        <v>42</v>
      </c>
      <c r="AK62" s="40">
        <f t="shared" si="15"/>
        <v>0</v>
      </c>
      <c r="AL62" s="9" t="s">
        <v>1048</v>
      </c>
      <c r="AM62" s="9">
        <f t="shared" si="16"/>
        <v>4</v>
      </c>
      <c r="AN62" s="9" t="s">
        <v>1055</v>
      </c>
      <c r="AO62" s="47">
        <f>VLOOKUP(AN62,'Data Tables'!$E$4:$F$15,2,FALSE)</f>
        <v>20.157194</v>
      </c>
      <c r="AP62" s="9">
        <f t="shared" si="17"/>
        <v>0</v>
      </c>
      <c r="AQ62" s="9" t="s">
        <v>1050</v>
      </c>
      <c r="AR62" s="9">
        <f t="shared" si="18"/>
        <v>2</v>
      </c>
      <c r="AS62" s="9" t="str">
        <f t="shared" si="19"/>
        <v>NYC Oil</v>
      </c>
      <c r="AT62" s="9"/>
      <c r="AU62" s="9">
        <f t="shared" si="20"/>
        <v>4</v>
      </c>
      <c r="AV62" s="9">
        <f t="shared" si="21"/>
        <v>76</v>
      </c>
    </row>
    <row r="63" spans="1:48" hidden="1" x14ac:dyDescent="0.25">
      <c r="A63" s="9" t="s">
        <v>404</v>
      </c>
      <c r="B63" s="9"/>
      <c r="C63" s="9" t="s">
        <v>405</v>
      </c>
      <c r="D63" s="9" t="s">
        <v>406</v>
      </c>
      <c r="E63" t="s">
        <v>1034</v>
      </c>
      <c r="F63" t="str">
        <f t="shared" si="0"/>
        <v>Not NYC</v>
      </c>
      <c r="G63" s="9" t="s">
        <v>316</v>
      </c>
      <c r="H63" s="36">
        <v>41.395229999999998</v>
      </c>
      <c r="I63" s="36">
        <v>-73.955019999999905</v>
      </c>
      <c r="J63" s="40">
        <f t="shared" si="24"/>
        <v>3</v>
      </c>
      <c r="K63" s="40">
        <f t="shared" si="2"/>
        <v>2</v>
      </c>
      <c r="L63" s="40">
        <f t="shared" si="3"/>
        <v>3</v>
      </c>
      <c r="M63" s="41">
        <v>782471.57678220142</v>
      </c>
      <c r="N63" s="41">
        <v>113938.8436367065</v>
      </c>
      <c r="O63" s="41">
        <f t="shared" si="23"/>
        <v>53806.427838729032</v>
      </c>
      <c r="P63" s="42">
        <f t="shared" si="5"/>
        <v>4</v>
      </c>
      <c r="Q63" s="43">
        <v>1802</v>
      </c>
      <c r="R63" s="43">
        <v>1902</v>
      </c>
      <c r="S63" s="40">
        <f t="shared" si="6"/>
        <v>4</v>
      </c>
      <c r="T63" s="40" t="s">
        <v>1162</v>
      </c>
      <c r="U63" s="40">
        <f t="shared" si="7"/>
        <v>4</v>
      </c>
      <c r="V63" s="40" t="str">
        <f>IFERROR(VLOOKUP(A63,'Data Tables'!$L$3:$M$89,2,FALSE),"No")</f>
        <v>No</v>
      </c>
      <c r="W63" s="40">
        <f t="shared" si="8"/>
        <v>0</v>
      </c>
      <c r="X63" s="43"/>
      <c r="Y63" s="40">
        <f t="shared" si="9"/>
        <v>0</v>
      </c>
      <c r="Z63" s="43" t="s">
        <v>46</v>
      </c>
      <c r="AA63" s="40">
        <f t="shared" si="10"/>
        <v>4</v>
      </c>
      <c r="AB63" s="43" t="s">
        <v>41</v>
      </c>
      <c r="AC63" s="42">
        <f t="shared" si="11"/>
        <v>2</v>
      </c>
      <c r="AD63" s="41" t="s">
        <v>104</v>
      </c>
      <c r="AE63" s="42">
        <f t="shared" si="12"/>
        <v>3</v>
      </c>
      <c r="AF63" s="45">
        <v>1990</v>
      </c>
      <c r="AG63" s="40">
        <f t="shared" si="13"/>
        <v>2</v>
      </c>
      <c r="AH63" s="45" t="str">
        <f>IF(AND(E63="Upstate",Q63&gt;=1945),"Forced Air",IF(Q63&gt;=1980,"Hydronic",IF(AND(E63="Downstate/LI/HV",Q63&gt;=1945),"Forced Air","Steam")))</f>
        <v>Steam</v>
      </c>
      <c r="AI63" s="40">
        <f t="shared" si="14"/>
        <v>2</v>
      </c>
      <c r="AJ63" s="46" t="s">
        <v>42</v>
      </c>
      <c r="AK63" s="40">
        <f t="shared" si="15"/>
        <v>0</v>
      </c>
      <c r="AL63" s="9" t="s">
        <v>1060</v>
      </c>
      <c r="AM63" s="9">
        <f t="shared" si="16"/>
        <v>2</v>
      </c>
      <c r="AN63" s="9" t="s">
        <v>1051</v>
      </c>
      <c r="AO63" s="47">
        <f>VLOOKUP(AN63,'Data Tables'!$E$4:$F$15,2,FALSE)</f>
        <v>13.688314</v>
      </c>
      <c r="AP63" s="9">
        <f t="shared" si="17"/>
        <v>2</v>
      </c>
      <c r="AQ63" s="9" t="s">
        <v>1061</v>
      </c>
      <c r="AR63" s="9">
        <f t="shared" si="18"/>
        <v>4</v>
      </c>
      <c r="AS63" s="9" t="str">
        <f t="shared" si="19"/>
        <v>Not NYC</v>
      </c>
      <c r="AT63" s="9"/>
      <c r="AU63" s="9">
        <f t="shared" si="20"/>
        <v>0</v>
      </c>
      <c r="AV63" s="9">
        <f t="shared" si="21"/>
        <v>76</v>
      </c>
    </row>
    <row r="64" spans="1:48" hidden="1" x14ac:dyDescent="0.25">
      <c r="A64" s="9" t="s">
        <v>455</v>
      </c>
      <c r="B64" s="9"/>
      <c r="C64" s="9" t="s">
        <v>456</v>
      </c>
      <c r="D64" s="9" t="s">
        <v>457</v>
      </c>
      <c r="E64" t="s">
        <v>1035</v>
      </c>
      <c r="F64" t="str">
        <f t="shared" si="0"/>
        <v>Not NYC</v>
      </c>
      <c r="G64" s="9" t="s">
        <v>316</v>
      </c>
      <c r="H64" s="36">
        <v>42.718000000000103</v>
      </c>
      <c r="I64" s="36">
        <v>-73.7106899999999</v>
      </c>
      <c r="J64" s="40">
        <f t="shared" si="24"/>
        <v>3</v>
      </c>
      <c r="K64" s="40">
        <f t="shared" si="2"/>
        <v>2</v>
      </c>
      <c r="L64" s="40">
        <f t="shared" si="3"/>
        <v>2</v>
      </c>
      <c r="M64" s="41">
        <v>159554.09288375135</v>
      </c>
      <c r="N64" s="41">
        <v>23233.315279563787</v>
      </c>
      <c r="O64" s="41">
        <f t="shared" si="23"/>
        <v>10971.690269476787</v>
      </c>
      <c r="P64" s="42">
        <f t="shared" si="5"/>
        <v>3</v>
      </c>
      <c r="Q64" s="43">
        <v>1813</v>
      </c>
      <c r="R64" s="43"/>
      <c r="S64" s="40">
        <f t="shared" si="6"/>
        <v>4</v>
      </c>
      <c r="T64" s="40" t="s">
        <v>1162</v>
      </c>
      <c r="U64" s="40">
        <f t="shared" si="7"/>
        <v>4</v>
      </c>
      <c r="V64" s="40" t="str">
        <f>IFERROR(VLOOKUP(A64,'Data Tables'!$L$3:$M$89,2,FALSE),"No")</f>
        <v>No</v>
      </c>
      <c r="W64" s="40">
        <f t="shared" si="8"/>
        <v>0</v>
      </c>
      <c r="X64" s="43"/>
      <c r="Y64" s="40">
        <f t="shared" si="9"/>
        <v>0</v>
      </c>
      <c r="Z64" s="43" t="s">
        <v>46</v>
      </c>
      <c r="AA64" s="40">
        <f t="shared" si="10"/>
        <v>4</v>
      </c>
      <c r="AB64" s="44" t="str">
        <f>IF(AND(E64="Manhattan",G64="Multifamily Housing"),IF(Q64&lt;1980,"Dual Fuel","Natural Gas"),IF(AND(E64="Manhattan",G64&lt;&gt;"Multifamily Housing"),IF(Q64&lt;1945,"Oil",IF(Q64&lt;1980,"Dual Fuel","Natural Gas")),IF(E64="Downstate/LI/HV",IF(Q64&lt;1980,"Dual Fuel","Natural Gas"),IF(Q64&lt;1945,"Dual Fuel","Natural Gas"))))</f>
        <v>Dual Fuel</v>
      </c>
      <c r="AC64" s="42">
        <f t="shared" si="11"/>
        <v>3</v>
      </c>
      <c r="AD64" s="44" t="str">
        <f>IF(AND(E64="Upstate",Q64&gt;=1945),"Furnace",IF(Q64&gt;=1980,"HW Boiler",IF(AND(E64="Downstate/LI/HV",Q64&gt;=1945),"Furnace","Steam Boiler")))</f>
        <v>Steam Boiler</v>
      </c>
      <c r="AE64" s="42">
        <f t="shared" si="12"/>
        <v>2</v>
      </c>
      <c r="AF64" s="45">
        <v>1990</v>
      </c>
      <c r="AG64" s="40">
        <f t="shared" si="13"/>
        <v>2</v>
      </c>
      <c r="AH64" s="45" t="str">
        <f>IF(AND(E64="Upstate",Q64&gt;=1945),"Forced Air",IF(Q64&gt;=1980,"Hydronic",IF(AND(E64="Downstate/LI/HV",Q64&gt;=1945),"Forced Air","Steam")))</f>
        <v>Steam</v>
      </c>
      <c r="AI64" s="40">
        <f t="shared" si="14"/>
        <v>2</v>
      </c>
      <c r="AJ64" s="46" t="s">
        <v>42</v>
      </c>
      <c r="AK64" s="40">
        <f t="shared" si="15"/>
        <v>0</v>
      </c>
      <c r="AL64" s="9" t="s">
        <v>1060</v>
      </c>
      <c r="AM64" s="9">
        <f t="shared" si="16"/>
        <v>2</v>
      </c>
      <c r="AN64" s="9" t="s">
        <v>1047</v>
      </c>
      <c r="AO64" s="47">
        <f>VLOOKUP(AN64,'Data Tables'!$E$4:$F$15,2,FALSE)</f>
        <v>8.6002589999999994</v>
      </c>
      <c r="AP64" s="9">
        <f t="shared" si="17"/>
        <v>4</v>
      </c>
      <c r="AQ64" s="9" t="s">
        <v>1061</v>
      </c>
      <c r="AR64" s="9">
        <f t="shared" si="18"/>
        <v>4</v>
      </c>
      <c r="AS64" s="9" t="str">
        <f t="shared" si="19"/>
        <v>Not NYC</v>
      </c>
      <c r="AT64" s="9"/>
      <c r="AU64" s="9">
        <f t="shared" si="20"/>
        <v>0</v>
      </c>
      <c r="AV64" s="9">
        <f t="shared" si="21"/>
        <v>76</v>
      </c>
    </row>
    <row r="65" spans="1:48" hidden="1" x14ac:dyDescent="0.25">
      <c r="A65" s="9" t="s">
        <v>504</v>
      </c>
      <c r="B65" s="9" t="s">
        <v>505</v>
      </c>
      <c r="C65" s="9" t="s">
        <v>506</v>
      </c>
      <c r="D65" s="9" t="s">
        <v>450</v>
      </c>
      <c r="E65" t="s">
        <v>1034</v>
      </c>
      <c r="F65" t="str">
        <f t="shared" si="0"/>
        <v>Not NYC</v>
      </c>
      <c r="G65" s="9" t="s">
        <v>76</v>
      </c>
      <c r="H65" s="36">
        <v>40.725436999999999</v>
      </c>
      <c r="I65" s="36">
        <v>-73.554233999999994</v>
      </c>
      <c r="J65" s="40">
        <f t="shared" si="24"/>
        <v>4</v>
      </c>
      <c r="K65" s="40">
        <f t="shared" si="2"/>
        <v>4</v>
      </c>
      <c r="L65" s="40">
        <f t="shared" si="3"/>
        <v>4</v>
      </c>
      <c r="M65" s="41">
        <v>129626.56627610041</v>
      </c>
      <c r="N65" s="41">
        <v>56523.21203899727</v>
      </c>
      <c r="O65" s="41">
        <f t="shared" si="23"/>
        <v>8913.7327045153761</v>
      </c>
      <c r="P65" s="42">
        <f t="shared" si="5"/>
        <v>3</v>
      </c>
      <c r="Q65" s="43">
        <v>1974</v>
      </c>
      <c r="R65" s="43"/>
      <c r="S65" s="40">
        <f t="shared" si="6"/>
        <v>3</v>
      </c>
      <c r="T65" s="40" t="s">
        <v>1162</v>
      </c>
      <c r="U65" s="40">
        <f t="shared" si="7"/>
        <v>4</v>
      </c>
      <c r="V65" s="40" t="str">
        <f>IFERROR(VLOOKUP(A65,'Data Tables'!$L$3:$M$89,2,FALSE),"No")</f>
        <v>No</v>
      </c>
      <c r="W65" s="40">
        <f t="shared" si="8"/>
        <v>0</v>
      </c>
      <c r="X65" s="43"/>
      <c r="Y65" s="40">
        <f t="shared" si="9"/>
        <v>0</v>
      </c>
      <c r="Z65" s="43" t="s">
        <v>46</v>
      </c>
      <c r="AA65" s="40">
        <f t="shared" si="10"/>
        <v>4</v>
      </c>
      <c r="AB65" s="43" t="s">
        <v>41</v>
      </c>
      <c r="AC65" s="42">
        <f t="shared" si="11"/>
        <v>2</v>
      </c>
      <c r="AD65" s="41" t="s">
        <v>74</v>
      </c>
      <c r="AE65" s="42">
        <f t="shared" si="12"/>
        <v>2</v>
      </c>
      <c r="AF65" s="43">
        <v>1974</v>
      </c>
      <c r="AG65" s="40">
        <f t="shared" si="13"/>
        <v>3</v>
      </c>
      <c r="AH65" s="43" t="s">
        <v>49</v>
      </c>
      <c r="AI65" s="40">
        <f t="shared" si="14"/>
        <v>2</v>
      </c>
      <c r="AJ65" s="46" t="s">
        <v>42</v>
      </c>
      <c r="AK65" s="40">
        <f t="shared" si="15"/>
        <v>0</v>
      </c>
      <c r="AL65" s="9" t="s">
        <v>1048</v>
      </c>
      <c r="AM65" s="9">
        <f t="shared" si="16"/>
        <v>4</v>
      </c>
      <c r="AN65" s="9" t="s">
        <v>1052</v>
      </c>
      <c r="AO65" s="47">
        <f>VLOOKUP(AN65,'Data Tables'!$E$4:$F$15,2,FALSE)</f>
        <v>18.814844999999998</v>
      </c>
      <c r="AP65" s="9">
        <f t="shared" si="17"/>
        <v>1</v>
      </c>
      <c r="AQ65" s="9" t="s">
        <v>1058</v>
      </c>
      <c r="AR65" s="9">
        <f t="shared" si="18"/>
        <v>1</v>
      </c>
      <c r="AS65" s="9" t="str">
        <f t="shared" si="19"/>
        <v>Not NYC</v>
      </c>
      <c r="AT65" s="9"/>
      <c r="AU65" s="9">
        <f t="shared" si="20"/>
        <v>0</v>
      </c>
      <c r="AV65" s="9">
        <f t="shared" si="21"/>
        <v>76</v>
      </c>
    </row>
    <row r="66" spans="1:48" x14ac:dyDescent="0.25">
      <c r="A66" s="9" t="s">
        <v>238</v>
      </c>
      <c r="B66" s="9" t="s">
        <v>239</v>
      </c>
      <c r="C66" s="9" t="s">
        <v>206</v>
      </c>
      <c r="D66" s="9" t="s">
        <v>59</v>
      </c>
      <c r="E66" t="s">
        <v>1034</v>
      </c>
      <c r="F66" t="str">
        <f t="shared" si="0"/>
        <v>NYC</v>
      </c>
      <c r="G66" s="9" t="s">
        <v>53</v>
      </c>
      <c r="H66" s="36">
        <v>40.702296599999997</v>
      </c>
      <c r="I66" s="36">
        <v>-73.796014799999995</v>
      </c>
      <c r="J66" s="40">
        <f t="shared" si="24"/>
        <v>2</v>
      </c>
      <c r="K66" s="40">
        <f t="shared" si="2"/>
        <v>0</v>
      </c>
      <c r="L66" s="40">
        <f t="shared" si="3"/>
        <v>1</v>
      </c>
      <c r="M66" s="41">
        <v>96690.424108235282</v>
      </c>
      <c r="N66" s="41">
        <v>10923.741727105262</v>
      </c>
      <c r="O66" s="41">
        <f t="shared" si="23"/>
        <v>6648.8885754427674</v>
      </c>
      <c r="P66" s="42">
        <f t="shared" si="5"/>
        <v>2</v>
      </c>
      <c r="Q66" s="43">
        <v>1982</v>
      </c>
      <c r="R66" s="43">
        <v>2009</v>
      </c>
      <c r="S66" s="40">
        <f t="shared" si="6"/>
        <v>0</v>
      </c>
      <c r="T66" s="40" t="s">
        <v>1162</v>
      </c>
      <c r="U66" s="40">
        <f t="shared" si="7"/>
        <v>4</v>
      </c>
      <c r="V66" s="40" t="str">
        <f>IFERROR(VLOOKUP(A66,'Data Tables'!$L$3:$M$89,2,FALSE),"No")</f>
        <v>Yes</v>
      </c>
      <c r="W66" s="40">
        <f t="shared" si="8"/>
        <v>4</v>
      </c>
      <c r="X66" s="43" t="s">
        <v>1126</v>
      </c>
      <c r="Y66" s="40">
        <f t="shared" si="9"/>
        <v>4</v>
      </c>
      <c r="Z66" s="41" t="s">
        <v>46</v>
      </c>
      <c r="AA66" s="40">
        <f t="shared" si="10"/>
        <v>4</v>
      </c>
      <c r="AB66" s="41" t="s">
        <v>47</v>
      </c>
      <c r="AC66" s="42">
        <f t="shared" si="11"/>
        <v>3</v>
      </c>
      <c r="AD66" s="41" t="s">
        <v>74</v>
      </c>
      <c r="AE66" s="42">
        <f t="shared" si="12"/>
        <v>2</v>
      </c>
      <c r="AF66" s="45">
        <v>1990</v>
      </c>
      <c r="AG66" s="40">
        <f t="shared" si="13"/>
        <v>2</v>
      </c>
      <c r="AH66" s="45" t="str">
        <f>IF(AND(E66="Upstate",Q66&gt;=1945),"Forced Air",IF(Q66&gt;=1980,"Hydronic",IF(AND(E66="Downstate/LI/HV",Q66&gt;=1945),"Forced Air","Steam")))</f>
        <v>Hydronic</v>
      </c>
      <c r="AI66" s="40">
        <f t="shared" si="14"/>
        <v>4</v>
      </c>
      <c r="AJ66" s="46" t="s">
        <v>42</v>
      </c>
      <c r="AK66" s="40">
        <f t="shared" si="15"/>
        <v>0</v>
      </c>
      <c r="AL66" s="9" t="s">
        <v>1048</v>
      </c>
      <c r="AM66" s="9">
        <f t="shared" si="16"/>
        <v>4</v>
      </c>
      <c r="AN66" s="9" t="s">
        <v>1055</v>
      </c>
      <c r="AO66" s="47">
        <f>VLOOKUP(AN66,'Data Tables'!$E$4:$F$15,2,FALSE)</f>
        <v>20.157194</v>
      </c>
      <c r="AP66" s="9">
        <f t="shared" si="17"/>
        <v>0</v>
      </c>
      <c r="AQ66" s="9" t="s">
        <v>1050</v>
      </c>
      <c r="AR66" s="9">
        <f t="shared" si="18"/>
        <v>2</v>
      </c>
      <c r="AS66" s="9" t="str">
        <f t="shared" si="19"/>
        <v>NYC Dual Fuel</v>
      </c>
      <c r="AT66" s="9"/>
      <c r="AU66" s="9">
        <f t="shared" si="20"/>
        <v>3</v>
      </c>
      <c r="AV66" s="9">
        <f t="shared" si="21"/>
        <v>76</v>
      </c>
    </row>
    <row r="67" spans="1:48" x14ac:dyDescent="0.25">
      <c r="A67" s="9" t="s">
        <v>171</v>
      </c>
      <c r="B67" s="9" t="s">
        <v>172</v>
      </c>
      <c r="C67" s="9" t="s">
        <v>45</v>
      </c>
      <c r="D67" s="9" t="s">
        <v>45</v>
      </c>
      <c r="E67" t="s">
        <v>1034</v>
      </c>
      <c r="F67" t="str">
        <f t="shared" si="0"/>
        <v>NYC</v>
      </c>
      <c r="G67" s="9" t="s">
        <v>39</v>
      </c>
      <c r="H67" s="36">
        <v>40.8358244</v>
      </c>
      <c r="I67" s="36">
        <v>-73.875542100000004</v>
      </c>
      <c r="J67" s="40">
        <f t="shared" si="24"/>
        <v>3</v>
      </c>
      <c r="K67" s="40">
        <f t="shared" si="2"/>
        <v>2</v>
      </c>
      <c r="L67" s="40">
        <f t="shared" si="3"/>
        <v>3</v>
      </c>
      <c r="M67" s="41">
        <v>163963.34729411764</v>
      </c>
      <c r="N67" s="41">
        <v>4009.3206299083022</v>
      </c>
      <c r="O67" s="41">
        <f t="shared" si="23"/>
        <v>11274.891352166092</v>
      </c>
      <c r="P67" s="42">
        <f t="shared" si="5"/>
        <v>3</v>
      </c>
      <c r="Q67" s="43">
        <v>1966</v>
      </c>
      <c r="R67" s="43"/>
      <c r="S67" s="40">
        <f t="shared" si="6"/>
        <v>3</v>
      </c>
      <c r="T67" s="40" t="s">
        <v>1162</v>
      </c>
      <c r="U67" s="40">
        <f t="shared" si="7"/>
        <v>4</v>
      </c>
      <c r="V67" s="40" t="str">
        <f>IFERROR(VLOOKUP(A67,'Data Tables'!$L$3:$M$89,2,FALSE),"No")</f>
        <v>No</v>
      </c>
      <c r="W67" s="40">
        <f t="shared" si="8"/>
        <v>0</v>
      </c>
      <c r="X67" s="43"/>
      <c r="Y67" s="40">
        <f t="shared" si="9"/>
        <v>0</v>
      </c>
      <c r="Z67" s="41" t="s">
        <v>46</v>
      </c>
      <c r="AA67" s="40">
        <f t="shared" si="10"/>
        <v>4</v>
      </c>
      <c r="AB67" s="44" t="str">
        <f>IF(AND(E67="Manhattan",G67="Multifamily Housing"),IF(Q67&lt;1980,"Dual Fuel","Natural Gas"),IF(AND(E67="Manhattan",G67&lt;&gt;"Multifamily Housing"),IF(Q67&lt;1945,"Oil",IF(Q67&lt;1980,"Dual Fuel","Natural Gas")),IF(E67="Downstate/LI/HV",IF(Q67&lt;1980,"Dual Fuel","Natural Gas"),IF(Q67&lt;1945,"Dual Fuel","Natural Gas"))))</f>
        <v>Dual Fuel</v>
      </c>
      <c r="AC67" s="42">
        <f t="shared" si="11"/>
        <v>3</v>
      </c>
      <c r="AD67" s="44" t="str">
        <f>IF(AND(E67="Upstate",Q67&gt;=1945),"Furnace",IF(Q67&gt;=1980,"HW Boiler",IF(AND(E67="Downstate/LI/HV",Q67&gt;=1945),"Furnace","Steam Boiler")))</f>
        <v>Furnace</v>
      </c>
      <c r="AE67" s="42">
        <f t="shared" si="12"/>
        <v>3</v>
      </c>
      <c r="AF67" s="45">
        <v>1990</v>
      </c>
      <c r="AG67" s="40">
        <f t="shared" si="13"/>
        <v>2</v>
      </c>
      <c r="AH67" s="45" t="str">
        <f>IF(AND(E67="Upstate",Q67&gt;=1945),"Forced Air",IF(Q67&gt;=1980,"Hydronic",IF(AND(E67="Downstate/LI/HV",Q67&gt;=1945),"Forced Air","Steam")))</f>
        <v>Forced Air</v>
      </c>
      <c r="AI67" s="40">
        <f t="shared" si="14"/>
        <v>4</v>
      </c>
      <c r="AJ67" s="46" t="s">
        <v>42</v>
      </c>
      <c r="AK67" s="40">
        <f t="shared" si="15"/>
        <v>0</v>
      </c>
      <c r="AL67" s="9" t="s">
        <v>1048</v>
      </c>
      <c r="AM67" s="9">
        <f t="shared" si="16"/>
        <v>4</v>
      </c>
      <c r="AN67" s="9" t="s">
        <v>1055</v>
      </c>
      <c r="AO67" s="47">
        <f>VLOOKUP(AN67,'Data Tables'!$E$4:$F$15,2,FALSE)</f>
        <v>20.157194</v>
      </c>
      <c r="AP67" s="9">
        <f t="shared" si="17"/>
        <v>0</v>
      </c>
      <c r="AQ67" s="9" t="s">
        <v>1050</v>
      </c>
      <c r="AR67" s="9">
        <f t="shared" si="18"/>
        <v>2</v>
      </c>
      <c r="AS67" s="9" t="str">
        <f t="shared" si="19"/>
        <v>NYC Dual Fuel</v>
      </c>
      <c r="AT67" s="9" t="s">
        <v>1162</v>
      </c>
      <c r="AU67" s="9">
        <f t="shared" si="20"/>
        <v>0</v>
      </c>
      <c r="AV67" s="9">
        <f t="shared" si="21"/>
        <v>75</v>
      </c>
    </row>
    <row r="68" spans="1:48" hidden="1" x14ac:dyDescent="0.25">
      <c r="A68" s="9" t="s">
        <v>469</v>
      </c>
      <c r="B68" s="9" t="s">
        <v>470</v>
      </c>
      <c r="C68" s="9" t="s">
        <v>417</v>
      </c>
      <c r="D68" s="9" t="s">
        <v>418</v>
      </c>
      <c r="E68" t="s">
        <v>1035</v>
      </c>
      <c r="F68" t="str">
        <f t="shared" si="0"/>
        <v>Not NYC</v>
      </c>
      <c r="G68" s="9" t="s">
        <v>76</v>
      </c>
      <c r="H68" s="36">
        <v>42.927374</v>
      </c>
      <c r="I68" s="36">
        <v>-78.829336999999995</v>
      </c>
      <c r="J68" s="40">
        <f t="shared" si="24"/>
        <v>4</v>
      </c>
      <c r="K68" s="40">
        <f t="shared" si="2"/>
        <v>4</v>
      </c>
      <c r="L68" s="40">
        <f t="shared" si="3"/>
        <v>4</v>
      </c>
      <c r="M68" s="41">
        <v>154186.00511698675</v>
      </c>
      <c r="N68" s="41">
        <v>67232.269673104689</v>
      </c>
      <c r="O68" s="41">
        <f t="shared" si="23"/>
        <v>10602.555293044559</v>
      </c>
      <c r="P68" s="42">
        <f t="shared" si="5"/>
        <v>3</v>
      </c>
      <c r="Q68" s="43">
        <v>1978</v>
      </c>
      <c r="R68" s="43"/>
      <c r="S68" s="40">
        <f t="shared" si="6"/>
        <v>3</v>
      </c>
      <c r="T68" s="40"/>
      <c r="U68" s="40">
        <f t="shared" si="7"/>
        <v>0</v>
      </c>
      <c r="V68" s="40" t="str">
        <f>IFERROR(VLOOKUP(A68,'Data Tables'!$L$3:$M$89,2,FALSE),"No")</f>
        <v>No</v>
      </c>
      <c r="W68" s="40">
        <f t="shared" si="8"/>
        <v>0</v>
      </c>
      <c r="X68" s="43"/>
      <c r="Y68" s="40">
        <f t="shared" si="9"/>
        <v>0</v>
      </c>
      <c r="Z68" s="43" t="s">
        <v>46</v>
      </c>
      <c r="AA68" s="40">
        <f t="shared" si="10"/>
        <v>4</v>
      </c>
      <c r="AB68" s="43" t="s">
        <v>471</v>
      </c>
      <c r="AC68" s="42">
        <f t="shared" si="11"/>
        <v>1</v>
      </c>
      <c r="AD68" s="41" t="s">
        <v>74</v>
      </c>
      <c r="AE68" s="42">
        <f t="shared" si="12"/>
        <v>2</v>
      </c>
      <c r="AF68" s="45">
        <v>1990</v>
      </c>
      <c r="AG68" s="40">
        <f t="shared" si="13"/>
        <v>2</v>
      </c>
      <c r="AH68" s="43" t="s">
        <v>49</v>
      </c>
      <c r="AI68" s="40">
        <f t="shared" si="14"/>
        <v>2</v>
      </c>
      <c r="AJ68" s="46" t="s">
        <v>42</v>
      </c>
      <c r="AK68" s="40">
        <f t="shared" si="15"/>
        <v>0</v>
      </c>
      <c r="AL68" s="9" t="s">
        <v>1060</v>
      </c>
      <c r="AM68" s="9">
        <f t="shared" si="16"/>
        <v>2</v>
      </c>
      <c r="AN68" s="9" t="s">
        <v>1047</v>
      </c>
      <c r="AO68" s="47">
        <f>VLOOKUP(AN68,'Data Tables'!$E$4:$F$15,2,FALSE)</f>
        <v>8.6002589999999994</v>
      </c>
      <c r="AP68" s="9">
        <f t="shared" si="17"/>
        <v>4</v>
      </c>
      <c r="AQ68" s="9" t="s">
        <v>1061</v>
      </c>
      <c r="AR68" s="9">
        <f t="shared" si="18"/>
        <v>4</v>
      </c>
      <c r="AS68" s="9" t="str">
        <f t="shared" si="19"/>
        <v>Not NYC</v>
      </c>
      <c r="AT68" s="9"/>
      <c r="AU68" s="9">
        <f t="shared" si="20"/>
        <v>0</v>
      </c>
      <c r="AV68" s="9">
        <f t="shared" si="21"/>
        <v>75</v>
      </c>
    </row>
    <row r="69" spans="1:48" x14ac:dyDescent="0.25">
      <c r="A69" s="9" t="s">
        <v>72</v>
      </c>
      <c r="B69" s="9" t="s">
        <v>73</v>
      </c>
      <c r="C69" s="9" t="s">
        <v>38</v>
      </c>
      <c r="D69" s="9" t="s">
        <v>38</v>
      </c>
      <c r="E69" t="s">
        <v>1034</v>
      </c>
      <c r="F69" t="str">
        <f t="shared" ref="F69:F132" si="25">IF(OR(D69="Brooklyn",D69="Bronx",D69="Queens",D69="Manhattan",D69="Staten Island"),"NYC","Not NYC")</f>
        <v>NYC</v>
      </c>
      <c r="G69" s="9" t="s">
        <v>39</v>
      </c>
      <c r="H69" s="36">
        <v>40.582052300000001</v>
      </c>
      <c r="I69" s="36">
        <v>-73.974348800000001</v>
      </c>
      <c r="J69" s="40">
        <f t="shared" si="24"/>
        <v>3</v>
      </c>
      <c r="K69" s="40">
        <f t="shared" ref="K69:K132" si="26">IF(OR(G69="Hospitals",G69="Hotels",G69="Airports"),4,IF(G69="Nursing Homes",3,IF(OR(G69="Multifamily Housing",G69="Military"),2,IF(OR(G69="Office",G69="Correctional Facilities"),1,0))))</f>
        <v>2</v>
      </c>
      <c r="L69" s="40">
        <f t="shared" ref="L69:L132" si="27">IF(OR(G69="Hospitals",G69="Nursing Homes",G69="Hotels",G69="Airports"),4,IF(AND(E69="Upstate",OR(G69="Multifamily Housing",G69="Military")),2,IF(OR(G69="Multifamily Housing",G69="Military"),3,IF(G69="Office",2,IF(OR(G69="Correctional Facilities",G69="Colleges &amp; Universities"),1,666)))))</f>
        <v>3</v>
      </c>
      <c r="M69" s="41">
        <v>733641.95141176472</v>
      </c>
      <c r="N69" s="41">
        <v>8314.6436246642588</v>
      </c>
      <c r="O69" s="41">
        <f t="shared" si="23"/>
        <v>50448.673011785468</v>
      </c>
      <c r="P69" s="42">
        <f t="shared" ref="P69:P132" si="28">IF(M69&gt;=200000,4,IF(M69&gt;=100000,3,IF(M69&gt;=50000,2,IF(M69&gt;=20000,1,0))))</f>
        <v>4</v>
      </c>
      <c r="Q69" s="43">
        <v>1963</v>
      </c>
      <c r="R69" s="43"/>
      <c r="S69" s="40">
        <f t="shared" ref="S69:S132" si="29">IF(OR(Q69&gt;=2000,R69&gt;=2000),0,IF(AND(Q69&gt;=1980,OR(R69="",R69&lt;2000)),1,IF(AND(Q69&lt;1980,R69&gt;=1980,R69&lt;2000),2,IF(Q69&lt;1945,4,3))))</f>
        <v>3</v>
      </c>
      <c r="T69" s="40"/>
      <c r="U69" s="40">
        <f t="shared" ref="U69:U132" si="30">IF(T69="Y",4,0)</f>
        <v>0</v>
      </c>
      <c r="V69" s="40" t="str">
        <f>IFERROR(VLOOKUP(A69,'Data Tables'!$L$3:$M$89,2,FALSE),"No")</f>
        <v>No</v>
      </c>
      <c r="W69" s="40">
        <f t="shared" ref="W69:W132" si="31">IF(V69="Yes",4,0)</f>
        <v>0</v>
      </c>
      <c r="X69" s="43"/>
      <c r="Y69" s="40">
        <f t="shared" ref="Y69:Y132" si="32">IF(X69="",0,4)</f>
        <v>0</v>
      </c>
      <c r="Z69" s="41" t="s">
        <v>46</v>
      </c>
      <c r="AA69" s="40">
        <f t="shared" ref="AA69:AA132" si="33">IF(Z69="Plentiful",4,IF(Z69="Sufficient",2,IF(Z69="Limited",1,0)))</f>
        <v>4</v>
      </c>
      <c r="AB69" s="41" t="s">
        <v>41</v>
      </c>
      <c r="AC69" s="42">
        <f t="shared" ref="AC69:AC132" si="34">IF(OR(AB69="Coal",AB69="Oil"),4,IF(AB69="Dual Fuel",3,IF(AB69="Natural Gas",2,1)))</f>
        <v>2</v>
      </c>
      <c r="AD69" s="41" t="s">
        <v>74</v>
      </c>
      <c r="AE69" s="42">
        <f t="shared" ref="AE69:AE132" si="35">IF(OR(AD69="HW Boiler",AD69="District HW",AD69="District HW (CHP)"),4,IF(OR(AD69="Furnace",AD69="CHP",AD69="District Steam (CHP)"),3,IF(OR(AD69="Steam Boiler",AD69="District Steam"),2,1)))</f>
        <v>2</v>
      </c>
      <c r="AF69" s="43">
        <v>1963</v>
      </c>
      <c r="AG69" s="40">
        <f t="shared" ref="AG69:AG132" si="36">IF(AF69&gt;=2000,1,IF(AF69&gt;=1980,2,IF(AF69&gt;=1950,3,4)))</f>
        <v>3</v>
      </c>
      <c r="AH69" s="43" t="s">
        <v>49</v>
      </c>
      <c r="AI69" s="40">
        <f t="shared" ref="AI69:AI132" si="37">IF(AH69="Hydronic",4,IF(AH69="Forced Air",4,IF(AH69="Steam",2,0)))</f>
        <v>2</v>
      </c>
      <c r="AJ69" s="46" t="s">
        <v>42</v>
      </c>
      <c r="AK69" s="40">
        <f t="shared" ref="AK69:AK132" si="38">IF(OR(AJ69="HW",AJ69="HW + CW"),4,IF(AJ69="Steam + CW",3,IF(AJ69="CW",2,IF(AJ69="Steam",1,0))))</f>
        <v>0</v>
      </c>
      <c r="AL69" s="9" t="s">
        <v>1048</v>
      </c>
      <c r="AM69" s="9">
        <f t="shared" ref="AM69:AM132" si="39">IF(AL69="Zone 4",4,IF(AL69="Zone 5",2,1))</f>
        <v>4</v>
      </c>
      <c r="AN69" s="9" t="s">
        <v>1055</v>
      </c>
      <c r="AO69" s="47">
        <f>VLOOKUP(AN69,'Data Tables'!$E$4:$F$15,2,FALSE)</f>
        <v>20.157194</v>
      </c>
      <c r="AP69" s="9">
        <f t="shared" ref="AP69:AP132" si="40">IF(AO69&gt;20,0,IF(AO69&gt;15,1,IF(AO69&gt;12,2,IF(AO69&gt;9,3,4))))</f>
        <v>0</v>
      </c>
      <c r="AQ69" s="9" t="s">
        <v>1050</v>
      </c>
      <c r="AR69" s="9">
        <f t="shared" ref="AR69:AR132" si="41">IF(AD69="Electric Heat Pump",0,IF(AQ69="Lowest Emissions",4,IF(AQ69="Low Emissions",2,1)))</f>
        <v>2</v>
      </c>
      <c r="AS69" s="9" t="str">
        <f t="shared" ref="AS69:AS132" si="42">IF(F69="NYC",CONCATENATE(F69," ",AB69),"Not NYC")</f>
        <v>NYC Natural Gas</v>
      </c>
      <c r="AT69" s="9"/>
      <c r="AU69" s="9">
        <f t="shared" ref="AU69:AU132" si="43">IF(OR(AS69="Not NYC",AT69="Y"),0,IF(AS69="NYC Electricity",0,IF(AS69="NYC Natural Gas",2,IF(AS69="NYC Dual Fuel",3,4))))</f>
        <v>2</v>
      </c>
      <c r="AV69" s="9">
        <f t="shared" ref="AV69:AV132" si="44">J69*J$3+K69*K$3+L69*L$3+P69*P$3+S69*S$3+U69*U$3+W69*W$3+Y69*Y$3+AA69*AA$3+AC69*AC$3+AE69*AE$3+AG69*AG$3+AI69*AI$3+AK69*AK$3+AM69*AM$3+AP69*AP$3+AR69*AR$3+AU69*AU$3</f>
        <v>75</v>
      </c>
    </row>
    <row r="70" spans="1:48" x14ac:dyDescent="0.25">
      <c r="A70" s="9" t="s">
        <v>93</v>
      </c>
      <c r="B70" s="9" t="s">
        <v>94</v>
      </c>
      <c r="C70" s="9" t="s">
        <v>38</v>
      </c>
      <c r="D70" s="9" t="s">
        <v>38</v>
      </c>
      <c r="E70" t="s">
        <v>1034</v>
      </c>
      <c r="F70" t="str">
        <f t="shared" si="25"/>
        <v>NYC</v>
      </c>
      <c r="G70" s="9" t="s">
        <v>39</v>
      </c>
      <c r="H70" s="36">
        <v>40.581257600000001</v>
      </c>
      <c r="I70" s="36">
        <v>-73.972149200000004</v>
      </c>
      <c r="J70" s="40">
        <f t="shared" si="24"/>
        <v>3</v>
      </c>
      <c r="K70" s="40">
        <f t="shared" si="26"/>
        <v>2</v>
      </c>
      <c r="L70" s="40">
        <f t="shared" si="27"/>
        <v>3</v>
      </c>
      <c r="M70" s="41">
        <v>438849.650588235</v>
      </c>
      <c r="N70" s="41">
        <v>4900.8874774873639</v>
      </c>
      <c r="O70" s="41">
        <f t="shared" si="23"/>
        <v>30177.367149273341</v>
      </c>
      <c r="P70" s="42">
        <f t="shared" si="28"/>
        <v>4</v>
      </c>
      <c r="Q70" s="43">
        <v>1963</v>
      </c>
      <c r="R70" s="43"/>
      <c r="S70" s="40">
        <f t="shared" si="29"/>
        <v>3</v>
      </c>
      <c r="T70" s="40"/>
      <c r="U70" s="40">
        <f t="shared" si="30"/>
        <v>0</v>
      </c>
      <c r="V70" s="40" t="str">
        <f>IFERROR(VLOOKUP(A70,'Data Tables'!$L$3:$M$89,2,FALSE),"No")</f>
        <v>No</v>
      </c>
      <c r="W70" s="40">
        <f t="shared" si="31"/>
        <v>0</v>
      </c>
      <c r="X70" s="43"/>
      <c r="Y70" s="40">
        <f t="shared" si="32"/>
        <v>0</v>
      </c>
      <c r="Z70" s="41" t="s">
        <v>46</v>
      </c>
      <c r="AA70" s="40">
        <f t="shared" si="33"/>
        <v>4</v>
      </c>
      <c r="AB70" s="41" t="s">
        <v>41</v>
      </c>
      <c r="AC70" s="42">
        <f t="shared" si="34"/>
        <v>2</v>
      </c>
      <c r="AD70" s="41" t="s">
        <v>74</v>
      </c>
      <c r="AE70" s="42">
        <f t="shared" si="35"/>
        <v>2</v>
      </c>
      <c r="AF70" s="43">
        <v>1963</v>
      </c>
      <c r="AG70" s="40">
        <f t="shared" si="36"/>
        <v>3</v>
      </c>
      <c r="AH70" s="43" t="s">
        <v>49</v>
      </c>
      <c r="AI70" s="40">
        <f t="shared" si="37"/>
        <v>2</v>
      </c>
      <c r="AJ70" s="46" t="s">
        <v>42</v>
      </c>
      <c r="AK70" s="40">
        <f t="shared" si="38"/>
        <v>0</v>
      </c>
      <c r="AL70" s="9" t="s">
        <v>1048</v>
      </c>
      <c r="AM70" s="9">
        <f t="shared" si="39"/>
        <v>4</v>
      </c>
      <c r="AN70" s="9" t="s">
        <v>1055</v>
      </c>
      <c r="AO70" s="47">
        <f>VLOOKUP(AN70,'Data Tables'!$E$4:$F$15,2,FALSE)</f>
        <v>20.157194</v>
      </c>
      <c r="AP70" s="9">
        <f t="shared" si="40"/>
        <v>0</v>
      </c>
      <c r="AQ70" s="9" t="s">
        <v>1050</v>
      </c>
      <c r="AR70" s="9">
        <f t="shared" si="41"/>
        <v>2</v>
      </c>
      <c r="AS70" s="9" t="str">
        <f t="shared" si="42"/>
        <v>NYC Natural Gas</v>
      </c>
      <c r="AT70" s="9"/>
      <c r="AU70" s="9">
        <f t="shared" si="43"/>
        <v>2</v>
      </c>
      <c r="AV70" s="9">
        <f t="shared" si="44"/>
        <v>75</v>
      </c>
    </row>
    <row r="71" spans="1:48" x14ac:dyDescent="0.25">
      <c r="A71" s="38" t="s">
        <v>261</v>
      </c>
      <c r="B71" s="9" t="s">
        <v>262</v>
      </c>
      <c r="C71" s="9" t="s">
        <v>45</v>
      </c>
      <c r="D71" s="9" t="s">
        <v>45</v>
      </c>
      <c r="E71" t="s">
        <v>1034</v>
      </c>
      <c r="F71" t="str">
        <f t="shared" si="25"/>
        <v>NYC</v>
      </c>
      <c r="G71" s="9" t="s">
        <v>39</v>
      </c>
      <c r="H71" s="36">
        <v>40.877063300000003</v>
      </c>
      <c r="I71" s="36">
        <v>-73.850633200000004</v>
      </c>
      <c r="J71" s="40">
        <f t="shared" si="24"/>
        <v>3</v>
      </c>
      <c r="K71" s="40">
        <f t="shared" si="26"/>
        <v>2</v>
      </c>
      <c r="L71" s="40">
        <f t="shared" si="27"/>
        <v>3</v>
      </c>
      <c r="M71" s="41">
        <v>79567.575411764701</v>
      </c>
      <c r="N71" s="41">
        <v>1002.7693113920576</v>
      </c>
      <c r="O71" s="41">
        <f t="shared" ref="O71:O100" si="45">(M71/0.85)*116.9*0.0005</f>
        <v>5471.440920961938</v>
      </c>
      <c r="P71" s="42">
        <f t="shared" si="28"/>
        <v>2</v>
      </c>
      <c r="Q71" s="43">
        <v>1935</v>
      </c>
      <c r="R71" s="43"/>
      <c r="S71" s="40">
        <f t="shared" si="29"/>
        <v>4</v>
      </c>
      <c r="T71" s="40"/>
      <c r="U71" s="40">
        <f t="shared" si="30"/>
        <v>0</v>
      </c>
      <c r="V71" s="40" t="str">
        <f>IFERROR(VLOOKUP(A71,'Data Tables'!$L$3:$M$89,2,FALSE),"No")</f>
        <v>No</v>
      </c>
      <c r="W71" s="40">
        <f t="shared" si="31"/>
        <v>0</v>
      </c>
      <c r="X71" s="43"/>
      <c r="Y71" s="40">
        <f t="shared" si="32"/>
        <v>0</v>
      </c>
      <c r="Z71" s="41" t="s">
        <v>67</v>
      </c>
      <c r="AA71" s="40">
        <f t="shared" si="33"/>
        <v>2</v>
      </c>
      <c r="AB71" s="41" t="s">
        <v>201</v>
      </c>
      <c r="AC71" s="42">
        <f t="shared" si="34"/>
        <v>4</v>
      </c>
      <c r="AD71" s="41" t="s">
        <v>74</v>
      </c>
      <c r="AE71" s="42">
        <f t="shared" si="35"/>
        <v>2</v>
      </c>
      <c r="AF71" s="43">
        <v>1990</v>
      </c>
      <c r="AG71" s="40">
        <f t="shared" si="36"/>
        <v>2</v>
      </c>
      <c r="AH71" s="45" t="str">
        <f>IF(AND(E71="Upstate",Q71&gt;=1945),"Forced Air",IF(Q71&gt;=1980,"Hydronic",IF(AND(E71="Downstate/LI/HV",Q71&gt;=1945),"Forced Air","Steam")))</f>
        <v>Steam</v>
      </c>
      <c r="AI71" s="40">
        <f t="shared" si="37"/>
        <v>2</v>
      </c>
      <c r="AJ71" s="46" t="s">
        <v>42</v>
      </c>
      <c r="AK71" s="40">
        <f t="shared" si="38"/>
        <v>0</v>
      </c>
      <c r="AL71" s="9" t="s">
        <v>1048</v>
      </c>
      <c r="AM71" s="9">
        <f t="shared" si="39"/>
        <v>4</v>
      </c>
      <c r="AN71" s="9" t="s">
        <v>1055</v>
      </c>
      <c r="AO71" s="47">
        <f>VLOOKUP(AN71,'Data Tables'!$E$4:$F$15,2,FALSE)</f>
        <v>20.157194</v>
      </c>
      <c r="AP71" s="9">
        <f t="shared" si="40"/>
        <v>0</v>
      </c>
      <c r="AQ71" s="9" t="s">
        <v>1050</v>
      </c>
      <c r="AR71" s="9">
        <f t="shared" si="41"/>
        <v>2</v>
      </c>
      <c r="AS71" s="9" t="str">
        <f t="shared" si="42"/>
        <v>NYC Oil</v>
      </c>
      <c r="AT71" s="9"/>
      <c r="AU71" s="9">
        <f t="shared" si="43"/>
        <v>4</v>
      </c>
      <c r="AV71" s="9">
        <f t="shared" si="44"/>
        <v>75</v>
      </c>
    </row>
    <row r="72" spans="1:48" x14ac:dyDescent="0.25">
      <c r="A72" s="37" t="s">
        <v>261</v>
      </c>
      <c r="B72" s="9" t="s">
        <v>306</v>
      </c>
      <c r="C72" s="9" t="s">
        <v>45</v>
      </c>
      <c r="D72" s="9" t="s">
        <v>45</v>
      </c>
      <c r="E72" t="s">
        <v>1034</v>
      </c>
      <c r="F72" t="str">
        <f t="shared" si="25"/>
        <v>NYC</v>
      </c>
      <c r="G72" s="9" t="s">
        <v>39</v>
      </c>
      <c r="H72" s="36">
        <v>40.877768699999997</v>
      </c>
      <c r="I72" s="36">
        <v>-73.848398700000004</v>
      </c>
      <c r="J72" s="40">
        <f t="shared" si="24"/>
        <v>3</v>
      </c>
      <c r="K72" s="40">
        <f t="shared" si="26"/>
        <v>2</v>
      </c>
      <c r="L72" s="40">
        <f t="shared" si="27"/>
        <v>3</v>
      </c>
      <c r="M72" s="41">
        <v>63888.785882352902</v>
      </c>
      <c r="N72" s="41">
        <v>756.68437852996385</v>
      </c>
      <c r="O72" s="41">
        <f t="shared" si="45"/>
        <v>4393.2935703806197</v>
      </c>
      <c r="P72" s="42">
        <f t="shared" si="28"/>
        <v>2</v>
      </c>
      <c r="Q72" s="43">
        <v>1935</v>
      </c>
      <c r="R72" s="43"/>
      <c r="S72" s="40">
        <f t="shared" si="29"/>
        <v>4</v>
      </c>
      <c r="T72" s="40"/>
      <c r="U72" s="40">
        <f t="shared" si="30"/>
        <v>0</v>
      </c>
      <c r="V72" s="40" t="str">
        <f>IFERROR(VLOOKUP(A72,'Data Tables'!$L$3:$M$89,2,FALSE),"No")</f>
        <v>No</v>
      </c>
      <c r="W72" s="40">
        <f t="shared" si="31"/>
        <v>0</v>
      </c>
      <c r="X72" s="43"/>
      <c r="Y72" s="40">
        <f t="shared" si="32"/>
        <v>0</v>
      </c>
      <c r="Z72" s="41" t="s">
        <v>67</v>
      </c>
      <c r="AA72" s="40">
        <f t="shared" si="33"/>
        <v>2</v>
      </c>
      <c r="AB72" s="41" t="s">
        <v>201</v>
      </c>
      <c r="AC72" s="42">
        <f t="shared" si="34"/>
        <v>4</v>
      </c>
      <c r="AD72" s="41" t="s">
        <v>74</v>
      </c>
      <c r="AE72" s="42">
        <f t="shared" si="35"/>
        <v>2</v>
      </c>
      <c r="AF72" s="45">
        <v>1990</v>
      </c>
      <c r="AG72" s="40">
        <f t="shared" si="36"/>
        <v>2</v>
      </c>
      <c r="AH72" s="45" t="str">
        <f>IF(AND(E72="Upstate",Q72&gt;=1945),"Forced Air",IF(Q72&gt;=1980,"Hydronic",IF(AND(E72="Downstate/LI/HV",Q72&gt;=1945),"Forced Air","Steam")))</f>
        <v>Steam</v>
      </c>
      <c r="AI72" s="40">
        <f t="shared" si="37"/>
        <v>2</v>
      </c>
      <c r="AJ72" s="46" t="s">
        <v>42</v>
      </c>
      <c r="AK72" s="40">
        <f t="shared" si="38"/>
        <v>0</v>
      </c>
      <c r="AL72" s="9" t="s">
        <v>1048</v>
      </c>
      <c r="AM72" s="9">
        <f t="shared" si="39"/>
        <v>4</v>
      </c>
      <c r="AN72" s="9" t="s">
        <v>1055</v>
      </c>
      <c r="AO72" s="47">
        <f>VLOOKUP(AN72,'Data Tables'!$E$4:$F$15,2,FALSE)</f>
        <v>20.157194</v>
      </c>
      <c r="AP72" s="9">
        <f t="shared" si="40"/>
        <v>0</v>
      </c>
      <c r="AQ72" s="9" t="s">
        <v>1050</v>
      </c>
      <c r="AR72" s="9">
        <f t="shared" si="41"/>
        <v>2</v>
      </c>
      <c r="AS72" s="9" t="str">
        <f t="shared" si="42"/>
        <v>NYC Oil</v>
      </c>
      <c r="AT72" s="9"/>
      <c r="AU72" s="9">
        <f t="shared" si="43"/>
        <v>4</v>
      </c>
      <c r="AV72" s="9">
        <f t="shared" si="44"/>
        <v>75</v>
      </c>
    </row>
    <row r="73" spans="1:48" hidden="1" x14ac:dyDescent="0.25">
      <c r="A73" s="9" t="s">
        <v>891</v>
      </c>
      <c r="B73" s="9" t="s">
        <v>892</v>
      </c>
      <c r="C73" s="9" t="s">
        <v>837</v>
      </c>
      <c r="D73" s="9" t="s">
        <v>838</v>
      </c>
      <c r="E73" t="s">
        <v>1035</v>
      </c>
      <c r="F73" t="str">
        <f t="shared" si="25"/>
        <v>Not NYC</v>
      </c>
      <c r="G73" s="9" t="s">
        <v>76</v>
      </c>
      <c r="H73" s="36">
        <v>43.004105000000003</v>
      </c>
      <c r="I73" s="36">
        <v>-78.177368000000001</v>
      </c>
      <c r="J73" s="40">
        <f t="shared" si="24"/>
        <v>4</v>
      </c>
      <c r="K73" s="40">
        <f t="shared" si="26"/>
        <v>4</v>
      </c>
      <c r="L73" s="40">
        <f t="shared" si="27"/>
        <v>4</v>
      </c>
      <c r="M73" s="41">
        <v>35570.132904856364</v>
      </c>
      <c r="N73" s="41">
        <v>15510.232371303651</v>
      </c>
      <c r="O73" s="41">
        <f t="shared" si="45"/>
        <v>2445.9697273986526</v>
      </c>
      <c r="P73" s="42">
        <f t="shared" si="28"/>
        <v>1</v>
      </c>
      <c r="Q73" s="43">
        <v>2000</v>
      </c>
      <c r="R73" s="43"/>
      <c r="S73" s="40">
        <f t="shared" si="29"/>
        <v>0</v>
      </c>
      <c r="T73" s="40"/>
      <c r="U73" s="40">
        <f t="shared" si="30"/>
        <v>0</v>
      </c>
      <c r="V73" s="40" t="str">
        <f>IFERROR(VLOOKUP(A73,'Data Tables'!$L$3:$M$89,2,FALSE),"No")</f>
        <v>No</v>
      </c>
      <c r="W73" s="40">
        <f t="shared" si="31"/>
        <v>0</v>
      </c>
      <c r="X73" s="43" t="s">
        <v>1107</v>
      </c>
      <c r="Y73" s="40">
        <f t="shared" si="32"/>
        <v>4</v>
      </c>
      <c r="Z73" s="43" t="s">
        <v>46</v>
      </c>
      <c r="AA73" s="40">
        <f t="shared" si="33"/>
        <v>4</v>
      </c>
      <c r="AB73" s="43" t="s">
        <v>41</v>
      </c>
      <c r="AC73" s="42">
        <f t="shared" si="34"/>
        <v>2</v>
      </c>
      <c r="AD73" s="41" t="s">
        <v>104</v>
      </c>
      <c r="AE73" s="42">
        <f t="shared" si="35"/>
        <v>3</v>
      </c>
      <c r="AF73" s="43">
        <v>2000</v>
      </c>
      <c r="AG73" s="40">
        <f t="shared" si="36"/>
        <v>1</v>
      </c>
      <c r="AH73" s="45" t="str">
        <f>IF(AND(E73="Upstate",Q73&gt;=1945),"Forced Air",IF(Q73&gt;=1980,"Hydronic",IF(AND(E73="Downstate/LI/HV",Q73&gt;=1945),"Forced Air","Steam")))</f>
        <v>Forced Air</v>
      </c>
      <c r="AI73" s="40">
        <f t="shared" si="37"/>
        <v>4</v>
      </c>
      <c r="AJ73" s="46" t="s">
        <v>42</v>
      </c>
      <c r="AK73" s="40">
        <f t="shared" si="38"/>
        <v>0</v>
      </c>
      <c r="AL73" s="9" t="s">
        <v>1060</v>
      </c>
      <c r="AM73" s="9">
        <f t="shared" si="39"/>
        <v>2</v>
      </c>
      <c r="AN73" s="9" t="s">
        <v>1047</v>
      </c>
      <c r="AO73" s="47">
        <f>VLOOKUP(AN73,'Data Tables'!$E$4:$F$15,2,FALSE)</f>
        <v>8.6002589999999994</v>
      </c>
      <c r="AP73" s="9">
        <f t="shared" si="40"/>
        <v>4</v>
      </c>
      <c r="AQ73" s="9" t="s">
        <v>1061</v>
      </c>
      <c r="AR73" s="9">
        <f t="shared" si="41"/>
        <v>4</v>
      </c>
      <c r="AS73" s="9" t="str">
        <f t="shared" si="42"/>
        <v>Not NYC</v>
      </c>
      <c r="AT73" s="9"/>
      <c r="AU73" s="9">
        <f t="shared" si="43"/>
        <v>0</v>
      </c>
      <c r="AV73" s="9">
        <f t="shared" si="44"/>
        <v>74</v>
      </c>
    </row>
    <row r="74" spans="1:48" x14ac:dyDescent="0.25">
      <c r="A74" s="9" t="s">
        <v>222</v>
      </c>
      <c r="B74" s="9" t="s">
        <v>223</v>
      </c>
      <c r="C74" s="9" t="s">
        <v>62</v>
      </c>
      <c r="D74" s="9" t="s">
        <v>63</v>
      </c>
      <c r="E74" t="s">
        <v>63</v>
      </c>
      <c r="F74" t="str">
        <f t="shared" si="25"/>
        <v>NYC</v>
      </c>
      <c r="G74" s="9" t="s">
        <v>39</v>
      </c>
      <c r="H74" s="36">
        <v>40.735570799999998</v>
      </c>
      <c r="I74" s="36">
        <v>-73.978922499999996</v>
      </c>
      <c r="J74" s="40">
        <f t="shared" si="24"/>
        <v>3</v>
      </c>
      <c r="K74" s="40">
        <f t="shared" si="26"/>
        <v>2</v>
      </c>
      <c r="L74" s="40">
        <f t="shared" si="27"/>
        <v>3</v>
      </c>
      <c r="M74" s="41">
        <v>109640.959288235</v>
      </c>
      <c r="N74" s="41">
        <v>5793.7641597956672</v>
      </c>
      <c r="O74" s="41">
        <f t="shared" si="45"/>
        <v>7539.4283181145129</v>
      </c>
      <c r="P74" s="42">
        <f t="shared" si="28"/>
        <v>3</v>
      </c>
      <c r="Q74" s="43">
        <v>1947</v>
      </c>
      <c r="R74" s="43"/>
      <c r="S74" s="40">
        <f t="shared" si="29"/>
        <v>3</v>
      </c>
      <c r="T74" s="40"/>
      <c r="U74" s="40">
        <f t="shared" si="30"/>
        <v>0</v>
      </c>
      <c r="V74" s="40" t="str">
        <f>IFERROR(VLOOKUP(A74,'Data Tables'!$L$3:$M$89,2,FALSE),"No")</f>
        <v>No</v>
      </c>
      <c r="W74" s="40">
        <f t="shared" si="31"/>
        <v>0</v>
      </c>
      <c r="X74" s="43"/>
      <c r="Y74" s="40">
        <f t="shared" si="32"/>
        <v>0</v>
      </c>
      <c r="Z74" s="41" t="s">
        <v>46</v>
      </c>
      <c r="AA74" s="40">
        <f t="shared" si="33"/>
        <v>4</v>
      </c>
      <c r="AB74" s="41" t="s">
        <v>41</v>
      </c>
      <c r="AC74" s="42">
        <f t="shared" si="34"/>
        <v>2</v>
      </c>
      <c r="AD74" s="41" t="s">
        <v>54</v>
      </c>
      <c r="AE74" s="42">
        <f t="shared" si="35"/>
        <v>2</v>
      </c>
      <c r="AF74" s="45">
        <v>1990</v>
      </c>
      <c r="AG74" s="40">
        <f t="shared" si="36"/>
        <v>2</v>
      </c>
      <c r="AH74" s="43" t="s">
        <v>49</v>
      </c>
      <c r="AI74" s="40">
        <f t="shared" si="37"/>
        <v>2</v>
      </c>
      <c r="AJ74" s="46" t="s">
        <v>49</v>
      </c>
      <c r="AK74" s="40">
        <f t="shared" si="38"/>
        <v>1</v>
      </c>
      <c r="AL74" s="9" t="s">
        <v>1048</v>
      </c>
      <c r="AM74" s="9">
        <f t="shared" si="39"/>
        <v>4</v>
      </c>
      <c r="AN74" s="9" t="s">
        <v>1055</v>
      </c>
      <c r="AO74" s="47">
        <f>VLOOKUP(AN74,'Data Tables'!$E$4:$F$15,2,FALSE)</f>
        <v>20.157194</v>
      </c>
      <c r="AP74" s="9">
        <f t="shared" si="40"/>
        <v>0</v>
      </c>
      <c r="AQ74" s="9" t="s">
        <v>1050</v>
      </c>
      <c r="AR74" s="9">
        <f t="shared" si="41"/>
        <v>2</v>
      </c>
      <c r="AS74" s="9" t="str">
        <f t="shared" si="42"/>
        <v>NYC Natural Gas</v>
      </c>
      <c r="AT74" s="9"/>
      <c r="AU74" s="9">
        <f t="shared" si="43"/>
        <v>2</v>
      </c>
      <c r="AV74" s="9">
        <f t="shared" si="44"/>
        <v>74</v>
      </c>
    </row>
    <row r="75" spans="1:48" x14ac:dyDescent="0.25">
      <c r="A75" s="9" t="s">
        <v>269</v>
      </c>
      <c r="B75" s="9" t="s">
        <v>270</v>
      </c>
      <c r="C75" s="9" t="s">
        <v>38</v>
      </c>
      <c r="D75" s="9" t="s">
        <v>38</v>
      </c>
      <c r="E75" t="s">
        <v>1034</v>
      </c>
      <c r="F75" t="str">
        <f t="shared" si="25"/>
        <v>NYC</v>
      </c>
      <c r="G75" s="9" t="s">
        <v>39</v>
      </c>
      <c r="H75" s="36">
        <v>40.705619499999997</v>
      </c>
      <c r="I75" s="36">
        <v>-73.949162000000001</v>
      </c>
      <c r="J75" s="40">
        <f t="shared" si="24"/>
        <v>3</v>
      </c>
      <c r="K75" s="40">
        <f t="shared" si="26"/>
        <v>2</v>
      </c>
      <c r="L75" s="40">
        <f t="shared" si="27"/>
        <v>3</v>
      </c>
      <c r="M75" s="41">
        <v>75228.451058823499</v>
      </c>
      <c r="N75" s="41">
        <v>1772.8105550657037</v>
      </c>
      <c r="O75" s="41">
        <f t="shared" si="45"/>
        <v>5173.0623110449806</v>
      </c>
      <c r="P75" s="42">
        <f t="shared" si="28"/>
        <v>2</v>
      </c>
      <c r="Q75" s="43">
        <v>1963</v>
      </c>
      <c r="R75" s="43"/>
      <c r="S75" s="40">
        <f t="shared" si="29"/>
        <v>3</v>
      </c>
      <c r="T75" s="40"/>
      <c r="U75" s="40">
        <f t="shared" si="30"/>
        <v>0</v>
      </c>
      <c r="V75" s="40" t="str">
        <f>IFERROR(VLOOKUP(A75,'Data Tables'!$L$3:$M$89,2,FALSE),"No")</f>
        <v>No</v>
      </c>
      <c r="W75" s="40">
        <f t="shared" si="31"/>
        <v>0</v>
      </c>
      <c r="X75" s="43"/>
      <c r="Y75" s="40">
        <f t="shared" si="32"/>
        <v>0</v>
      </c>
      <c r="Z75" s="41" t="s">
        <v>67</v>
      </c>
      <c r="AA75" s="40">
        <f t="shared" si="33"/>
        <v>2</v>
      </c>
      <c r="AB75" s="44" t="str">
        <f>IF(AND(E75="Manhattan",G75="Multifamily Housing"),IF(Q75&lt;1980,"Dual Fuel","Natural Gas"),IF(AND(E75="Manhattan",G75&lt;&gt;"Multifamily Housing"),IF(Q75&lt;1945,"Oil",IF(Q75&lt;1980,"Dual Fuel","Natural Gas")),IF(E75="Downstate/LI/HV",IF(Q75&lt;1980,"Dual Fuel","Natural Gas"),IF(Q75&lt;1945,"Dual Fuel","Natural Gas"))))</f>
        <v>Dual Fuel</v>
      </c>
      <c r="AC75" s="42">
        <f t="shared" si="34"/>
        <v>3</v>
      </c>
      <c r="AD75" s="44" t="str">
        <f>IF(AND(E75="Upstate",Q75&gt;=1945),"Furnace",IF(Q75&gt;=1980,"HW Boiler",IF(AND(E75="Downstate/LI/HV",Q75&gt;=1945),"Furnace","Steam Boiler")))</f>
        <v>Furnace</v>
      </c>
      <c r="AE75" s="42">
        <f t="shared" si="35"/>
        <v>3</v>
      </c>
      <c r="AF75" s="45">
        <v>1990</v>
      </c>
      <c r="AG75" s="40">
        <f t="shared" si="36"/>
        <v>2</v>
      </c>
      <c r="AH75" s="45" t="str">
        <f>IF(AND(E75="Upstate",Q75&gt;=1945),"Forced Air",IF(Q75&gt;=1980,"Hydronic",IF(AND(E75="Downstate/LI/HV",Q75&gt;=1945),"Forced Air","Steam")))</f>
        <v>Forced Air</v>
      </c>
      <c r="AI75" s="40">
        <f t="shared" si="37"/>
        <v>4</v>
      </c>
      <c r="AJ75" s="46" t="s">
        <v>42</v>
      </c>
      <c r="AK75" s="40">
        <f t="shared" si="38"/>
        <v>0</v>
      </c>
      <c r="AL75" s="9" t="s">
        <v>1048</v>
      </c>
      <c r="AM75" s="9">
        <f t="shared" si="39"/>
        <v>4</v>
      </c>
      <c r="AN75" s="9" t="s">
        <v>1055</v>
      </c>
      <c r="AO75" s="47">
        <f>VLOOKUP(AN75,'Data Tables'!$E$4:$F$15,2,FALSE)</f>
        <v>20.157194</v>
      </c>
      <c r="AP75" s="9">
        <f t="shared" si="40"/>
        <v>0</v>
      </c>
      <c r="AQ75" s="9" t="s">
        <v>1050</v>
      </c>
      <c r="AR75" s="9">
        <f t="shared" si="41"/>
        <v>2</v>
      </c>
      <c r="AS75" s="9" t="str">
        <f t="shared" si="42"/>
        <v>NYC Dual Fuel</v>
      </c>
      <c r="AT75" s="9"/>
      <c r="AU75" s="9">
        <f t="shared" si="43"/>
        <v>3</v>
      </c>
      <c r="AV75" s="9">
        <f t="shared" si="44"/>
        <v>74</v>
      </c>
    </row>
    <row r="76" spans="1:48" x14ac:dyDescent="0.25">
      <c r="A76" s="9" t="s">
        <v>275</v>
      </c>
      <c r="B76" s="9" t="s">
        <v>276</v>
      </c>
      <c r="C76" s="9" t="s">
        <v>59</v>
      </c>
      <c r="D76" s="9" t="s">
        <v>59</v>
      </c>
      <c r="E76" t="s">
        <v>1034</v>
      </c>
      <c r="F76" t="str">
        <f t="shared" si="25"/>
        <v>NYC</v>
      </c>
      <c r="G76" s="9" t="s">
        <v>39</v>
      </c>
      <c r="H76" s="36">
        <v>40.587409700000002</v>
      </c>
      <c r="I76" s="36">
        <v>-73.803537300000002</v>
      </c>
      <c r="J76" s="40">
        <f t="shared" si="24"/>
        <v>3</v>
      </c>
      <c r="K76" s="40">
        <f t="shared" si="26"/>
        <v>2</v>
      </c>
      <c r="L76" s="40">
        <f t="shared" si="27"/>
        <v>3</v>
      </c>
      <c r="M76" s="41">
        <v>72325.766823529411</v>
      </c>
      <c r="N76" s="41">
        <v>2857.6977170021655</v>
      </c>
      <c r="O76" s="41">
        <f t="shared" si="45"/>
        <v>4973.4600833356399</v>
      </c>
      <c r="P76" s="42">
        <f t="shared" si="28"/>
        <v>2</v>
      </c>
      <c r="Q76" s="43">
        <v>1968</v>
      </c>
      <c r="R76" s="43">
        <v>2013</v>
      </c>
      <c r="S76" s="40">
        <f t="shared" si="29"/>
        <v>0</v>
      </c>
      <c r="T76" s="40"/>
      <c r="U76" s="40">
        <f t="shared" si="30"/>
        <v>0</v>
      </c>
      <c r="V76" s="40" t="str">
        <f>IFERROR(VLOOKUP(A76,'Data Tables'!$L$3:$M$89,2,FALSE),"No")</f>
        <v>No</v>
      </c>
      <c r="W76" s="40">
        <f t="shared" si="31"/>
        <v>0</v>
      </c>
      <c r="X76" s="43"/>
      <c r="Y76" s="40">
        <f t="shared" si="32"/>
        <v>0</v>
      </c>
      <c r="Z76" s="41" t="s">
        <v>46</v>
      </c>
      <c r="AA76" s="40">
        <f t="shared" si="33"/>
        <v>4</v>
      </c>
      <c r="AB76" s="44" t="str">
        <f>IF(AND(E76="Manhattan",G76="Multifamily Housing"),IF(Q76&lt;1980,"Dual Fuel","Natural Gas"),IF(AND(E76="Manhattan",G76&lt;&gt;"Multifamily Housing"),IF(Q76&lt;1945,"Oil",IF(Q76&lt;1980,"Dual Fuel","Natural Gas")),IF(E76="Downstate/LI/HV",IF(Q76&lt;1980,"Dual Fuel","Natural Gas"),IF(Q76&lt;1945,"Dual Fuel","Natural Gas"))))</f>
        <v>Dual Fuel</v>
      </c>
      <c r="AC76" s="42">
        <f t="shared" si="34"/>
        <v>3</v>
      </c>
      <c r="AD76" s="44" t="str">
        <f>IF(AND(E76="Upstate",Q76&gt;=1945),"Furnace",IF(Q76&gt;=1980,"HW Boiler",IF(AND(E76="Downstate/LI/HV",Q76&gt;=1945),"Furnace","Steam Boiler")))</f>
        <v>Furnace</v>
      </c>
      <c r="AE76" s="42">
        <f t="shared" si="35"/>
        <v>3</v>
      </c>
      <c r="AF76" s="45">
        <v>1990</v>
      </c>
      <c r="AG76" s="40">
        <f t="shared" si="36"/>
        <v>2</v>
      </c>
      <c r="AH76" s="45" t="str">
        <f>IF(AND(E76="Upstate",Q76&gt;=1945),"Forced Air",IF(Q76&gt;=1980,"Hydronic",IF(AND(E76="Downstate/LI/HV",Q76&gt;=1945),"Forced Air","Steam")))</f>
        <v>Forced Air</v>
      </c>
      <c r="AI76" s="40">
        <f t="shared" si="37"/>
        <v>4</v>
      </c>
      <c r="AJ76" s="46" t="s">
        <v>42</v>
      </c>
      <c r="AK76" s="40">
        <f t="shared" si="38"/>
        <v>0</v>
      </c>
      <c r="AL76" s="9" t="s">
        <v>1048</v>
      </c>
      <c r="AM76" s="9">
        <f t="shared" si="39"/>
        <v>4</v>
      </c>
      <c r="AN76" s="9" t="s">
        <v>1055</v>
      </c>
      <c r="AO76" s="47">
        <f>VLOOKUP(AN76,'Data Tables'!$E$4:$F$15,2,FALSE)</f>
        <v>20.157194</v>
      </c>
      <c r="AP76" s="9">
        <f t="shared" si="40"/>
        <v>0</v>
      </c>
      <c r="AQ76" s="9" t="s">
        <v>1050</v>
      </c>
      <c r="AR76" s="9">
        <f t="shared" si="41"/>
        <v>2</v>
      </c>
      <c r="AS76" s="9" t="str">
        <f t="shared" si="42"/>
        <v>NYC Dual Fuel</v>
      </c>
      <c r="AT76" s="9"/>
      <c r="AU76" s="9">
        <f t="shared" si="43"/>
        <v>3</v>
      </c>
      <c r="AV76" s="9">
        <f t="shared" si="44"/>
        <v>74</v>
      </c>
    </row>
    <row r="77" spans="1:48" x14ac:dyDescent="0.25">
      <c r="A77" s="9" t="s">
        <v>288</v>
      </c>
      <c r="B77" s="9" t="s">
        <v>289</v>
      </c>
      <c r="C77" s="9" t="s">
        <v>59</v>
      </c>
      <c r="D77" s="9" t="s">
        <v>59</v>
      </c>
      <c r="E77" t="s">
        <v>1034</v>
      </c>
      <c r="F77" t="str">
        <f t="shared" si="25"/>
        <v>NYC</v>
      </c>
      <c r="G77" s="9" t="s">
        <v>39</v>
      </c>
      <c r="H77" s="36">
        <v>40.594321899999997</v>
      </c>
      <c r="I77" s="36">
        <v>-73.752054299999998</v>
      </c>
      <c r="J77" s="40">
        <f t="shared" si="24"/>
        <v>3</v>
      </c>
      <c r="K77" s="40">
        <f t="shared" si="26"/>
        <v>2</v>
      </c>
      <c r="L77" s="40">
        <f t="shared" si="27"/>
        <v>3</v>
      </c>
      <c r="M77" s="41">
        <v>67157.214117647105</v>
      </c>
      <c r="N77" s="41">
        <v>1559.6770400476532</v>
      </c>
      <c r="O77" s="41">
        <f t="shared" si="45"/>
        <v>4618.0460766782044</v>
      </c>
      <c r="P77" s="42">
        <f t="shared" si="28"/>
        <v>2</v>
      </c>
      <c r="Q77" s="43">
        <v>1971</v>
      </c>
      <c r="R77" s="43"/>
      <c r="S77" s="40">
        <f t="shared" si="29"/>
        <v>3</v>
      </c>
      <c r="T77" s="40"/>
      <c r="U77" s="40">
        <f t="shared" si="30"/>
        <v>0</v>
      </c>
      <c r="V77" s="40" t="str">
        <f>IFERROR(VLOOKUP(A77,'Data Tables'!$L$3:$M$89,2,FALSE),"No")</f>
        <v>No</v>
      </c>
      <c r="W77" s="40">
        <f t="shared" si="31"/>
        <v>0</v>
      </c>
      <c r="X77" s="43"/>
      <c r="Y77" s="40">
        <f t="shared" si="32"/>
        <v>0</v>
      </c>
      <c r="Z77" s="41" t="s">
        <v>67</v>
      </c>
      <c r="AA77" s="40">
        <f t="shared" si="33"/>
        <v>2</v>
      </c>
      <c r="AB77" s="44" t="str">
        <f>IF(AND(E77="Manhattan",G77="Multifamily Housing"),IF(Q77&lt;1980,"Dual Fuel","Natural Gas"),IF(AND(E77="Manhattan",G77&lt;&gt;"Multifamily Housing"),IF(Q77&lt;1945,"Oil",IF(Q77&lt;1980,"Dual Fuel","Natural Gas")),IF(E77="Downstate/LI/HV",IF(Q77&lt;1980,"Dual Fuel","Natural Gas"),IF(Q77&lt;1945,"Dual Fuel","Natural Gas"))))</f>
        <v>Dual Fuel</v>
      </c>
      <c r="AC77" s="42">
        <f t="shared" si="34"/>
        <v>3</v>
      </c>
      <c r="AD77" s="44" t="str">
        <f>IF(AND(E77="Upstate",Q77&gt;=1945),"Furnace",IF(Q77&gt;=1980,"HW Boiler",IF(AND(E77="Downstate/LI/HV",Q77&gt;=1945),"Furnace","Steam Boiler")))</f>
        <v>Furnace</v>
      </c>
      <c r="AE77" s="42">
        <f t="shared" si="35"/>
        <v>3</v>
      </c>
      <c r="AF77" s="45">
        <v>1990</v>
      </c>
      <c r="AG77" s="40">
        <f t="shared" si="36"/>
        <v>2</v>
      </c>
      <c r="AH77" s="45" t="str">
        <f>IF(AND(E77="Upstate",Q77&gt;=1945),"Forced Air",IF(Q77&gt;=1980,"Hydronic",IF(AND(E77="Downstate/LI/HV",Q77&gt;=1945),"Forced Air","Steam")))</f>
        <v>Forced Air</v>
      </c>
      <c r="AI77" s="40">
        <f t="shared" si="37"/>
        <v>4</v>
      </c>
      <c r="AJ77" s="46" t="s">
        <v>42</v>
      </c>
      <c r="AK77" s="40">
        <f t="shared" si="38"/>
        <v>0</v>
      </c>
      <c r="AL77" s="9" t="s">
        <v>1048</v>
      </c>
      <c r="AM77" s="9">
        <f t="shared" si="39"/>
        <v>4</v>
      </c>
      <c r="AN77" s="9" t="s">
        <v>1055</v>
      </c>
      <c r="AO77" s="47">
        <f>VLOOKUP(AN77,'Data Tables'!$E$4:$F$15,2,FALSE)</f>
        <v>20.157194</v>
      </c>
      <c r="AP77" s="9">
        <f t="shared" si="40"/>
        <v>0</v>
      </c>
      <c r="AQ77" s="9" t="s">
        <v>1050</v>
      </c>
      <c r="AR77" s="9">
        <f t="shared" si="41"/>
        <v>2</v>
      </c>
      <c r="AS77" s="9" t="str">
        <f t="shared" si="42"/>
        <v>NYC Dual Fuel</v>
      </c>
      <c r="AT77" s="9"/>
      <c r="AU77" s="9">
        <f t="shared" si="43"/>
        <v>3</v>
      </c>
      <c r="AV77" s="9">
        <f t="shared" si="44"/>
        <v>74</v>
      </c>
    </row>
    <row r="78" spans="1:48" x14ac:dyDescent="0.25">
      <c r="A78" s="9" t="s">
        <v>299</v>
      </c>
      <c r="B78" s="9" t="s">
        <v>300</v>
      </c>
      <c r="C78" s="9" t="s">
        <v>45</v>
      </c>
      <c r="D78" s="9" t="s">
        <v>45</v>
      </c>
      <c r="E78" t="s">
        <v>1034</v>
      </c>
      <c r="F78" t="str">
        <f t="shared" si="25"/>
        <v>NYC</v>
      </c>
      <c r="G78" s="9" t="s">
        <v>39</v>
      </c>
      <c r="H78" s="36">
        <v>40.8519687</v>
      </c>
      <c r="I78" s="36">
        <v>-73.844176500000003</v>
      </c>
      <c r="J78" s="40">
        <f t="shared" si="24"/>
        <v>3</v>
      </c>
      <c r="K78" s="40">
        <f t="shared" si="26"/>
        <v>2</v>
      </c>
      <c r="L78" s="40">
        <f t="shared" si="27"/>
        <v>3</v>
      </c>
      <c r="M78" s="41">
        <v>64977.258823529402</v>
      </c>
      <c r="N78" s="41">
        <v>1006.2835281675088</v>
      </c>
      <c r="O78" s="41">
        <f t="shared" si="45"/>
        <v>4468.1420920415221</v>
      </c>
      <c r="P78" s="42">
        <f t="shared" si="28"/>
        <v>2</v>
      </c>
      <c r="Q78" s="43">
        <v>1972</v>
      </c>
      <c r="R78" s="43"/>
      <c r="S78" s="40">
        <f t="shared" si="29"/>
        <v>3</v>
      </c>
      <c r="T78" s="40"/>
      <c r="U78" s="40">
        <f t="shared" si="30"/>
        <v>0</v>
      </c>
      <c r="V78" s="40" t="str">
        <f>IFERROR(VLOOKUP(A78,'Data Tables'!$L$3:$M$89,2,FALSE),"No")</f>
        <v>No</v>
      </c>
      <c r="W78" s="40">
        <f t="shared" si="31"/>
        <v>0</v>
      </c>
      <c r="X78" s="43"/>
      <c r="Y78" s="40">
        <f t="shared" si="32"/>
        <v>0</v>
      </c>
      <c r="Z78" s="41" t="s">
        <v>67</v>
      </c>
      <c r="AA78" s="40">
        <f t="shared" si="33"/>
        <v>2</v>
      </c>
      <c r="AB78" s="44" t="str">
        <f>IF(AND(E78="Manhattan",G78="Multifamily Housing"),IF(Q78&lt;1980,"Dual Fuel","Natural Gas"),IF(AND(E78="Manhattan",G78&lt;&gt;"Multifamily Housing"),IF(Q78&lt;1945,"Oil",IF(Q78&lt;1980,"Dual Fuel","Natural Gas")),IF(E78="Downstate/LI/HV",IF(Q78&lt;1980,"Dual Fuel","Natural Gas"),IF(Q78&lt;1945,"Dual Fuel","Natural Gas"))))</f>
        <v>Dual Fuel</v>
      </c>
      <c r="AC78" s="42">
        <f t="shared" si="34"/>
        <v>3</v>
      </c>
      <c r="AD78" s="44" t="str">
        <f>IF(AND(E78="Upstate",Q78&gt;=1945),"Furnace",IF(Q78&gt;=1980,"HW Boiler",IF(AND(E78="Downstate/LI/HV",Q78&gt;=1945),"Furnace","Steam Boiler")))</f>
        <v>Furnace</v>
      </c>
      <c r="AE78" s="42">
        <f t="shared" si="35"/>
        <v>3</v>
      </c>
      <c r="AF78" s="45">
        <v>1990</v>
      </c>
      <c r="AG78" s="40">
        <f t="shared" si="36"/>
        <v>2</v>
      </c>
      <c r="AH78" s="45" t="str">
        <f>IF(AND(E78="Upstate",Q78&gt;=1945),"Forced Air",IF(Q78&gt;=1980,"Hydronic",IF(AND(E78="Downstate/LI/HV",Q78&gt;=1945),"Forced Air","Steam")))</f>
        <v>Forced Air</v>
      </c>
      <c r="AI78" s="40">
        <f t="shared" si="37"/>
        <v>4</v>
      </c>
      <c r="AJ78" s="46" t="s">
        <v>42</v>
      </c>
      <c r="AK78" s="40">
        <f t="shared" si="38"/>
        <v>0</v>
      </c>
      <c r="AL78" s="9" t="s">
        <v>1048</v>
      </c>
      <c r="AM78" s="9">
        <f t="shared" si="39"/>
        <v>4</v>
      </c>
      <c r="AN78" s="9" t="s">
        <v>1055</v>
      </c>
      <c r="AO78" s="47">
        <f>VLOOKUP(AN78,'Data Tables'!$E$4:$F$15,2,FALSE)</f>
        <v>20.157194</v>
      </c>
      <c r="AP78" s="9">
        <f t="shared" si="40"/>
        <v>0</v>
      </c>
      <c r="AQ78" s="9" t="s">
        <v>1050</v>
      </c>
      <c r="AR78" s="9">
        <f t="shared" si="41"/>
        <v>2</v>
      </c>
      <c r="AS78" s="9" t="str">
        <f t="shared" si="42"/>
        <v>NYC Dual Fuel</v>
      </c>
      <c r="AT78" s="9"/>
      <c r="AU78" s="9">
        <f t="shared" si="43"/>
        <v>3</v>
      </c>
      <c r="AV78" s="9">
        <f t="shared" si="44"/>
        <v>74</v>
      </c>
    </row>
    <row r="79" spans="1:48" hidden="1" x14ac:dyDescent="0.25">
      <c r="A79" s="9" t="s">
        <v>667</v>
      </c>
      <c r="B79" s="9" t="s">
        <v>668</v>
      </c>
      <c r="C79" s="9" t="s">
        <v>616</v>
      </c>
      <c r="D79" s="9" t="s">
        <v>617</v>
      </c>
      <c r="E79" t="s">
        <v>1035</v>
      </c>
      <c r="F79" t="str">
        <f t="shared" si="25"/>
        <v>Not NYC</v>
      </c>
      <c r="G79" s="9" t="s">
        <v>53</v>
      </c>
      <c r="H79" s="36">
        <v>44.662148000000002</v>
      </c>
      <c r="I79" s="36">
        <v>-74.973815000000002</v>
      </c>
      <c r="J79" s="40">
        <f t="shared" si="24"/>
        <v>2</v>
      </c>
      <c r="K79" s="40">
        <f t="shared" si="26"/>
        <v>0</v>
      </c>
      <c r="L79" s="40">
        <f t="shared" si="27"/>
        <v>1</v>
      </c>
      <c r="M79" s="41">
        <v>59607.205422077917</v>
      </c>
      <c r="N79" s="41">
        <v>6710.1678618421047</v>
      </c>
      <c r="O79" s="41">
        <f t="shared" si="45"/>
        <v>4098.8719493181816</v>
      </c>
      <c r="P79" s="42">
        <f t="shared" si="28"/>
        <v>2</v>
      </c>
      <c r="Q79" s="43">
        <v>1816</v>
      </c>
      <c r="R79" s="43"/>
      <c r="S79" s="40">
        <f t="shared" si="29"/>
        <v>4</v>
      </c>
      <c r="T79" s="40" t="s">
        <v>1162</v>
      </c>
      <c r="U79" s="40">
        <f t="shared" si="30"/>
        <v>4</v>
      </c>
      <c r="V79" s="40" t="str">
        <f>IFERROR(VLOOKUP(A79,'Data Tables'!$L$3:$M$89,2,FALSE),"No")</f>
        <v>No</v>
      </c>
      <c r="W79" s="40">
        <f t="shared" si="31"/>
        <v>0</v>
      </c>
      <c r="X79" s="43"/>
      <c r="Y79" s="40">
        <f t="shared" si="32"/>
        <v>0</v>
      </c>
      <c r="Z79" s="43" t="s">
        <v>46</v>
      </c>
      <c r="AA79" s="40">
        <f t="shared" si="33"/>
        <v>4</v>
      </c>
      <c r="AB79" s="43" t="s">
        <v>41</v>
      </c>
      <c r="AC79" s="42">
        <f t="shared" si="34"/>
        <v>2</v>
      </c>
      <c r="AD79" s="41" t="s">
        <v>48</v>
      </c>
      <c r="AE79" s="42">
        <f t="shared" si="35"/>
        <v>3</v>
      </c>
      <c r="AF79" s="43">
        <v>2014</v>
      </c>
      <c r="AG79" s="40">
        <f t="shared" si="36"/>
        <v>1</v>
      </c>
      <c r="AH79" s="45" t="str">
        <f>IF(AND(E79="Upstate",Q79&gt;=1945),"Forced Air",IF(Q79&gt;=1980,"Hydronic",IF(AND(E79="Downstate/LI/HV",Q79&gt;=1945),"Forced Air","Steam")))</f>
        <v>Steam</v>
      </c>
      <c r="AI79" s="40">
        <f t="shared" si="37"/>
        <v>2</v>
      </c>
      <c r="AJ79" s="46" t="s">
        <v>50</v>
      </c>
      <c r="AK79" s="40">
        <f t="shared" si="38"/>
        <v>3</v>
      </c>
      <c r="AL79" s="9" t="s">
        <v>1064</v>
      </c>
      <c r="AM79" s="9">
        <f t="shared" si="39"/>
        <v>1</v>
      </c>
      <c r="AN79" s="9" t="s">
        <v>1047</v>
      </c>
      <c r="AO79" s="47">
        <f>VLOOKUP(AN79,'Data Tables'!$E$4:$F$15,2,FALSE)</f>
        <v>8.6002589999999994</v>
      </c>
      <c r="AP79" s="9">
        <f t="shared" si="40"/>
        <v>4</v>
      </c>
      <c r="AQ79" s="9" t="s">
        <v>1061</v>
      </c>
      <c r="AR79" s="9">
        <f t="shared" si="41"/>
        <v>4</v>
      </c>
      <c r="AS79" s="9" t="str">
        <f t="shared" si="42"/>
        <v>Not NYC</v>
      </c>
      <c r="AT79" s="9"/>
      <c r="AU79" s="9">
        <f t="shared" si="43"/>
        <v>0</v>
      </c>
      <c r="AV79" s="9">
        <f t="shared" si="44"/>
        <v>74</v>
      </c>
    </row>
    <row r="80" spans="1:48" hidden="1" x14ac:dyDescent="0.25">
      <c r="A80" s="9" t="s">
        <v>872</v>
      </c>
      <c r="B80" s="9" t="s">
        <v>873</v>
      </c>
      <c r="C80" s="9" t="s">
        <v>413</v>
      </c>
      <c r="D80" s="9" t="s">
        <v>414</v>
      </c>
      <c r="E80" t="s">
        <v>1035</v>
      </c>
      <c r="F80" t="str">
        <f t="shared" si="25"/>
        <v>Not NYC</v>
      </c>
      <c r="G80" s="9" t="s">
        <v>53</v>
      </c>
      <c r="H80" s="36">
        <v>43.034765</v>
      </c>
      <c r="I80" s="36">
        <v>-76.138723999999996</v>
      </c>
      <c r="J80" s="40">
        <f t="shared" si="24"/>
        <v>2</v>
      </c>
      <c r="K80" s="40">
        <f t="shared" si="26"/>
        <v>0</v>
      </c>
      <c r="L80" s="40">
        <f t="shared" si="27"/>
        <v>1</v>
      </c>
      <c r="M80" s="41">
        <v>36774.671201298697</v>
      </c>
      <c r="N80" s="41">
        <v>4139.8387171052627</v>
      </c>
      <c r="O80" s="41">
        <f t="shared" si="45"/>
        <v>2528.79944907754</v>
      </c>
      <c r="P80" s="42">
        <f t="shared" si="28"/>
        <v>1</v>
      </c>
      <c r="Q80" s="43">
        <v>1911</v>
      </c>
      <c r="R80" s="43"/>
      <c r="S80" s="40">
        <f t="shared" si="29"/>
        <v>4</v>
      </c>
      <c r="T80" s="40" t="s">
        <v>1162</v>
      </c>
      <c r="U80" s="40">
        <f t="shared" si="30"/>
        <v>4</v>
      </c>
      <c r="V80" s="40" t="str">
        <f>IFERROR(VLOOKUP(A80,'Data Tables'!$L$3:$M$89,2,FALSE),"No")</f>
        <v>Yes</v>
      </c>
      <c r="W80" s="40">
        <f t="shared" si="31"/>
        <v>4</v>
      </c>
      <c r="X80" s="43" t="s">
        <v>1106</v>
      </c>
      <c r="Y80" s="40">
        <f t="shared" si="32"/>
        <v>4</v>
      </c>
      <c r="Z80" s="43" t="s">
        <v>46</v>
      </c>
      <c r="AA80" s="40">
        <f t="shared" si="33"/>
        <v>4</v>
      </c>
      <c r="AB80" s="43" t="s">
        <v>47</v>
      </c>
      <c r="AC80" s="42">
        <f t="shared" si="34"/>
        <v>3</v>
      </c>
      <c r="AD80" s="41" t="s">
        <v>104</v>
      </c>
      <c r="AE80" s="42">
        <f t="shared" si="35"/>
        <v>3</v>
      </c>
      <c r="AF80" s="43">
        <v>2013</v>
      </c>
      <c r="AG80" s="40">
        <f t="shared" si="36"/>
        <v>1</v>
      </c>
      <c r="AH80" s="43" t="s">
        <v>49</v>
      </c>
      <c r="AI80" s="40">
        <f t="shared" si="37"/>
        <v>2</v>
      </c>
      <c r="AJ80" s="46" t="s">
        <v>49</v>
      </c>
      <c r="AK80" s="40">
        <f t="shared" si="38"/>
        <v>1</v>
      </c>
      <c r="AL80" s="9" t="s">
        <v>1060</v>
      </c>
      <c r="AM80" s="9">
        <f t="shared" si="39"/>
        <v>2</v>
      </c>
      <c r="AN80" s="9" t="s">
        <v>1047</v>
      </c>
      <c r="AO80" s="47">
        <f>VLOOKUP(AN80,'Data Tables'!$E$4:$F$15,2,FALSE)</f>
        <v>8.6002589999999994</v>
      </c>
      <c r="AP80" s="9">
        <f t="shared" si="40"/>
        <v>4</v>
      </c>
      <c r="AQ80" s="9" t="s">
        <v>1061</v>
      </c>
      <c r="AR80" s="9">
        <f t="shared" si="41"/>
        <v>4</v>
      </c>
      <c r="AS80" s="9" t="str">
        <f t="shared" si="42"/>
        <v>Not NYC</v>
      </c>
      <c r="AT80" s="9"/>
      <c r="AU80" s="9">
        <f t="shared" si="43"/>
        <v>0</v>
      </c>
      <c r="AV80" s="9">
        <f t="shared" si="44"/>
        <v>74</v>
      </c>
    </row>
    <row r="81" spans="1:48" x14ac:dyDescent="0.25">
      <c r="A81" s="9" t="s">
        <v>68</v>
      </c>
      <c r="B81" s="9" t="s">
        <v>69</v>
      </c>
      <c r="C81" s="9" t="s">
        <v>63</v>
      </c>
      <c r="D81" s="9" t="s">
        <v>63</v>
      </c>
      <c r="E81" t="s">
        <v>63</v>
      </c>
      <c r="F81" t="str">
        <f t="shared" si="25"/>
        <v>NYC</v>
      </c>
      <c r="G81" s="9" t="s">
        <v>53</v>
      </c>
      <c r="H81" s="36">
        <v>40.751064</v>
      </c>
      <c r="I81" s="36">
        <v>-73.973573999999999</v>
      </c>
      <c r="J81" s="40">
        <f t="shared" si="24"/>
        <v>2</v>
      </c>
      <c r="K81" s="40">
        <f t="shared" si="26"/>
        <v>0</v>
      </c>
      <c r="L81" s="40">
        <f t="shared" si="27"/>
        <v>1</v>
      </c>
      <c r="M81" s="41">
        <v>1025557.3309505259</v>
      </c>
      <c r="N81" s="41">
        <v>115863.8356690049</v>
      </c>
      <c r="O81" s="41">
        <f t="shared" si="45"/>
        <v>70522.14822830382</v>
      </c>
      <c r="P81" s="42">
        <f t="shared" si="28"/>
        <v>4</v>
      </c>
      <c r="Q81" s="43">
        <v>1927</v>
      </c>
      <c r="R81" s="43">
        <v>1961</v>
      </c>
      <c r="S81" s="40">
        <f t="shared" si="29"/>
        <v>4</v>
      </c>
      <c r="T81" s="40" t="s">
        <v>1162</v>
      </c>
      <c r="U81" s="40">
        <f t="shared" si="30"/>
        <v>4</v>
      </c>
      <c r="V81" s="40" t="str">
        <f>IFERROR(VLOOKUP(A81,'Data Tables'!$L$3:$M$89,2,FALSE),"No")</f>
        <v>No</v>
      </c>
      <c r="W81" s="40">
        <f t="shared" si="31"/>
        <v>0</v>
      </c>
      <c r="X81" s="43" t="s">
        <v>1111</v>
      </c>
      <c r="Y81" s="40">
        <f t="shared" si="32"/>
        <v>4</v>
      </c>
      <c r="Z81" s="41" t="s">
        <v>40</v>
      </c>
      <c r="AA81" s="40">
        <f t="shared" si="33"/>
        <v>0</v>
      </c>
      <c r="AB81" s="41" t="s">
        <v>41</v>
      </c>
      <c r="AC81" s="42">
        <f t="shared" si="34"/>
        <v>2</v>
      </c>
      <c r="AD81" s="41" t="s">
        <v>54</v>
      </c>
      <c r="AE81" s="42">
        <f t="shared" si="35"/>
        <v>2</v>
      </c>
      <c r="AF81" s="45">
        <v>1990</v>
      </c>
      <c r="AG81" s="40">
        <f t="shared" si="36"/>
        <v>2</v>
      </c>
      <c r="AH81" s="43" t="s">
        <v>49</v>
      </c>
      <c r="AI81" s="40">
        <f t="shared" si="37"/>
        <v>2</v>
      </c>
      <c r="AJ81" s="46" t="s">
        <v>50</v>
      </c>
      <c r="AK81" s="40">
        <f t="shared" si="38"/>
        <v>3</v>
      </c>
      <c r="AL81" s="9" t="s">
        <v>1048</v>
      </c>
      <c r="AM81" s="9">
        <f t="shared" si="39"/>
        <v>4</v>
      </c>
      <c r="AN81" s="9" t="s">
        <v>1055</v>
      </c>
      <c r="AO81" s="47">
        <f>VLOOKUP(AN81,'Data Tables'!$E$4:$F$15,2,FALSE)</f>
        <v>20.157194</v>
      </c>
      <c r="AP81" s="9">
        <f t="shared" si="40"/>
        <v>0</v>
      </c>
      <c r="AQ81" s="9" t="s">
        <v>1050</v>
      </c>
      <c r="AR81" s="9">
        <f t="shared" si="41"/>
        <v>2</v>
      </c>
      <c r="AS81" s="9" t="str">
        <f t="shared" si="42"/>
        <v>NYC Natural Gas</v>
      </c>
      <c r="AT81" s="9"/>
      <c r="AU81" s="9">
        <f t="shared" si="43"/>
        <v>2</v>
      </c>
      <c r="AV81" s="9">
        <f t="shared" si="44"/>
        <v>74</v>
      </c>
    </row>
    <row r="82" spans="1:48" x14ac:dyDescent="0.25">
      <c r="A82" s="9" t="s">
        <v>146</v>
      </c>
      <c r="B82" s="9" t="s">
        <v>146</v>
      </c>
      <c r="C82" s="9" t="s">
        <v>45</v>
      </c>
      <c r="D82" s="9" t="s">
        <v>45</v>
      </c>
      <c r="E82" t="s">
        <v>1034</v>
      </c>
      <c r="F82" t="str">
        <f t="shared" si="25"/>
        <v>NYC</v>
      </c>
      <c r="G82" s="9" t="s">
        <v>76</v>
      </c>
      <c r="H82" s="36">
        <v>40.853658099999997</v>
      </c>
      <c r="I82" s="36">
        <v>-73.890221600000004</v>
      </c>
      <c r="J82" s="40">
        <f t="shared" si="24"/>
        <v>4</v>
      </c>
      <c r="K82" s="40">
        <f t="shared" si="26"/>
        <v>4</v>
      </c>
      <c r="L82" s="40">
        <f t="shared" si="27"/>
        <v>4</v>
      </c>
      <c r="M82" s="41">
        <v>193855.73840470589</v>
      </c>
      <c r="N82" s="41">
        <v>81535.941975348847</v>
      </c>
      <c r="O82" s="41">
        <f t="shared" si="45"/>
        <v>13330.432835005953</v>
      </c>
      <c r="P82" s="42">
        <f t="shared" si="28"/>
        <v>3</v>
      </c>
      <c r="Q82" s="43">
        <v>1874</v>
      </c>
      <c r="R82" s="43">
        <v>1969</v>
      </c>
      <c r="S82" s="40">
        <f t="shared" si="29"/>
        <v>4</v>
      </c>
      <c r="T82" s="40"/>
      <c r="U82" s="40">
        <f t="shared" si="30"/>
        <v>0</v>
      </c>
      <c r="V82" s="40" t="str">
        <f>IFERROR(VLOOKUP(A82,'Data Tables'!$L$3:$M$89,2,FALSE),"No")</f>
        <v>No</v>
      </c>
      <c r="W82" s="40">
        <f t="shared" si="31"/>
        <v>0</v>
      </c>
      <c r="X82" s="43"/>
      <c r="Y82" s="40">
        <f t="shared" si="32"/>
        <v>0</v>
      </c>
      <c r="Z82" s="41" t="s">
        <v>46</v>
      </c>
      <c r="AA82" s="40">
        <f t="shared" si="33"/>
        <v>4</v>
      </c>
      <c r="AB82" s="51" t="str">
        <f>IF(AND(E82="Manhattan",G82="Multifamily Housing"),IF(Q82&lt;1980,"Dual Fuel","Natural Gas"),IF(AND(E82="Manhattan",G82&lt;&gt;"Multifamily Housing"),IF(Q82&lt;1945,"Oil",IF(Q82&lt;1980,"Dual Fuel","Natural Gas")),IF(E82="Downstate/LI/HV",IF(Q82&lt;1980,"Dual Fuel","Natural Gas"),IF(Q82&lt;1945,"Dual Fuel","Natural Gas"))))</f>
        <v>Dual Fuel</v>
      </c>
      <c r="AC82" s="42">
        <f t="shared" si="34"/>
        <v>3</v>
      </c>
      <c r="AD82" s="44" t="str">
        <f>IF(AND(E82="Upstate",Q82&gt;=1945),"Furnace",IF(Q82&gt;=1980,"HW Boiler",IF(AND(E82="Downstate/LI/HV",Q82&gt;=1945),"Furnace","Steam Boiler")))</f>
        <v>Steam Boiler</v>
      </c>
      <c r="AE82" s="42">
        <f t="shared" si="35"/>
        <v>2</v>
      </c>
      <c r="AF82" s="45">
        <v>1990</v>
      </c>
      <c r="AG82" s="40">
        <f t="shared" si="36"/>
        <v>2</v>
      </c>
      <c r="AH82" s="45" t="str">
        <f t="shared" ref="AH82:AH88" si="46">IF(AND(E82="Upstate",Q82&gt;=1945),"Forced Air",IF(Q82&gt;=1980,"Hydronic",IF(AND(E82="Downstate/LI/HV",Q82&gt;=1945),"Forced Air","Steam")))</f>
        <v>Steam</v>
      </c>
      <c r="AI82" s="40">
        <f t="shared" si="37"/>
        <v>2</v>
      </c>
      <c r="AJ82" s="46" t="s">
        <v>42</v>
      </c>
      <c r="AK82" s="40">
        <f t="shared" si="38"/>
        <v>0</v>
      </c>
      <c r="AL82" s="9" t="s">
        <v>1048</v>
      </c>
      <c r="AM82" s="9">
        <f t="shared" si="39"/>
        <v>4</v>
      </c>
      <c r="AN82" s="9" t="s">
        <v>1055</v>
      </c>
      <c r="AO82" s="47">
        <f>VLOOKUP(AN82,'Data Tables'!$E$4:$F$15,2,FALSE)</f>
        <v>20.157194</v>
      </c>
      <c r="AP82" s="9">
        <f t="shared" si="40"/>
        <v>0</v>
      </c>
      <c r="AQ82" s="9" t="s">
        <v>1050</v>
      </c>
      <c r="AR82" s="9">
        <f t="shared" si="41"/>
        <v>2</v>
      </c>
      <c r="AS82" s="9" t="str">
        <f t="shared" si="42"/>
        <v>NYC Dual Fuel</v>
      </c>
      <c r="AT82" s="9" t="s">
        <v>1162</v>
      </c>
      <c r="AU82" s="9">
        <f t="shared" si="43"/>
        <v>0</v>
      </c>
      <c r="AV82" s="9">
        <f t="shared" si="44"/>
        <v>73</v>
      </c>
    </row>
    <row r="83" spans="1:48" x14ac:dyDescent="0.25">
      <c r="A83" s="9" t="s">
        <v>129</v>
      </c>
      <c r="B83" s="9" t="s">
        <v>130</v>
      </c>
      <c r="C83" s="9" t="s">
        <v>45</v>
      </c>
      <c r="D83" s="9" t="s">
        <v>45</v>
      </c>
      <c r="E83" t="s">
        <v>1034</v>
      </c>
      <c r="F83" t="str">
        <f t="shared" si="25"/>
        <v>NYC</v>
      </c>
      <c r="G83" s="9" t="s">
        <v>39</v>
      </c>
      <c r="H83" s="36">
        <v>40.818566699999998</v>
      </c>
      <c r="I83" s="36">
        <v>-73.824075699999995</v>
      </c>
      <c r="J83" s="40">
        <f t="shared" si="24"/>
        <v>3</v>
      </c>
      <c r="K83" s="40">
        <f t="shared" si="26"/>
        <v>2</v>
      </c>
      <c r="L83" s="40">
        <f t="shared" si="27"/>
        <v>3</v>
      </c>
      <c r="M83" s="41">
        <v>222379.73717647057</v>
      </c>
      <c r="N83" s="41">
        <v>4759.7017470238252</v>
      </c>
      <c r="O83" s="41">
        <f t="shared" si="45"/>
        <v>15291.877221134948</v>
      </c>
      <c r="P83" s="42">
        <f t="shared" si="28"/>
        <v>4</v>
      </c>
      <c r="Q83" s="43">
        <v>1873</v>
      </c>
      <c r="R83" s="43">
        <v>1938</v>
      </c>
      <c r="S83" s="40">
        <f t="shared" si="29"/>
        <v>4</v>
      </c>
      <c r="T83" s="40" t="s">
        <v>1162</v>
      </c>
      <c r="U83" s="40">
        <f t="shared" si="30"/>
        <v>4</v>
      </c>
      <c r="V83" s="40" t="str">
        <f>IFERROR(VLOOKUP(A83,'Data Tables'!$L$3:$M$89,2,FALSE),"No")</f>
        <v>No</v>
      </c>
      <c r="W83" s="40">
        <f t="shared" si="31"/>
        <v>0</v>
      </c>
      <c r="X83" s="43"/>
      <c r="Y83" s="40">
        <f t="shared" si="32"/>
        <v>0</v>
      </c>
      <c r="Z83" s="41" t="s">
        <v>46</v>
      </c>
      <c r="AA83" s="40">
        <f t="shared" si="33"/>
        <v>4</v>
      </c>
      <c r="AB83" s="44" t="str">
        <f>IF(AND(E83="Manhattan",G83="Multifamily Housing"),IF(Q83&lt;1980,"Dual Fuel","Natural Gas"),IF(AND(E83="Manhattan",G83&lt;&gt;"Multifamily Housing"),IF(Q83&lt;1945,"Oil",IF(Q83&lt;1980,"Dual Fuel","Natural Gas")),IF(E83="Downstate/LI/HV",IF(Q83&lt;1980,"Dual Fuel","Natural Gas"),IF(Q83&lt;1945,"Dual Fuel","Natural Gas"))))</f>
        <v>Dual Fuel</v>
      </c>
      <c r="AC83" s="42">
        <f t="shared" si="34"/>
        <v>3</v>
      </c>
      <c r="AD83" s="44" t="str">
        <f>IF(AND(E83="Upstate",Q83&gt;=1945),"Furnace",IF(Q83&gt;=1980,"HW Boiler",IF(AND(E83="Downstate/LI/HV",Q83&gt;=1945),"Furnace","Steam Boiler")))</f>
        <v>Steam Boiler</v>
      </c>
      <c r="AE83" s="42">
        <f t="shared" si="35"/>
        <v>2</v>
      </c>
      <c r="AF83" s="45">
        <v>1990</v>
      </c>
      <c r="AG83" s="40">
        <f t="shared" si="36"/>
        <v>2</v>
      </c>
      <c r="AH83" s="45" t="str">
        <f t="shared" si="46"/>
        <v>Steam</v>
      </c>
      <c r="AI83" s="40">
        <f t="shared" si="37"/>
        <v>2</v>
      </c>
      <c r="AJ83" s="46" t="s">
        <v>42</v>
      </c>
      <c r="AK83" s="40">
        <f t="shared" si="38"/>
        <v>0</v>
      </c>
      <c r="AL83" s="9" t="s">
        <v>1048</v>
      </c>
      <c r="AM83" s="9">
        <f t="shared" si="39"/>
        <v>4</v>
      </c>
      <c r="AN83" s="9" t="s">
        <v>1055</v>
      </c>
      <c r="AO83" s="47">
        <f>VLOOKUP(AN83,'Data Tables'!$E$4:$F$15,2,FALSE)</f>
        <v>20.157194</v>
      </c>
      <c r="AP83" s="9">
        <f t="shared" si="40"/>
        <v>0</v>
      </c>
      <c r="AQ83" s="9" t="s">
        <v>1050</v>
      </c>
      <c r="AR83" s="9">
        <f t="shared" si="41"/>
        <v>2</v>
      </c>
      <c r="AS83" s="9" t="str">
        <f t="shared" si="42"/>
        <v>NYC Dual Fuel</v>
      </c>
      <c r="AT83" s="9" t="s">
        <v>1162</v>
      </c>
      <c r="AU83" s="9">
        <f t="shared" si="43"/>
        <v>0</v>
      </c>
      <c r="AV83" s="9">
        <f t="shared" si="44"/>
        <v>73</v>
      </c>
    </row>
    <row r="84" spans="1:48" x14ac:dyDescent="0.25">
      <c r="A84" s="9" t="s">
        <v>232</v>
      </c>
      <c r="B84" s="38" t="s">
        <v>233</v>
      </c>
      <c r="C84" s="9" t="s">
        <v>84</v>
      </c>
      <c r="D84" s="9" t="s">
        <v>84</v>
      </c>
      <c r="E84" t="s">
        <v>1034</v>
      </c>
      <c r="F84" t="str">
        <f t="shared" si="25"/>
        <v>NYC</v>
      </c>
      <c r="G84" s="9" t="s">
        <v>76</v>
      </c>
      <c r="H84" s="36">
        <v>40.582657300000001</v>
      </c>
      <c r="I84" s="36">
        <v>-74.079700599999995</v>
      </c>
      <c r="J84" s="40">
        <f t="shared" si="24"/>
        <v>4</v>
      </c>
      <c r="K84" s="40">
        <f t="shared" si="26"/>
        <v>4</v>
      </c>
      <c r="L84" s="40">
        <f t="shared" si="27"/>
        <v>4</v>
      </c>
      <c r="M84" s="41">
        <v>99865.07736000001</v>
      </c>
      <c r="N84" s="41">
        <v>42003.364047906973</v>
      </c>
      <c r="O84" s="41">
        <f t="shared" si="45"/>
        <v>6867.1926725788244</v>
      </c>
      <c r="P84" s="42">
        <f t="shared" si="28"/>
        <v>2</v>
      </c>
      <c r="Q84" s="43">
        <v>1968</v>
      </c>
      <c r="R84" s="43">
        <v>2019</v>
      </c>
      <c r="S84" s="40">
        <f t="shared" si="29"/>
        <v>0</v>
      </c>
      <c r="T84" s="40" t="s">
        <v>1162</v>
      </c>
      <c r="U84" s="40">
        <f t="shared" si="30"/>
        <v>4</v>
      </c>
      <c r="V84" s="40" t="str">
        <f>IFERROR(VLOOKUP(A84,'Data Tables'!$L$3:$M$89,2,FALSE),"No")</f>
        <v>No</v>
      </c>
      <c r="W84" s="40">
        <f t="shared" si="31"/>
        <v>0</v>
      </c>
      <c r="X84" s="43"/>
      <c r="Y84" s="40">
        <f t="shared" si="32"/>
        <v>0</v>
      </c>
      <c r="Z84" s="41" t="s">
        <v>46</v>
      </c>
      <c r="AA84" s="40">
        <f t="shared" si="33"/>
        <v>4</v>
      </c>
      <c r="AB84" s="44" t="str">
        <f>IF(AND(E84="Manhattan",G84="Multifamily Housing"),IF(Q84&lt;1980,"Dual Fuel","Natural Gas"),IF(AND(E84="Manhattan",G84&lt;&gt;"Multifamily Housing"),IF(Q84&lt;1945,"Oil",IF(Q84&lt;1980,"Dual Fuel","Natural Gas")),IF(E84="Downstate/LI/HV",IF(Q84&lt;1980,"Dual Fuel","Natural Gas"),IF(Q84&lt;1945,"Dual Fuel","Natural Gas"))))</f>
        <v>Dual Fuel</v>
      </c>
      <c r="AC84" s="42">
        <f t="shared" si="34"/>
        <v>3</v>
      </c>
      <c r="AD84" s="44" t="str">
        <f>IF(AND(E84="Upstate",Q84&gt;=1945),"Furnace",IF(Q84&gt;=1980,"HW Boiler",IF(AND(E84="Downstate/LI/HV",Q84&gt;=1945),"Furnace","Steam Boiler")))</f>
        <v>Furnace</v>
      </c>
      <c r="AE84" s="42">
        <f t="shared" si="35"/>
        <v>3</v>
      </c>
      <c r="AF84" s="45">
        <v>1990</v>
      </c>
      <c r="AG84" s="40">
        <f t="shared" si="36"/>
        <v>2</v>
      </c>
      <c r="AH84" s="45" t="str">
        <f t="shared" si="46"/>
        <v>Forced Air</v>
      </c>
      <c r="AI84" s="40">
        <f t="shared" si="37"/>
        <v>4</v>
      </c>
      <c r="AJ84" s="46" t="s">
        <v>42</v>
      </c>
      <c r="AK84" s="40">
        <f t="shared" si="38"/>
        <v>0</v>
      </c>
      <c r="AL84" s="9" t="s">
        <v>1048</v>
      </c>
      <c r="AM84" s="9">
        <f t="shared" si="39"/>
        <v>4</v>
      </c>
      <c r="AN84" s="9" t="s">
        <v>1055</v>
      </c>
      <c r="AO84" s="47">
        <f>VLOOKUP(AN84,'Data Tables'!$E$4:$F$15,2,FALSE)</f>
        <v>20.157194</v>
      </c>
      <c r="AP84" s="9">
        <f t="shared" si="40"/>
        <v>0</v>
      </c>
      <c r="AQ84" s="9" t="s">
        <v>1050</v>
      </c>
      <c r="AR84" s="9">
        <f t="shared" si="41"/>
        <v>2</v>
      </c>
      <c r="AS84" s="9" t="str">
        <f t="shared" si="42"/>
        <v>NYC Dual Fuel</v>
      </c>
      <c r="AT84" s="9" t="s">
        <v>1162</v>
      </c>
      <c r="AU84" s="9">
        <f t="shared" si="43"/>
        <v>0</v>
      </c>
      <c r="AV84" s="9">
        <f t="shared" si="44"/>
        <v>73</v>
      </c>
    </row>
    <row r="85" spans="1:48" x14ac:dyDescent="0.25">
      <c r="A85" s="9" t="s">
        <v>282</v>
      </c>
      <c r="B85" s="9" t="s">
        <v>283</v>
      </c>
      <c r="C85" s="9" t="s">
        <v>84</v>
      </c>
      <c r="D85" s="9" t="s">
        <v>84</v>
      </c>
      <c r="E85" t="s">
        <v>1034</v>
      </c>
      <c r="F85" t="str">
        <f t="shared" si="25"/>
        <v>NYC</v>
      </c>
      <c r="G85" s="9" t="s">
        <v>39</v>
      </c>
      <c r="H85" s="36">
        <v>40.6363822</v>
      </c>
      <c r="I85" s="36">
        <v>-74.119584599999996</v>
      </c>
      <c r="J85" s="40">
        <f t="shared" si="24"/>
        <v>3</v>
      </c>
      <c r="K85" s="40">
        <f t="shared" si="26"/>
        <v>2</v>
      </c>
      <c r="L85" s="40">
        <f t="shared" si="27"/>
        <v>3</v>
      </c>
      <c r="M85" s="41">
        <v>68582.343999999997</v>
      </c>
      <c r="N85" s="41">
        <v>1729.6819677393498</v>
      </c>
      <c r="O85" s="41">
        <f t="shared" si="45"/>
        <v>4716.044713882352</v>
      </c>
      <c r="P85" s="42">
        <f t="shared" si="28"/>
        <v>2</v>
      </c>
      <c r="Q85" s="43">
        <v>1950</v>
      </c>
      <c r="R85" s="43"/>
      <c r="S85" s="40">
        <f t="shared" si="29"/>
        <v>3</v>
      </c>
      <c r="T85" s="40" t="s">
        <v>1162</v>
      </c>
      <c r="U85" s="40">
        <f t="shared" si="30"/>
        <v>4</v>
      </c>
      <c r="V85" s="40" t="str">
        <f>IFERROR(VLOOKUP(A85,'Data Tables'!$L$3:$M$89,2,FALSE),"No")</f>
        <v>No</v>
      </c>
      <c r="W85" s="40">
        <f t="shared" si="31"/>
        <v>0</v>
      </c>
      <c r="X85" s="43" t="s">
        <v>1130</v>
      </c>
      <c r="Y85" s="40">
        <f t="shared" si="32"/>
        <v>4</v>
      </c>
      <c r="Z85" s="41" t="s">
        <v>67</v>
      </c>
      <c r="AA85" s="40">
        <f t="shared" si="33"/>
        <v>2</v>
      </c>
      <c r="AB85" s="41" t="s">
        <v>47</v>
      </c>
      <c r="AC85" s="42">
        <f t="shared" si="34"/>
        <v>3</v>
      </c>
      <c r="AD85" s="41" t="s">
        <v>54</v>
      </c>
      <c r="AE85" s="42">
        <f t="shared" si="35"/>
        <v>2</v>
      </c>
      <c r="AF85" s="45">
        <v>1990</v>
      </c>
      <c r="AG85" s="40">
        <f t="shared" si="36"/>
        <v>2</v>
      </c>
      <c r="AH85" s="45" t="str">
        <f t="shared" si="46"/>
        <v>Forced Air</v>
      </c>
      <c r="AI85" s="40">
        <f t="shared" si="37"/>
        <v>4</v>
      </c>
      <c r="AJ85" s="46" t="s">
        <v>49</v>
      </c>
      <c r="AK85" s="40">
        <f t="shared" si="38"/>
        <v>1</v>
      </c>
      <c r="AL85" s="9" t="s">
        <v>1048</v>
      </c>
      <c r="AM85" s="9">
        <f t="shared" si="39"/>
        <v>4</v>
      </c>
      <c r="AN85" s="9" t="s">
        <v>1055</v>
      </c>
      <c r="AO85" s="47">
        <f>VLOOKUP(AN85,'Data Tables'!$E$4:$F$15,2,FALSE)</f>
        <v>20.157194</v>
      </c>
      <c r="AP85" s="9">
        <f t="shared" si="40"/>
        <v>0</v>
      </c>
      <c r="AQ85" s="9" t="s">
        <v>1050</v>
      </c>
      <c r="AR85" s="9">
        <f t="shared" si="41"/>
        <v>2</v>
      </c>
      <c r="AS85" s="9" t="str">
        <f t="shared" si="42"/>
        <v>NYC Dual Fuel</v>
      </c>
      <c r="AT85" s="9" t="s">
        <v>1162</v>
      </c>
      <c r="AU85" s="9">
        <f t="shared" si="43"/>
        <v>0</v>
      </c>
      <c r="AV85" s="9">
        <f t="shared" si="44"/>
        <v>73</v>
      </c>
    </row>
    <row r="86" spans="1:48" hidden="1" x14ac:dyDescent="0.25">
      <c r="A86" s="9" t="s">
        <v>678</v>
      </c>
      <c r="B86" s="9" t="s">
        <v>679</v>
      </c>
      <c r="C86" s="9" t="s">
        <v>680</v>
      </c>
      <c r="D86" s="9" t="s">
        <v>681</v>
      </c>
      <c r="E86" t="s">
        <v>1035</v>
      </c>
      <c r="F86" t="str">
        <f t="shared" si="25"/>
        <v>Not NYC</v>
      </c>
      <c r="G86" s="9" t="s">
        <v>76</v>
      </c>
      <c r="H86" s="36">
        <v>42.901052999999997</v>
      </c>
      <c r="I86" s="36">
        <v>-77.27046</v>
      </c>
      <c r="J86" s="40">
        <f t="shared" si="24"/>
        <v>4</v>
      </c>
      <c r="K86" s="40">
        <f t="shared" si="26"/>
        <v>4</v>
      </c>
      <c r="L86" s="40">
        <f t="shared" si="27"/>
        <v>4</v>
      </c>
      <c r="M86" s="41">
        <v>55731.922115959074</v>
      </c>
      <c r="N86" s="41">
        <v>24301.710224982158</v>
      </c>
      <c r="O86" s="41">
        <f t="shared" si="45"/>
        <v>3832.3892325621277</v>
      </c>
      <c r="P86" s="42">
        <f t="shared" si="28"/>
        <v>2</v>
      </c>
      <c r="Q86" s="43">
        <v>1932</v>
      </c>
      <c r="R86" s="43"/>
      <c r="S86" s="40">
        <f t="shared" si="29"/>
        <v>4</v>
      </c>
      <c r="T86" s="40"/>
      <c r="U86" s="40">
        <f t="shared" si="30"/>
        <v>0</v>
      </c>
      <c r="V86" s="40" t="str">
        <f>IFERROR(VLOOKUP(A86,'Data Tables'!$L$3:$M$89,2,FALSE),"No")</f>
        <v>No</v>
      </c>
      <c r="W86" s="40">
        <f t="shared" si="31"/>
        <v>0</v>
      </c>
      <c r="X86" s="43"/>
      <c r="Y86" s="40">
        <f t="shared" si="32"/>
        <v>0</v>
      </c>
      <c r="Z86" s="43" t="s">
        <v>46</v>
      </c>
      <c r="AA86" s="40">
        <f t="shared" si="33"/>
        <v>4</v>
      </c>
      <c r="AB86" s="43" t="s">
        <v>682</v>
      </c>
      <c r="AC86" s="42">
        <f t="shared" si="34"/>
        <v>1</v>
      </c>
      <c r="AD86" s="41" t="s">
        <v>104</v>
      </c>
      <c r="AE86" s="42">
        <f t="shared" si="35"/>
        <v>3</v>
      </c>
      <c r="AF86" s="45">
        <v>1990</v>
      </c>
      <c r="AG86" s="40">
        <f t="shared" si="36"/>
        <v>2</v>
      </c>
      <c r="AH86" s="45" t="str">
        <f t="shared" si="46"/>
        <v>Steam</v>
      </c>
      <c r="AI86" s="40">
        <f t="shared" si="37"/>
        <v>2</v>
      </c>
      <c r="AJ86" s="46" t="s">
        <v>42</v>
      </c>
      <c r="AK86" s="40">
        <f t="shared" si="38"/>
        <v>0</v>
      </c>
      <c r="AL86" s="9" t="s">
        <v>1060</v>
      </c>
      <c r="AM86" s="9">
        <f t="shared" si="39"/>
        <v>2</v>
      </c>
      <c r="AN86" s="9" t="s">
        <v>1054</v>
      </c>
      <c r="AO86" s="47">
        <f>VLOOKUP(AN86,'Data Tables'!$E$4:$F$15,2,FALSE)</f>
        <v>10.88392</v>
      </c>
      <c r="AP86" s="9">
        <f t="shared" si="40"/>
        <v>3</v>
      </c>
      <c r="AQ86" s="9" t="s">
        <v>1061</v>
      </c>
      <c r="AR86" s="9">
        <f t="shared" si="41"/>
        <v>4</v>
      </c>
      <c r="AS86" s="9" t="str">
        <f t="shared" si="42"/>
        <v>Not NYC</v>
      </c>
      <c r="AT86" s="9"/>
      <c r="AU86" s="9">
        <f t="shared" si="43"/>
        <v>0</v>
      </c>
      <c r="AV86" s="9">
        <f t="shared" si="44"/>
        <v>73</v>
      </c>
    </row>
    <row r="87" spans="1:48" x14ac:dyDescent="0.25">
      <c r="A87" s="9" t="s">
        <v>127</v>
      </c>
      <c r="B87" s="9" t="s">
        <v>128</v>
      </c>
      <c r="C87" s="9" t="s">
        <v>63</v>
      </c>
      <c r="D87" s="9" t="s">
        <v>63</v>
      </c>
      <c r="E87" t="s">
        <v>63</v>
      </c>
      <c r="F87" t="str">
        <f t="shared" si="25"/>
        <v>NYC</v>
      </c>
      <c r="G87" s="9" t="s">
        <v>39</v>
      </c>
      <c r="H87" s="36">
        <v>40.820605399999998</v>
      </c>
      <c r="I87" s="36">
        <v>-73.935326200000006</v>
      </c>
      <c r="J87" s="40">
        <f t="shared" si="24"/>
        <v>3</v>
      </c>
      <c r="K87" s="40">
        <f t="shared" si="26"/>
        <v>2</v>
      </c>
      <c r="L87" s="40">
        <f t="shared" si="27"/>
        <v>3</v>
      </c>
      <c r="M87" s="41">
        <v>229554.46317647057</v>
      </c>
      <c r="N87" s="41">
        <v>5657.2391005111904</v>
      </c>
      <c r="O87" s="41">
        <f t="shared" si="45"/>
        <v>15785.245144311417</v>
      </c>
      <c r="P87" s="42">
        <f t="shared" si="28"/>
        <v>4</v>
      </c>
      <c r="Q87" s="43">
        <v>1967</v>
      </c>
      <c r="R87" s="43"/>
      <c r="S87" s="40">
        <f t="shared" si="29"/>
        <v>3</v>
      </c>
      <c r="T87" s="40"/>
      <c r="U87" s="40">
        <f t="shared" si="30"/>
        <v>0</v>
      </c>
      <c r="V87" s="40" t="str">
        <f>IFERROR(VLOOKUP(A87,'Data Tables'!$L$3:$M$89,2,FALSE),"No")</f>
        <v>No</v>
      </c>
      <c r="W87" s="40">
        <f t="shared" si="31"/>
        <v>0</v>
      </c>
      <c r="X87" s="43"/>
      <c r="Y87" s="40">
        <f t="shared" si="32"/>
        <v>0</v>
      </c>
      <c r="Z87" s="41" t="s">
        <v>67</v>
      </c>
      <c r="AA87" s="40">
        <f t="shared" si="33"/>
        <v>2</v>
      </c>
      <c r="AB87" s="44" t="str">
        <f>IF(AND(E87="Manhattan",G87="Multifamily Housing"),IF(Q87&lt;1980,"Dual Fuel","Natural Gas"),IF(AND(E87="Manhattan",G87&lt;&gt;"Multifamily Housing"),IF(Q87&lt;1945,"Oil",IF(Q87&lt;1980,"Dual Fuel","Natural Gas")),IF(E87="Downstate/LI/HV",IF(Q87&lt;1980,"Dual Fuel","Natural Gas"),IF(Q87&lt;1945,"Dual Fuel","Natural Gas"))))</f>
        <v>Dual Fuel</v>
      </c>
      <c r="AC87" s="42">
        <f t="shared" si="34"/>
        <v>3</v>
      </c>
      <c r="AD87" s="44" t="str">
        <f>IF(AND(E87="Upstate",Q87&gt;=1945),"Furnace",IF(Q87&gt;=1980,"HW Boiler",IF(AND(E87="Downstate/LI/HV",Q87&gt;=1945),"Furnace","Steam Boiler")))</f>
        <v>Steam Boiler</v>
      </c>
      <c r="AE87" s="42">
        <f t="shared" si="35"/>
        <v>2</v>
      </c>
      <c r="AF87" s="45">
        <v>1990</v>
      </c>
      <c r="AG87" s="40">
        <f t="shared" si="36"/>
        <v>2</v>
      </c>
      <c r="AH87" s="45" t="str">
        <f t="shared" si="46"/>
        <v>Steam</v>
      </c>
      <c r="AI87" s="40">
        <f t="shared" si="37"/>
        <v>2</v>
      </c>
      <c r="AJ87" s="46" t="s">
        <v>42</v>
      </c>
      <c r="AK87" s="40">
        <f t="shared" si="38"/>
        <v>0</v>
      </c>
      <c r="AL87" s="9" t="s">
        <v>1048</v>
      </c>
      <c r="AM87" s="9">
        <f t="shared" si="39"/>
        <v>4</v>
      </c>
      <c r="AN87" s="9" t="s">
        <v>1055</v>
      </c>
      <c r="AO87" s="47">
        <f>VLOOKUP(AN87,'Data Tables'!$E$4:$F$15,2,FALSE)</f>
        <v>20.157194</v>
      </c>
      <c r="AP87" s="9">
        <f t="shared" si="40"/>
        <v>0</v>
      </c>
      <c r="AQ87" s="9" t="s">
        <v>1050</v>
      </c>
      <c r="AR87" s="9">
        <f t="shared" si="41"/>
        <v>2</v>
      </c>
      <c r="AS87" s="9" t="str">
        <f t="shared" si="42"/>
        <v>NYC Dual Fuel</v>
      </c>
      <c r="AT87" s="9"/>
      <c r="AU87" s="9">
        <f t="shared" si="43"/>
        <v>3</v>
      </c>
      <c r="AV87" s="9">
        <f t="shared" si="44"/>
        <v>73</v>
      </c>
    </row>
    <row r="88" spans="1:48" x14ac:dyDescent="0.25">
      <c r="A88" s="9" t="s">
        <v>242</v>
      </c>
      <c r="B88" s="9" t="s">
        <v>243</v>
      </c>
      <c r="C88" s="9" t="s">
        <v>62</v>
      </c>
      <c r="D88" s="9" t="s">
        <v>63</v>
      </c>
      <c r="E88" t="s">
        <v>63</v>
      </c>
      <c r="F88" t="str">
        <f t="shared" si="25"/>
        <v>NYC</v>
      </c>
      <c r="G88" s="9" t="s">
        <v>39</v>
      </c>
      <c r="H88" s="36">
        <v>40.812623100000003</v>
      </c>
      <c r="I88" s="36">
        <v>-73.957427300000006</v>
      </c>
      <c r="J88" s="40">
        <f t="shared" ref="J88:J119" si="47">IF(OR(G88="Hospitals",G88="Nursing Homes",G88="Hotels",G88="Airports"),4,IF(OR(G88="Multifamily Housing",G88="Correctional Facilities",G88="Military"),3,IF(G88="Colleges &amp; Universities",2,IF(G88="Office",0,666))))</f>
        <v>3</v>
      </c>
      <c r="K88" s="40">
        <f t="shared" si="26"/>
        <v>2</v>
      </c>
      <c r="L88" s="40">
        <f t="shared" si="27"/>
        <v>3</v>
      </c>
      <c r="M88" s="41">
        <v>95426.555529411795</v>
      </c>
      <c r="N88" s="41">
        <v>3212.0934995350176</v>
      </c>
      <c r="O88" s="41">
        <f t="shared" si="45"/>
        <v>6561.9790243460229</v>
      </c>
      <c r="P88" s="42">
        <f t="shared" si="28"/>
        <v>2</v>
      </c>
      <c r="Q88" s="43">
        <v>1957</v>
      </c>
      <c r="R88" s="43"/>
      <c r="S88" s="40">
        <f t="shared" si="29"/>
        <v>3</v>
      </c>
      <c r="T88" s="40"/>
      <c r="U88" s="40">
        <f t="shared" si="30"/>
        <v>0</v>
      </c>
      <c r="V88" s="40" t="str">
        <f>IFERROR(VLOOKUP(A88,'Data Tables'!$L$3:$M$89,2,FALSE),"No")</f>
        <v>No</v>
      </c>
      <c r="W88" s="40">
        <f t="shared" si="31"/>
        <v>0</v>
      </c>
      <c r="X88" s="43"/>
      <c r="Y88" s="40">
        <f t="shared" si="32"/>
        <v>0</v>
      </c>
      <c r="Z88" s="41" t="s">
        <v>46</v>
      </c>
      <c r="AA88" s="40">
        <f t="shared" si="33"/>
        <v>4</v>
      </c>
      <c r="AB88" s="44" t="str">
        <f>IF(AND(E88="Manhattan",G88="Multifamily Housing"),IF(Q88&lt;1980,"Dual Fuel","Natural Gas"),IF(AND(E88="Manhattan",G88&lt;&gt;"Multifamily Housing"),IF(Q88&lt;1945,"Oil",IF(Q88&lt;1980,"Dual Fuel","Natural Gas")),IF(E88="Downstate/LI/HV",IF(Q88&lt;1980,"Dual Fuel","Natural Gas"),IF(Q88&lt;1945,"Dual Fuel","Natural Gas"))))</f>
        <v>Dual Fuel</v>
      </c>
      <c r="AC88" s="42">
        <f t="shared" si="34"/>
        <v>3</v>
      </c>
      <c r="AD88" s="44" t="str">
        <f>IF(AND(E88="Upstate",Q88&gt;=1945),"Furnace",IF(Q88&gt;=1980,"HW Boiler",IF(AND(E88="Downstate/LI/HV",Q88&gt;=1945),"Furnace","Steam Boiler")))</f>
        <v>Steam Boiler</v>
      </c>
      <c r="AE88" s="42">
        <f t="shared" si="35"/>
        <v>2</v>
      </c>
      <c r="AF88" s="45">
        <v>1990</v>
      </c>
      <c r="AG88" s="40">
        <f t="shared" si="36"/>
        <v>2</v>
      </c>
      <c r="AH88" s="45" t="str">
        <f t="shared" si="46"/>
        <v>Steam</v>
      </c>
      <c r="AI88" s="40">
        <f t="shared" si="37"/>
        <v>2</v>
      </c>
      <c r="AJ88" s="46" t="s">
        <v>42</v>
      </c>
      <c r="AK88" s="40">
        <f t="shared" si="38"/>
        <v>0</v>
      </c>
      <c r="AL88" s="9" t="s">
        <v>1048</v>
      </c>
      <c r="AM88" s="9">
        <f t="shared" si="39"/>
        <v>4</v>
      </c>
      <c r="AN88" s="9" t="s">
        <v>1055</v>
      </c>
      <c r="AO88" s="47">
        <f>VLOOKUP(AN88,'Data Tables'!$E$4:$F$15,2,FALSE)</f>
        <v>20.157194</v>
      </c>
      <c r="AP88" s="9">
        <f t="shared" si="40"/>
        <v>0</v>
      </c>
      <c r="AQ88" s="9" t="s">
        <v>1050</v>
      </c>
      <c r="AR88" s="9">
        <f t="shared" si="41"/>
        <v>2</v>
      </c>
      <c r="AS88" s="9" t="str">
        <f t="shared" si="42"/>
        <v>NYC Dual Fuel</v>
      </c>
      <c r="AT88" s="9"/>
      <c r="AU88" s="9">
        <f t="shared" si="43"/>
        <v>3</v>
      </c>
      <c r="AV88" s="9">
        <f t="shared" si="44"/>
        <v>73</v>
      </c>
    </row>
    <row r="89" spans="1:48" x14ac:dyDescent="0.25">
      <c r="A89" s="9" t="s">
        <v>267</v>
      </c>
      <c r="B89" s="9" t="s">
        <v>268</v>
      </c>
      <c r="C89" s="9" t="s">
        <v>62</v>
      </c>
      <c r="D89" s="9" t="s">
        <v>63</v>
      </c>
      <c r="E89" t="s">
        <v>63</v>
      </c>
      <c r="F89" t="str">
        <f t="shared" si="25"/>
        <v>NYC</v>
      </c>
      <c r="G89" s="9" t="s">
        <v>39</v>
      </c>
      <c r="H89" s="36">
        <v>40.743237999999998</v>
      </c>
      <c r="I89" s="36">
        <v>-73.975536199999993</v>
      </c>
      <c r="J89" s="40">
        <f t="shared" si="47"/>
        <v>3</v>
      </c>
      <c r="K89" s="40">
        <f t="shared" si="26"/>
        <v>2</v>
      </c>
      <c r="L89" s="40">
        <f t="shared" si="27"/>
        <v>3</v>
      </c>
      <c r="M89" s="41">
        <v>75324.989764705897</v>
      </c>
      <c r="N89" s="41">
        <v>2750.9560821855594</v>
      </c>
      <c r="O89" s="41">
        <f t="shared" si="45"/>
        <v>5179.700766761247</v>
      </c>
      <c r="P89" s="42">
        <f t="shared" si="28"/>
        <v>2</v>
      </c>
      <c r="Q89" s="43">
        <v>1962</v>
      </c>
      <c r="R89" s="43">
        <v>2018</v>
      </c>
      <c r="S89" s="40">
        <f t="shared" si="29"/>
        <v>0</v>
      </c>
      <c r="T89" s="40"/>
      <c r="U89" s="40">
        <f t="shared" si="30"/>
        <v>0</v>
      </c>
      <c r="V89" s="40" t="str">
        <f>IFERROR(VLOOKUP(A89,'Data Tables'!$L$3:$M$89,2,FALSE),"No")</f>
        <v>No</v>
      </c>
      <c r="W89" s="40">
        <f t="shared" si="31"/>
        <v>0</v>
      </c>
      <c r="X89" s="43"/>
      <c r="Y89" s="40">
        <f t="shared" si="32"/>
        <v>0</v>
      </c>
      <c r="Z89" s="41" t="s">
        <v>46</v>
      </c>
      <c r="AA89" s="40">
        <f t="shared" si="33"/>
        <v>4</v>
      </c>
      <c r="AB89" s="41" t="s">
        <v>47</v>
      </c>
      <c r="AC89" s="42">
        <f t="shared" si="34"/>
        <v>3</v>
      </c>
      <c r="AD89" s="41" t="s">
        <v>74</v>
      </c>
      <c r="AE89" s="42">
        <f t="shared" si="35"/>
        <v>2</v>
      </c>
      <c r="AF89" s="45">
        <v>1990</v>
      </c>
      <c r="AG89" s="40">
        <f t="shared" si="36"/>
        <v>2</v>
      </c>
      <c r="AH89" s="43" t="s">
        <v>89</v>
      </c>
      <c r="AI89" s="40">
        <f t="shared" si="37"/>
        <v>4</v>
      </c>
      <c r="AJ89" s="46" t="s">
        <v>42</v>
      </c>
      <c r="AK89" s="40">
        <f t="shared" si="38"/>
        <v>0</v>
      </c>
      <c r="AL89" s="9" t="s">
        <v>1048</v>
      </c>
      <c r="AM89" s="9">
        <f t="shared" si="39"/>
        <v>4</v>
      </c>
      <c r="AN89" s="9" t="s">
        <v>1055</v>
      </c>
      <c r="AO89" s="47">
        <f>VLOOKUP(AN89,'Data Tables'!$E$4:$F$15,2,FALSE)</f>
        <v>20.157194</v>
      </c>
      <c r="AP89" s="9">
        <f t="shared" si="40"/>
        <v>0</v>
      </c>
      <c r="AQ89" s="9" t="s">
        <v>1050</v>
      </c>
      <c r="AR89" s="9">
        <f t="shared" si="41"/>
        <v>2</v>
      </c>
      <c r="AS89" s="9" t="str">
        <f t="shared" si="42"/>
        <v>NYC Dual Fuel</v>
      </c>
      <c r="AT89" s="9"/>
      <c r="AU89" s="9">
        <f t="shared" si="43"/>
        <v>3</v>
      </c>
      <c r="AV89" s="9">
        <f t="shared" si="44"/>
        <v>73</v>
      </c>
    </row>
    <row r="90" spans="1:48" x14ac:dyDescent="0.25">
      <c r="A90" s="9" t="s">
        <v>110</v>
      </c>
      <c r="B90" s="9" t="s">
        <v>111</v>
      </c>
      <c r="C90" s="9" t="s">
        <v>62</v>
      </c>
      <c r="D90" s="9" t="s">
        <v>63</v>
      </c>
      <c r="E90" t="s">
        <v>63</v>
      </c>
      <c r="F90" t="str">
        <f t="shared" si="25"/>
        <v>NYC</v>
      </c>
      <c r="G90" s="9" t="s">
        <v>53</v>
      </c>
      <c r="H90" s="36">
        <v>40.851013000000002</v>
      </c>
      <c r="I90" s="36">
        <v>-73.929759500000003</v>
      </c>
      <c r="J90" s="40">
        <f t="shared" si="47"/>
        <v>2</v>
      </c>
      <c r="K90" s="40">
        <f t="shared" si="26"/>
        <v>0</v>
      </c>
      <c r="L90" s="40">
        <f t="shared" si="27"/>
        <v>1</v>
      </c>
      <c r="M90" s="41">
        <v>281999.45036031998</v>
      </c>
      <c r="N90" s="41">
        <v>31859.29931875649</v>
      </c>
      <c r="O90" s="41">
        <f t="shared" si="45"/>
        <v>19391.609263012597</v>
      </c>
      <c r="P90" s="42">
        <f t="shared" si="28"/>
        <v>4</v>
      </c>
      <c r="Q90" s="43">
        <v>1886</v>
      </c>
      <c r="R90" s="43"/>
      <c r="S90" s="40">
        <f t="shared" si="29"/>
        <v>4</v>
      </c>
      <c r="T90" s="40"/>
      <c r="U90" s="40">
        <f t="shared" si="30"/>
        <v>0</v>
      </c>
      <c r="V90" s="40" t="str">
        <f>IFERROR(VLOOKUP(A90,'Data Tables'!$L$3:$M$89,2,FALSE),"No")</f>
        <v>Yes</v>
      </c>
      <c r="W90" s="40">
        <f t="shared" si="31"/>
        <v>4</v>
      </c>
      <c r="X90" s="43"/>
      <c r="Y90" s="40">
        <f t="shared" si="32"/>
        <v>0</v>
      </c>
      <c r="Z90" s="41" t="s">
        <v>77</v>
      </c>
      <c r="AA90" s="40">
        <f t="shared" si="33"/>
        <v>1</v>
      </c>
      <c r="AB90" s="44" t="str">
        <f>IF(AND(E90="Manhattan",G90="Multifamily Housing"),IF(Q90&lt;1980,"Dual Fuel","Natural Gas"),IF(AND(E90="Manhattan",G90&lt;&gt;"Multifamily Housing"),IF(Q90&lt;1945,"Oil",IF(Q90&lt;1980,"Dual Fuel","Natural Gas")),IF(E90="Downstate/LI/HV",IF(Q90&lt;1980,"Dual Fuel","Natural Gas"),IF(Q90&lt;1945,"Dual Fuel","Natural Gas"))))</f>
        <v>Oil</v>
      </c>
      <c r="AC90" s="42">
        <f t="shared" si="34"/>
        <v>4</v>
      </c>
      <c r="AD90" s="44" t="str">
        <f>IF(AND(E90="Upstate",Q90&gt;=1945),"Furnace",IF(Q90&gt;=1980,"HW Boiler",IF(AND(E90="Downstate/LI/HV",Q90&gt;=1945),"Furnace","Steam Boiler")))</f>
        <v>Steam Boiler</v>
      </c>
      <c r="AE90" s="42">
        <f t="shared" si="35"/>
        <v>2</v>
      </c>
      <c r="AF90" s="45">
        <v>1990</v>
      </c>
      <c r="AG90" s="40">
        <f t="shared" si="36"/>
        <v>2</v>
      </c>
      <c r="AH90" s="45" t="str">
        <f>IF(AND(E90="Upstate",Q90&gt;=1945),"Forced Air",IF(Q90&gt;=1980,"Hydronic",IF(AND(E90="Downstate/LI/HV",Q90&gt;=1945),"Forced Air","Steam")))</f>
        <v>Steam</v>
      </c>
      <c r="AI90" s="40">
        <f t="shared" si="37"/>
        <v>2</v>
      </c>
      <c r="AJ90" s="46" t="s">
        <v>42</v>
      </c>
      <c r="AK90" s="40">
        <f t="shared" si="38"/>
        <v>0</v>
      </c>
      <c r="AL90" s="9" t="s">
        <v>1048</v>
      </c>
      <c r="AM90" s="9">
        <f t="shared" si="39"/>
        <v>4</v>
      </c>
      <c r="AN90" s="9" t="s">
        <v>1055</v>
      </c>
      <c r="AO90" s="47">
        <f>VLOOKUP(AN90,'Data Tables'!$E$4:$F$15,2,FALSE)</f>
        <v>20.157194</v>
      </c>
      <c r="AP90" s="9">
        <f t="shared" si="40"/>
        <v>0</v>
      </c>
      <c r="AQ90" s="9" t="s">
        <v>1050</v>
      </c>
      <c r="AR90" s="9">
        <f t="shared" si="41"/>
        <v>2</v>
      </c>
      <c r="AS90" s="9" t="str">
        <f t="shared" si="42"/>
        <v>NYC Oil</v>
      </c>
      <c r="AT90" s="9"/>
      <c r="AU90" s="9">
        <f t="shared" si="43"/>
        <v>4</v>
      </c>
      <c r="AV90" s="9">
        <f t="shared" si="44"/>
        <v>73</v>
      </c>
    </row>
    <row r="91" spans="1:48" hidden="1" x14ac:dyDescent="0.25">
      <c r="A91" s="9" t="s">
        <v>461</v>
      </c>
      <c r="B91" s="9" t="s">
        <v>462</v>
      </c>
      <c r="C91" s="9" t="s">
        <v>417</v>
      </c>
      <c r="D91" s="9" t="s">
        <v>418</v>
      </c>
      <c r="E91" t="s">
        <v>1035</v>
      </c>
      <c r="F91" t="str">
        <f t="shared" si="25"/>
        <v>Not NYC</v>
      </c>
      <c r="G91" s="9" t="s">
        <v>53</v>
      </c>
      <c r="H91" s="36">
        <v>42.933832000000002</v>
      </c>
      <c r="I91" s="36">
        <v>-78.882125000000002</v>
      </c>
      <c r="J91" s="40">
        <f t="shared" si="47"/>
        <v>2</v>
      </c>
      <c r="K91" s="40">
        <f t="shared" si="26"/>
        <v>0</v>
      </c>
      <c r="L91" s="40">
        <f t="shared" si="27"/>
        <v>1</v>
      </c>
      <c r="M91" s="41">
        <v>158132.74792207789</v>
      </c>
      <c r="N91" s="41">
        <v>17801.493552631578</v>
      </c>
      <c r="O91" s="41">
        <f t="shared" si="45"/>
        <v>10873.951901229946</v>
      </c>
      <c r="P91" s="42">
        <f t="shared" si="28"/>
        <v>3</v>
      </c>
      <c r="Q91" s="43">
        <v>1871</v>
      </c>
      <c r="R91" s="43"/>
      <c r="S91" s="40">
        <f t="shared" si="29"/>
        <v>4</v>
      </c>
      <c r="T91" s="40" t="s">
        <v>1162</v>
      </c>
      <c r="U91" s="40">
        <f t="shared" si="30"/>
        <v>4</v>
      </c>
      <c r="V91" s="40" t="str">
        <f>IFERROR(VLOOKUP(A91,'Data Tables'!$L$3:$M$89,2,FALSE),"No")</f>
        <v>Yes</v>
      </c>
      <c r="W91" s="40">
        <f t="shared" si="31"/>
        <v>4</v>
      </c>
      <c r="X91" s="43"/>
      <c r="Y91" s="40">
        <f t="shared" si="32"/>
        <v>0</v>
      </c>
      <c r="Z91" s="43" t="s">
        <v>46</v>
      </c>
      <c r="AA91" s="40">
        <f t="shared" si="33"/>
        <v>4</v>
      </c>
      <c r="AB91" s="43" t="s">
        <v>41</v>
      </c>
      <c r="AC91" s="42">
        <f t="shared" si="34"/>
        <v>2</v>
      </c>
      <c r="AD91" s="41" t="s">
        <v>54</v>
      </c>
      <c r="AE91" s="42">
        <f t="shared" si="35"/>
        <v>2</v>
      </c>
      <c r="AF91" s="43">
        <v>2016</v>
      </c>
      <c r="AG91" s="40">
        <f t="shared" si="36"/>
        <v>1</v>
      </c>
      <c r="AH91" s="43" t="s">
        <v>49</v>
      </c>
      <c r="AI91" s="40">
        <f t="shared" si="37"/>
        <v>2</v>
      </c>
      <c r="AJ91" s="46" t="s">
        <v>49</v>
      </c>
      <c r="AK91" s="40">
        <f t="shared" si="38"/>
        <v>1</v>
      </c>
      <c r="AL91" s="9" t="s">
        <v>1060</v>
      </c>
      <c r="AM91" s="9">
        <f t="shared" si="39"/>
        <v>2</v>
      </c>
      <c r="AN91" s="9" t="s">
        <v>1047</v>
      </c>
      <c r="AO91" s="47">
        <f>VLOOKUP(AN91,'Data Tables'!$E$4:$F$15,2,FALSE)</f>
        <v>8.6002589999999994</v>
      </c>
      <c r="AP91" s="9">
        <f t="shared" si="40"/>
        <v>4</v>
      </c>
      <c r="AQ91" s="9" t="s">
        <v>1061</v>
      </c>
      <c r="AR91" s="9">
        <f t="shared" si="41"/>
        <v>4</v>
      </c>
      <c r="AS91" s="9" t="str">
        <f t="shared" si="42"/>
        <v>Not NYC</v>
      </c>
      <c r="AT91" s="9"/>
      <c r="AU91" s="9">
        <f t="shared" si="43"/>
        <v>0</v>
      </c>
      <c r="AV91" s="9">
        <f t="shared" si="44"/>
        <v>73</v>
      </c>
    </row>
    <row r="92" spans="1:48" hidden="1" x14ac:dyDescent="0.25">
      <c r="A92" s="9" t="s">
        <v>581</v>
      </c>
      <c r="B92" s="9"/>
      <c r="C92" s="9" t="s">
        <v>581</v>
      </c>
      <c r="D92" s="9" t="s">
        <v>582</v>
      </c>
      <c r="E92" t="s">
        <v>1035</v>
      </c>
      <c r="F92" t="str">
        <f t="shared" si="25"/>
        <v>Not NYC</v>
      </c>
      <c r="G92" s="9" t="s">
        <v>316</v>
      </c>
      <c r="H92" s="36">
        <v>43.119669999999999</v>
      </c>
      <c r="I92" s="36">
        <v>-78.942629999999994</v>
      </c>
      <c r="J92" s="40">
        <f t="shared" si="47"/>
        <v>3</v>
      </c>
      <c r="K92" s="40">
        <f t="shared" si="26"/>
        <v>2</v>
      </c>
      <c r="L92" s="40">
        <f t="shared" si="27"/>
        <v>2</v>
      </c>
      <c r="M92" s="41">
        <v>75943.807584636146</v>
      </c>
      <c r="N92" s="41">
        <v>11058.484262324209</v>
      </c>
      <c r="O92" s="41">
        <f t="shared" si="45"/>
        <v>5222.2535921435092</v>
      </c>
      <c r="P92" s="42">
        <f t="shared" si="28"/>
        <v>2</v>
      </c>
      <c r="Q92" s="43">
        <v>1942</v>
      </c>
      <c r="R92" s="43"/>
      <c r="S92" s="40">
        <f t="shared" si="29"/>
        <v>4</v>
      </c>
      <c r="T92" s="40" t="s">
        <v>1162</v>
      </c>
      <c r="U92" s="40">
        <f t="shared" si="30"/>
        <v>4</v>
      </c>
      <c r="V92" s="40" t="str">
        <f>IFERROR(VLOOKUP(A92,'Data Tables'!$L$3:$M$89,2,FALSE),"No")</f>
        <v>No</v>
      </c>
      <c r="W92" s="40">
        <f t="shared" si="31"/>
        <v>0</v>
      </c>
      <c r="X92" s="43"/>
      <c r="Y92" s="40">
        <f t="shared" si="32"/>
        <v>0</v>
      </c>
      <c r="Z92" s="43" t="s">
        <v>46</v>
      </c>
      <c r="AA92" s="40">
        <f t="shared" si="33"/>
        <v>4</v>
      </c>
      <c r="AB92" s="44" t="str">
        <f>IF(AND(E92="Manhattan",G92="Multifamily Housing"),IF(Q92&lt;1980,"Dual Fuel","Natural Gas"),IF(AND(E92="Manhattan",G92&lt;&gt;"Multifamily Housing"),IF(Q92&lt;1945,"Oil",IF(Q92&lt;1980,"Dual Fuel","Natural Gas")),IF(E92="Downstate/LI/HV",IF(Q92&lt;1980,"Dual Fuel","Natural Gas"),IF(Q92&lt;1945,"Dual Fuel","Natural Gas"))))</f>
        <v>Dual Fuel</v>
      </c>
      <c r="AC92" s="42">
        <f t="shared" si="34"/>
        <v>3</v>
      </c>
      <c r="AD92" s="44" t="str">
        <f>IF(AND(E92="Upstate",Q92&gt;=1945),"Furnace",IF(Q92&gt;=1980,"HW Boiler",IF(AND(E92="Downstate/LI/HV",Q92&gt;=1945),"Furnace","Steam Boiler")))</f>
        <v>Steam Boiler</v>
      </c>
      <c r="AE92" s="42">
        <f t="shared" si="35"/>
        <v>2</v>
      </c>
      <c r="AF92" s="45">
        <v>1990</v>
      </c>
      <c r="AG92" s="40">
        <f t="shared" si="36"/>
        <v>2</v>
      </c>
      <c r="AH92" s="45" t="str">
        <f>IF(AND(E92="Upstate",Q92&gt;=1945),"Forced Air",IF(Q92&gt;=1980,"Hydronic",IF(AND(E92="Downstate/LI/HV",Q92&gt;=1945),"Forced Air","Steam")))</f>
        <v>Steam</v>
      </c>
      <c r="AI92" s="40">
        <f t="shared" si="37"/>
        <v>2</v>
      </c>
      <c r="AJ92" s="46" t="s">
        <v>42</v>
      </c>
      <c r="AK92" s="40">
        <f t="shared" si="38"/>
        <v>0</v>
      </c>
      <c r="AL92" s="9" t="s">
        <v>1060</v>
      </c>
      <c r="AM92" s="9">
        <f t="shared" si="39"/>
        <v>2</v>
      </c>
      <c r="AN92" s="9" t="s">
        <v>1047</v>
      </c>
      <c r="AO92" s="47">
        <f>VLOOKUP(AN92,'Data Tables'!$E$4:$F$15,2,FALSE)</f>
        <v>8.6002589999999994</v>
      </c>
      <c r="AP92" s="9">
        <f t="shared" si="40"/>
        <v>4</v>
      </c>
      <c r="AQ92" s="9" t="s">
        <v>1061</v>
      </c>
      <c r="AR92" s="9">
        <f t="shared" si="41"/>
        <v>4</v>
      </c>
      <c r="AS92" s="9" t="str">
        <f t="shared" si="42"/>
        <v>Not NYC</v>
      </c>
      <c r="AT92" s="9"/>
      <c r="AU92" s="9">
        <f t="shared" si="43"/>
        <v>0</v>
      </c>
      <c r="AV92" s="9">
        <f t="shared" si="44"/>
        <v>73</v>
      </c>
    </row>
    <row r="93" spans="1:48" hidden="1" x14ac:dyDescent="0.25">
      <c r="A93" s="9" t="s">
        <v>641</v>
      </c>
      <c r="B93" s="9" t="s">
        <v>642</v>
      </c>
      <c r="C93" s="9" t="s">
        <v>643</v>
      </c>
      <c r="D93" s="9" t="s">
        <v>563</v>
      </c>
      <c r="E93" t="s">
        <v>1035</v>
      </c>
      <c r="F93" t="str">
        <f t="shared" si="25"/>
        <v>Not NYC</v>
      </c>
      <c r="G93" s="9" t="s">
        <v>76</v>
      </c>
      <c r="H93" s="36">
        <v>43.155099999999997</v>
      </c>
      <c r="I93" s="36">
        <v>-75.275099999999995</v>
      </c>
      <c r="J93" s="40">
        <f t="shared" si="47"/>
        <v>4</v>
      </c>
      <c r="K93" s="40">
        <f t="shared" si="26"/>
        <v>4</v>
      </c>
      <c r="L93" s="40">
        <f t="shared" si="27"/>
        <v>4</v>
      </c>
      <c r="M93" s="41">
        <v>63510.305711763423</v>
      </c>
      <c r="N93" s="41">
        <v>27693.447258036373</v>
      </c>
      <c r="O93" s="41">
        <f t="shared" si="45"/>
        <v>4367.2674927677317</v>
      </c>
      <c r="P93" s="42">
        <f t="shared" si="28"/>
        <v>2</v>
      </c>
      <c r="Q93" s="43">
        <v>1889</v>
      </c>
      <c r="R93" s="43">
        <v>2021</v>
      </c>
      <c r="S93" s="40">
        <f t="shared" si="29"/>
        <v>0</v>
      </c>
      <c r="T93" s="40" t="s">
        <v>1162</v>
      </c>
      <c r="U93" s="40">
        <f t="shared" si="30"/>
        <v>4</v>
      </c>
      <c r="V93" s="40" t="str">
        <f>IFERROR(VLOOKUP(A93,'Data Tables'!$L$3:$M$89,2,FALSE),"No")</f>
        <v>No</v>
      </c>
      <c r="W93" s="40">
        <f t="shared" si="31"/>
        <v>0</v>
      </c>
      <c r="X93" s="43"/>
      <c r="Y93" s="40">
        <f t="shared" si="32"/>
        <v>0</v>
      </c>
      <c r="Z93" s="43" t="s">
        <v>46</v>
      </c>
      <c r="AA93" s="40">
        <f t="shared" si="33"/>
        <v>4</v>
      </c>
      <c r="AB93" s="44" t="str">
        <f>IF(AND(E93="Manhattan",G93="Multifamily Housing"),IF(Q93&lt;1980,"Dual Fuel","Natural Gas"),IF(AND(E93="Manhattan",G93&lt;&gt;"Multifamily Housing"),IF(Q93&lt;1945,"Oil",IF(Q93&lt;1980,"Dual Fuel","Natural Gas")),IF(E93="Downstate/LI/HV",IF(Q93&lt;1980,"Dual Fuel","Natural Gas"),IF(Q93&lt;1945,"Dual Fuel","Natural Gas"))))</f>
        <v>Dual Fuel</v>
      </c>
      <c r="AC93" s="42">
        <f t="shared" si="34"/>
        <v>3</v>
      </c>
      <c r="AD93" s="41" t="s">
        <v>74</v>
      </c>
      <c r="AE93" s="42">
        <f t="shared" si="35"/>
        <v>2</v>
      </c>
      <c r="AF93" s="45">
        <v>1990</v>
      </c>
      <c r="AG93" s="40">
        <f t="shared" si="36"/>
        <v>2</v>
      </c>
      <c r="AH93" s="43" t="s">
        <v>49</v>
      </c>
      <c r="AI93" s="40">
        <f t="shared" si="37"/>
        <v>2</v>
      </c>
      <c r="AJ93" s="46" t="s">
        <v>42</v>
      </c>
      <c r="AK93" s="40">
        <f t="shared" si="38"/>
        <v>0</v>
      </c>
      <c r="AL93" s="9" t="s">
        <v>1064</v>
      </c>
      <c r="AM93" s="9">
        <f t="shared" si="39"/>
        <v>1</v>
      </c>
      <c r="AN93" s="9" t="s">
        <v>1047</v>
      </c>
      <c r="AO93" s="47">
        <f>VLOOKUP(AN93,'Data Tables'!$E$4:$F$15,2,FALSE)</f>
        <v>8.6002589999999994</v>
      </c>
      <c r="AP93" s="9">
        <f t="shared" si="40"/>
        <v>4</v>
      </c>
      <c r="AQ93" s="9" t="s">
        <v>1061</v>
      </c>
      <c r="AR93" s="9">
        <f t="shared" si="41"/>
        <v>4</v>
      </c>
      <c r="AS93" s="9" t="str">
        <f t="shared" si="42"/>
        <v>Not NYC</v>
      </c>
      <c r="AT93" s="9"/>
      <c r="AU93" s="9">
        <f t="shared" si="43"/>
        <v>0</v>
      </c>
      <c r="AV93" s="9">
        <f t="shared" si="44"/>
        <v>73</v>
      </c>
    </row>
    <row r="94" spans="1:48" hidden="1" x14ac:dyDescent="0.25">
      <c r="A94" s="9" t="s">
        <v>656</v>
      </c>
      <c r="B94" s="9"/>
      <c r="C94" s="9" t="s">
        <v>556</v>
      </c>
      <c r="D94" s="9" t="s">
        <v>406</v>
      </c>
      <c r="E94" t="s">
        <v>1034</v>
      </c>
      <c r="F94" t="str">
        <f t="shared" si="25"/>
        <v>Not NYC</v>
      </c>
      <c r="G94" s="9" t="s">
        <v>316</v>
      </c>
      <c r="H94" s="36">
        <v>41.507100000000001</v>
      </c>
      <c r="I94" s="36">
        <v>-74.081540000000004</v>
      </c>
      <c r="J94" s="40">
        <f t="shared" si="47"/>
        <v>3</v>
      </c>
      <c r="K94" s="40">
        <f t="shared" si="26"/>
        <v>2</v>
      </c>
      <c r="L94" s="40">
        <f t="shared" si="27"/>
        <v>3</v>
      </c>
      <c r="M94" s="41">
        <v>60597.167418772049</v>
      </c>
      <c r="N94" s="41">
        <v>8823.7980627334728</v>
      </c>
      <c r="O94" s="41">
        <f t="shared" si="45"/>
        <v>4166.9463948555613</v>
      </c>
      <c r="P94" s="42">
        <f t="shared" si="28"/>
        <v>2</v>
      </c>
      <c r="Q94" s="43">
        <v>1930</v>
      </c>
      <c r="R94" s="43"/>
      <c r="S94" s="40">
        <f t="shared" si="29"/>
        <v>4</v>
      </c>
      <c r="T94" s="40" t="s">
        <v>1162</v>
      </c>
      <c r="U94" s="40">
        <f t="shared" si="30"/>
        <v>4</v>
      </c>
      <c r="V94" s="40" t="str">
        <f>IFERROR(VLOOKUP(A94,'Data Tables'!$L$3:$M$89,2,FALSE),"No")</f>
        <v>No</v>
      </c>
      <c r="W94" s="40">
        <f t="shared" si="31"/>
        <v>0</v>
      </c>
      <c r="X94" s="43"/>
      <c r="Y94" s="40">
        <f t="shared" si="32"/>
        <v>0</v>
      </c>
      <c r="Z94" s="43" t="s">
        <v>46</v>
      </c>
      <c r="AA94" s="40">
        <f t="shared" si="33"/>
        <v>4</v>
      </c>
      <c r="AB94" s="43" t="s">
        <v>41</v>
      </c>
      <c r="AC94" s="42">
        <f t="shared" si="34"/>
        <v>2</v>
      </c>
      <c r="AD94" s="41" t="s">
        <v>74</v>
      </c>
      <c r="AE94" s="42">
        <f t="shared" si="35"/>
        <v>2</v>
      </c>
      <c r="AF94" s="45">
        <v>1990</v>
      </c>
      <c r="AG94" s="40">
        <f t="shared" si="36"/>
        <v>2</v>
      </c>
      <c r="AH94" s="46" t="str">
        <f t="shared" ref="AH94:AH100" si="48">IF(AND(E94="Upstate",Q94&gt;=1945),"Forced Air",IF(Q94&gt;=1980,"Hydronic",IF(AND(E94="Downstate/LI/HV",Q94&gt;=1945),"Forced Air","Steam")))</f>
        <v>Steam</v>
      </c>
      <c r="AI94" s="40">
        <f t="shared" si="37"/>
        <v>2</v>
      </c>
      <c r="AJ94" s="46" t="s">
        <v>42</v>
      </c>
      <c r="AK94" s="40">
        <f t="shared" si="38"/>
        <v>0</v>
      </c>
      <c r="AL94" s="9" t="s">
        <v>1060</v>
      </c>
      <c r="AM94" s="9">
        <f t="shared" si="39"/>
        <v>2</v>
      </c>
      <c r="AN94" s="9" t="s">
        <v>1047</v>
      </c>
      <c r="AO94" s="47">
        <f>VLOOKUP(AN94,'Data Tables'!$E$4:$F$15,2,FALSE)</f>
        <v>8.6002589999999994</v>
      </c>
      <c r="AP94" s="9">
        <f t="shared" si="40"/>
        <v>4</v>
      </c>
      <c r="AQ94" s="9" t="s">
        <v>1061</v>
      </c>
      <c r="AR94" s="9">
        <f t="shared" si="41"/>
        <v>4</v>
      </c>
      <c r="AS94" s="9" t="str">
        <f t="shared" si="42"/>
        <v>Not NYC</v>
      </c>
      <c r="AT94" s="9"/>
      <c r="AU94" s="9">
        <f t="shared" si="43"/>
        <v>0</v>
      </c>
      <c r="AV94" s="9">
        <f t="shared" si="44"/>
        <v>73</v>
      </c>
    </row>
    <row r="95" spans="1:48" hidden="1" x14ac:dyDescent="0.25">
      <c r="A95" s="9" t="s">
        <v>823</v>
      </c>
      <c r="B95" s="9" t="s">
        <v>824</v>
      </c>
      <c r="C95" s="9" t="s">
        <v>413</v>
      </c>
      <c r="D95" s="9" t="s">
        <v>414</v>
      </c>
      <c r="E95" t="s">
        <v>1035</v>
      </c>
      <c r="F95" t="str">
        <f t="shared" si="25"/>
        <v>Not NYC</v>
      </c>
      <c r="G95" s="9" t="s">
        <v>76</v>
      </c>
      <c r="H95" s="36">
        <v>43.045245999999999</v>
      </c>
      <c r="I95" s="36">
        <v>-76.139571000000004</v>
      </c>
      <c r="J95" s="40">
        <f t="shared" si="47"/>
        <v>4</v>
      </c>
      <c r="K95" s="40">
        <f t="shared" si="26"/>
        <v>4</v>
      </c>
      <c r="L95" s="40">
        <f t="shared" si="27"/>
        <v>4</v>
      </c>
      <c r="M95" s="41">
        <v>38878.75765838298</v>
      </c>
      <c r="N95" s="41">
        <v>16952.94665336467</v>
      </c>
      <c r="O95" s="41">
        <f t="shared" si="45"/>
        <v>2673.4863354499826</v>
      </c>
      <c r="P95" s="42">
        <f t="shared" si="28"/>
        <v>1</v>
      </c>
      <c r="Q95" s="43">
        <v>1972</v>
      </c>
      <c r="R95" s="43"/>
      <c r="S95" s="40">
        <f t="shared" si="29"/>
        <v>3</v>
      </c>
      <c r="T95" s="40" t="s">
        <v>1162</v>
      </c>
      <c r="U95" s="40">
        <f t="shared" si="30"/>
        <v>4</v>
      </c>
      <c r="V95" s="40" t="str">
        <f>IFERROR(VLOOKUP(A95,'Data Tables'!$L$3:$M$89,2,FALSE),"No")</f>
        <v>No</v>
      </c>
      <c r="W95" s="40">
        <f t="shared" si="31"/>
        <v>0</v>
      </c>
      <c r="X95" s="43"/>
      <c r="Y95" s="40">
        <f t="shared" si="32"/>
        <v>0</v>
      </c>
      <c r="Z95" s="43" t="s">
        <v>77</v>
      </c>
      <c r="AA95" s="40">
        <f t="shared" si="33"/>
        <v>1</v>
      </c>
      <c r="AB95" s="44" t="str">
        <f t="shared" ref="AB95:AB100" si="49">IF(AND(E95="Manhattan",G95="Multifamily Housing"),IF(Q95&lt;1980,"Dual Fuel","Natural Gas"),IF(AND(E95="Manhattan",G95&lt;&gt;"Multifamily Housing"),IF(Q95&lt;1945,"Oil",IF(Q95&lt;1980,"Dual Fuel","Natural Gas")),IF(E95="Downstate/LI/HV",IF(Q95&lt;1980,"Dual Fuel","Natural Gas"),IF(Q95&lt;1945,"Dual Fuel","Natural Gas"))))</f>
        <v>Natural Gas</v>
      </c>
      <c r="AC95" s="42">
        <f t="shared" si="34"/>
        <v>2</v>
      </c>
      <c r="AD95" s="44" t="str">
        <f t="shared" ref="AD95:AD100" si="50">IF(AND(E95="Upstate",Q95&gt;=1945),"Furnace",IF(Q95&gt;=1980,"HW Boiler",IF(AND(E95="Downstate/LI/HV",Q95&gt;=1945),"Furnace","Steam Boiler")))</f>
        <v>Furnace</v>
      </c>
      <c r="AE95" s="42">
        <f t="shared" si="35"/>
        <v>3</v>
      </c>
      <c r="AF95" s="45">
        <v>1990</v>
      </c>
      <c r="AG95" s="40">
        <f t="shared" si="36"/>
        <v>2</v>
      </c>
      <c r="AH95" s="45" t="str">
        <f t="shared" si="48"/>
        <v>Forced Air</v>
      </c>
      <c r="AI95" s="40">
        <f t="shared" si="37"/>
        <v>4</v>
      </c>
      <c r="AJ95" s="46" t="s">
        <v>42</v>
      </c>
      <c r="AK95" s="40">
        <f t="shared" si="38"/>
        <v>0</v>
      </c>
      <c r="AL95" s="9" t="s">
        <v>1060</v>
      </c>
      <c r="AM95" s="9">
        <f t="shared" si="39"/>
        <v>2</v>
      </c>
      <c r="AN95" s="9" t="s">
        <v>1047</v>
      </c>
      <c r="AO95" s="47">
        <f>VLOOKUP(AN95,'Data Tables'!$E$4:$F$15,2,FALSE)</f>
        <v>8.6002589999999994</v>
      </c>
      <c r="AP95" s="9">
        <f t="shared" si="40"/>
        <v>4</v>
      </c>
      <c r="AQ95" s="9" t="s">
        <v>1061</v>
      </c>
      <c r="AR95" s="9">
        <f t="shared" si="41"/>
        <v>4</v>
      </c>
      <c r="AS95" s="9" t="str">
        <f t="shared" si="42"/>
        <v>Not NYC</v>
      </c>
      <c r="AT95" s="9"/>
      <c r="AU95" s="9">
        <f t="shared" si="43"/>
        <v>0</v>
      </c>
      <c r="AV95" s="9">
        <f t="shared" si="44"/>
        <v>73</v>
      </c>
    </row>
    <row r="96" spans="1:48" hidden="1" x14ac:dyDescent="0.25">
      <c r="A96" s="9" t="s">
        <v>482</v>
      </c>
      <c r="B96" s="9" t="s">
        <v>483</v>
      </c>
      <c r="C96" s="9" t="s">
        <v>484</v>
      </c>
      <c r="D96" s="9" t="s">
        <v>434</v>
      </c>
      <c r="E96" t="s">
        <v>1035</v>
      </c>
      <c r="F96" t="str">
        <f t="shared" si="25"/>
        <v>Not NYC</v>
      </c>
      <c r="G96" s="9" t="s">
        <v>53</v>
      </c>
      <c r="H96" s="36">
        <v>43.211925999999998</v>
      </c>
      <c r="I96" s="36">
        <v>-77.947187999999997</v>
      </c>
      <c r="J96" s="40">
        <f t="shared" si="47"/>
        <v>2</v>
      </c>
      <c r="K96" s="40">
        <f t="shared" si="26"/>
        <v>0</v>
      </c>
      <c r="L96" s="40">
        <f t="shared" si="27"/>
        <v>1</v>
      </c>
      <c r="M96" s="41">
        <v>138141.8173051948</v>
      </c>
      <c r="N96" s="41">
        <v>15551.052532894737</v>
      </c>
      <c r="O96" s="41">
        <f t="shared" si="45"/>
        <v>9499.2814370454525</v>
      </c>
      <c r="P96" s="42">
        <f t="shared" si="28"/>
        <v>3</v>
      </c>
      <c r="Q96" s="43">
        <v>1841</v>
      </c>
      <c r="R96" s="43"/>
      <c r="S96" s="40">
        <f t="shared" si="29"/>
        <v>4</v>
      </c>
      <c r="T96" s="40" t="s">
        <v>1162</v>
      </c>
      <c r="U96" s="40">
        <f t="shared" si="30"/>
        <v>4</v>
      </c>
      <c r="V96" s="40" t="str">
        <f>IFERROR(VLOOKUP(A96,'Data Tables'!$L$3:$M$89,2,FALSE),"No")</f>
        <v>Yes</v>
      </c>
      <c r="W96" s="40">
        <f t="shared" si="31"/>
        <v>4</v>
      </c>
      <c r="X96" s="43"/>
      <c r="Y96" s="40">
        <f t="shared" si="32"/>
        <v>0</v>
      </c>
      <c r="Z96" s="43" t="s">
        <v>46</v>
      </c>
      <c r="AA96" s="40">
        <f t="shared" si="33"/>
        <v>4</v>
      </c>
      <c r="AB96" s="44" t="str">
        <f t="shared" si="49"/>
        <v>Dual Fuel</v>
      </c>
      <c r="AC96" s="42">
        <f t="shared" si="34"/>
        <v>3</v>
      </c>
      <c r="AD96" s="44" t="str">
        <f t="shared" si="50"/>
        <v>Steam Boiler</v>
      </c>
      <c r="AE96" s="42">
        <f t="shared" si="35"/>
        <v>2</v>
      </c>
      <c r="AF96" s="45">
        <v>1990</v>
      </c>
      <c r="AG96" s="40">
        <f t="shared" si="36"/>
        <v>2</v>
      </c>
      <c r="AH96" s="45" t="str">
        <f t="shared" si="48"/>
        <v>Steam</v>
      </c>
      <c r="AI96" s="40">
        <f t="shared" si="37"/>
        <v>2</v>
      </c>
      <c r="AJ96" s="46" t="s">
        <v>42</v>
      </c>
      <c r="AK96" s="40">
        <f t="shared" si="38"/>
        <v>0</v>
      </c>
      <c r="AL96" s="9" t="s">
        <v>1060</v>
      </c>
      <c r="AM96" s="9">
        <f t="shared" si="39"/>
        <v>2</v>
      </c>
      <c r="AN96" s="9" t="s">
        <v>1047</v>
      </c>
      <c r="AO96" s="47">
        <f>VLOOKUP(AN96,'Data Tables'!$E$4:$F$15,2,FALSE)</f>
        <v>8.6002589999999994</v>
      </c>
      <c r="AP96" s="9">
        <f t="shared" si="40"/>
        <v>4</v>
      </c>
      <c r="AQ96" s="9" t="s">
        <v>1061</v>
      </c>
      <c r="AR96" s="9">
        <f t="shared" si="41"/>
        <v>4</v>
      </c>
      <c r="AS96" s="9" t="str">
        <f t="shared" si="42"/>
        <v>Not NYC</v>
      </c>
      <c r="AT96" s="9"/>
      <c r="AU96" s="9">
        <f t="shared" si="43"/>
        <v>0</v>
      </c>
      <c r="AV96" s="9">
        <f t="shared" si="44"/>
        <v>73</v>
      </c>
    </row>
    <row r="97" spans="1:48" x14ac:dyDescent="0.25">
      <c r="A97" s="9" t="s">
        <v>140</v>
      </c>
      <c r="B97" s="9" t="s">
        <v>141</v>
      </c>
      <c r="C97" s="9" t="s">
        <v>142</v>
      </c>
      <c r="D97" s="9" t="s">
        <v>59</v>
      </c>
      <c r="E97" t="s">
        <v>1034</v>
      </c>
      <c r="F97" t="str">
        <f t="shared" si="25"/>
        <v>NYC</v>
      </c>
      <c r="G97" s="9" t="s">
        <v>53</v>
      </c>
      <c r="H97" s="36">
        <v>40.736234099999997</v>
      </c>
      <c r="I97" s="36">
        <v>-73.816079500000001</v>
      </c>
      <c r="J97" s="40">
        <f t="shared" si="47"/>
        <v>2</v>
      </c>
      <c r="K97" s="40">
        <f t="shared" si="26"/>
        <v>0</v>
      </c>
      <c r="L97" s="40">
        <f t="shared" si="27"/>
        <v>1</v>
      </c>
      <c r="M97" s="41">
        <v>199148.04182964706</v>
      </c>
      <c r="N97" s="41">
        <v>22499.040566526317</v>
      </c>
      <c r="O97" s="41">
        <f t="shared" si="45"/>
        <v>13694.3565234622</v>
      </c>
      <c r="P97" s="42">
        <f t="shared" si="28"/>
        <v>3</v>
      </c>
      <c r="Q97" s="43">
        <v>1937</v>
      </c>
      <c r="R97" s="43">
        <v>2000</v>
      </c>
      <c r="S97" s="40">
        <f t="shared" si="29"/>
        <v>0</v>
      </c>
      <c r="T97" s="40" t="s">
        <v>1162</v>
      </c>
      <c r="U97" s="40">
        <f t="shared" si="30"/>
        <v>4</v>
      </c>
      <c r="V97" s="40" t="str">
        <f>IFERROR(VLOOKUP(A97,'Data Tables'!$L$3:$M$89,2,FALSE),"No")</f>
        <v>Yes</v>
      </c>
      <c r="W97" s="40">
        <f t="shared" si="31"/>
        <v>4</v>
      </c>
      <c r="X97" s="43" t="s">
        <v>1113</v>
      </c>
      <c r="Y97" s="40">
        <f t="shared" si="32"/>
        <v>4</v>
      </c>
      <c r="Z97" s="41" t="s">
        <v>46</v>
      </c>
      <c r="AA97" s="40">
        <f t="shared" si="33"/>
        <v>4</v>
      </c>
      <c r="AB97" s="44" t="str">
        <f t="shared" si="49"/>
        <v>Dual Fuel</v>
      </c>
      <c r="AC97" s="42">
        <f t="shared" si="34"/>
        <v>3</v>
      </c>
      <c r="AD97" s="44" t="str">
        <f t="shared" si="50"/>
        <v>Steam Boiler</v>
      </c>
      <c r="AE97" s="42">
        <f t="shared" si="35"/>
        <v>2</v>
      </c>
      <c r="AF97" s="45">
        <v>1990</v>
      </c>
      <c r="AG97" s="40">
        <f t="shared" si="36"/>
        <v>2</v>
      </c>
      <c r="AH97" s="45" t="str">
        <f t="shared" si="48"/>
        <v>Steam</v>
      </c>
      <c r="AI97" s="40">
        <f t="shared" si="37"/>
        <v>2</v>
      </c>
      <c r="AJ97" s="46" t="s">
        <v>42</v>
      </c>
      <c r="AK97" s="40">
        <f t="shared" si="38"/>
        <v>0</v>
      </c>
      <c r="AL97" s="9" t="s">
        <v>1048</v>
      </c>
      <c r="AM97" s="9">
        <f t="shared" si="39"/>
        <v>4</v>
      </c>
      <c r="AN97" s="9" t="s">
        <v>1055</v>
      </c>
      <c r="AO97" s="47">
        <f>VLOOKUP(AN97,'Data Tables'!$E$4:$F$15,2,FALSE)</f>
        <v>20.157194</v>
      </c>
      <c r="AP97" s="9">
        <f t="shared" si="40"/>
        <v>0</v>
      </c>
      <c r="AQ97" s="9" t="s">
        <v>1050</v>
      </c>
      <c r="AR97" s="9">
        <f t="shared" si="41"/>
        <v>2</v>
      </c>
      <c r="AS97" s="9" t="str">
        <f t="shared" si="42"/>
        <v>NYC Dual Fuel</v>
      </c>
      <c r="AT97" s="9"/>
      <c r="AU97" s="9">
        <f t="shared" si="43"/>
        <v>3</v>
      </c>
      <c r="AV97" s="9">
        <f t="shared" si="44"/>
        <v>73</v>
      </c>
    </row>
    <row r="98" spans="1:48" x14ac:dyDescent="0.25">
      <c r="A98" s="9" t="s">
        <v>116</v>
      </c>
      <c r="B98" s="9" t="s">
        <v>117</v>
      </c>
      <c r="C98" s="9" t="s">
        <v>45</v>
      </c>
      <c r="D98" s="9" t="s">
        <v>45</v>
      </c>
      <c r="E98" t="s">
        <v>1034</v>
      </c>
      <c r="F98" t="str">
        <f t="shared" si="25"/>
        <v>NYC</v>
      </c>
      <c r="G98" s="9" t="s">
        <v>39</v>
      </c>
      <c r="H98" s="36">
        <v>40.822390599999999</v>
      </c>
      <c r="I98" s="36">
        <v>-73.868432999999996</v>
      </c>
      <c r="J98" s="40">
        <f t="shared" si="47"/>
        <v>3</v>
      </c>
      <c r="K98" s="40">
        <f t="shared" si="26"/>
        <v>2</v>
      </c>
      <c r="L98" s="40">
        <f t="shared" si="27"/>
        <v>3</v>
      </c>
      <c r="M98" s="41">
        <v>261119.7556470588</v>
      </c>
      <c r="N98" s="41">
        <v>5137.7205836714802</v>
      </c>
      <c r="O98" s="41">
        <f t="shared" si="45"/>
        <v>17955.823197141872</v>
      </c>
      <c r="P98" s="42">
        <f t="shared" si="28"/>
        <v>4</v>
      </c>
      <c r="Q98" s="43">
        <v>1946</v>
      </c>
      <c r="R98" s="43"/>
      <c r="S98" s="40">
        <f t="shared" si="29"/>
        <v>3</v>
      </c>
      <c r="T98" s="40" t="s">
        <v>1162</v>
      </c>
      <c r="U98" s="40">
        <f t="shared" si="30"/>
        <v>4</v>
      </c>
      <c r="V98" s="40" t="str">
        <f>IFERROR(VLOOKUP(A98,'Data Tables'!$L$3:$M$89,2,FALSE),"No")</f>
        <v>No</v>
      </c>
      <c r="W98" s="40">
        <f t="shared" si="31"/>
        <v>0</v>
      </c>
      <c r="X98" s="43"/>
      <c r="Y98" s="40">
        <f t="shared" si="32"/>
        <v>0</v>
      </c>
      <c r="Z98" s="41" t="s">
        <v>67</v>
      </c>
      <c r="AA98" s="40">
        <f t="shared" si="33"/>
        <v>2</v>
      </c>
      <c r="AB98" s="44" t="str">
        <f t="shared" si="49"/>
        <v>Dual Fuel</v>
      </c>
      <c r="AC98" s="42">
        <f t="shared" si="34"/>
        <v>3</v>
      </c>
      <c r="AD98" s="44" t="str">
        <f t="shared" si="50"/>
        <v>Furnace</v>
      </c>
      <c r="AE98" s="42">
        <f t="shared" si="35"/>
        <v>3</v>
      </c>
      <c r="AF98" s="45">
        <v>1990</v>
      </c>
      <c r="AG98" s="40">
        <f t="shared" si="36"/>
        <v>2</v>
      </c>
      <c r="AH98" s="45" t="str">
        <f t="shared" si="48"/>
        <v>Forced Air</v>
      </c>
      <c r="AI98" s="40">
        <f t="shared" si="37"/>
        <v>4</v>
      </c>
      <c r="AJ98" s="46" t="s">
        <v>42</v>
      </c>
      <c r="AK98" s="40">
        <f t="shared" si="38"/>
        <v>0</v>
      </c>
      <c r="AL98" s="9" t="s">
        <v>1048</v>
      </c>
      <c r="AM98" s="9">
        <f t="shared" si="39"/>
        <v>4</v>
      </c>
      <c r="AN98" s="9" t="s">
        <v>1055</v>
      </c>
      <c r="AO98" s="47">
        <f>VLOOKUP(AN98,'Data Tables'!$E$4:$F$15,2,FALSE)</f>
        <v>20.157194</v>
      </c>
      <c r="AP98" s="9">
        <f t="shared" si="40"/>
        <v>0</v>
      </c>
      <c r="AQ98" s="9" t="s">
        <v>1050</v>
      </c>
      <c r="AR98" s="9">
        <f t="shared" si="41"/>
        <v>2</v>
      </c>
      <c r="AS98" s="9" t="str">
        <f t="shared" si="42"/>
        <v>NYC Dual Fuel</v>
      </c>
      <c r="AT98" s="9" t="s">
        <v>1162</v>
      </c>
      <c r="AU98" s="9">
        <f t="shared" si="43"/>
        <v>0</v>
      </c>
      <c r="AV98" s="9">
        <f t="shared" si="44"/>
        <v>72</v>
      </c>
    </row>
    <row r="99" spans="1:48" x14ac:dyDescent="0.25">
      <c r="A99" s="9" t="s">
        <v>236</v>
      </c>
      <c r="B99" s="9" t="s">
        <v>237</v>
      </c>
      <c r="C99" s="9" t="s">
        <v>38</v>
      </c>
      <c r="D99" s="9" t="s">
        <v>38</v>
      </c>
      <c r="E99" t="s">
        <v>1034</v>
      </c>
      <c r="F99" t="str">
        <f t="shared" si="25"/>
        <v>NYC</v>
      </c>
      <c r="G99" s="9" t="s">
        <v>39</v>
      </c>
      <c r="H99" s="36">
        <v>40.673211799999997</v>
      </c>
      <c r="I99" s="36">
        <v>-73.936861699999994</v>
      </c>
      <c r="J99" s="40">
        <f t="shared" si="47"/>
        <v>3</v>
      </c>
      <c r="K99" s="40">
        <f t="shared" si="26"/>
        <v>2</v>
      </c>
      <c r="L99" s="40">
        <f t="shared" si="27"/>
        <v>3</v>
      </c>
      <c r="M99" s="41">
        <v>97264.89223529413</v>
      </c>
      <c r="N99" s="41">
        <v>3127.5529885299634</v>
      </c>
      <c r="O99" s="41">
        <f t="shared" si="45"/>
        <v>6688.3917072387567</v>
      </c>
      <c r="P99" s="42">
        <f t="shared" si="28"/>
        <v>2</v>
      </c>
      <c r="Q99" s="43">
        <v>1950</v>
      </c>
      <c r="R99" s="43"/>
      <c r="S99" s="40">
        <f t="shared" si="29"/>
        <v>3</v>
      </c>
      <c r="T99" s="40" t="s">
        <v>1162</v>
      </c>
      <c r="U99" s="40">
        <f t="shared" si="30"/>
        <v>4</v>
      </c>
      <c r="V99" s="40" t="str">
        <f>IFERROR(VLOOKUP(A99,'Data Tables'!$L$3:$M$89,2,FALSE),"No")</f>
        <v>No</v>
      </c>
      <c r="W99" s="40">
        <f t="shared" si="31"/>
        <v>0</v>
      </c>
      <c r="X99" s="43"/>
      <c r="Y99" s="40">
        <f t="shared" si="32"/>
        <v>0</v>
      </c>
      <c r="Z99" s="41" t="s">
        <v>46</v>
      </c>
      <c r="AA99" s="40">
        <f t="shared" si="33"/>
        <v>4</v>
      </c>
      <c r="AB99" s="44" t="str">
        <f t="shared" si="49"/>
        <v>Dual Fuel</v>
      </c>
      <c r="AC99" s="42">
        <f t="shared" si="34"/>
        <v>3</v>
      </c>
      <c r="AD99" s="44" t="str">
        <f t="shared" si="50"/>
        <v>Furnace</v>
      </c>
      <c r="AE99" s="42">
        <f t="shared" si="35"/>
        <v>3</v>
      </c>
      <c r="AF99" s="45">
        <v>1990</v>
      </c>
      <c r="AG99" s="40">
        <f t="shared" si="36"/>
        <v>2</v>
      </c>
      <c r="AH99" s="45" t="str">
        <f t="shared" si="48"/>
        <v>Forced Air</v>
      </c>
      <c r="AI99" s="40">
        <f t="shared" si="37"/>
        <v>4</v>
      </c>
      <c r="AJ99" s="46" t="s">
        <v>42</v>
      </c>
      <c r="AK99" s="40">
        <f t="shared" si="38"/>
        <v>0</v>
      </c>
      <c r="AL99" s="9" t="s">
        <v>1048</v>
      </c>
      <c r="AM99" s="9">
        <f t="shared" si="39"/>
        <v>4</v>
      </c>
      <c r="AN99" s="9" t="s">
        <v>1055</v>
      </c>
      <c r="AO99" s="47">
        <f>VLOOKUP(AN99,'Data Tables'!$E$4:$F$15,2,FALSE)</f>
        <v>20.157194</v>
      </c>
      <c r="AP99" s="9">
        <f t="shared" si="40"/>
        <v>0</v>
      </c>
      <c r="AQ99" s="9" t="s">
        <v>1050</v>
      </c>
      <c r="AR99" s="9">
        <f t="shared" si="41"/>
        <v>2</v>
      </c>
      <c r="AS99" s="9" t="str">
        <f t="shared" si="42"/>
        <v>NYC Dual Fuel</v>
      </c>
      <c r="AT99" s="9" t="s">
        <v>1162</v>
      </c>
      <c r="AU99" s="9">
        <f t="shared" si="43"/>
        <v>0</v>
      </c>
      <c r="AV99" s="9">
        <f t="shared" si="44"/>
        <v>72</v>
      </c>
    </row>
    <row r="100" spans="1:48" x14ac:dyDescent="0.25">
      <c r="A100" s="9" t="s">
        <v>249</v>
      </c>
      <c r="B100" s="9" t="s">
        <v>250</v>
      </c>
      <c r="C100" s="9" t="s">
        <v>45</v>
      </c>
      <c r="D100" s="9" t="s">
        <v>45</v>
      </c>
      <c r="E100" t="s">
        <v>1034</v>
      </c>
      <c r="F100" t="str">
        <f t="shared" si="25"/>
        <v>NYC</v>
      </c>
      <c r="G100" s="9" t="s">
        <v>39</v>
      </c>
      <c r="H100" s="36">
        <v>40.840695500000002</v>
      </c>
      <c r="I100" s="36">
        <v>-73.881080600000004</v>
      </c>
      <c r="J100" s="40">
        <f t="shared" si="47"/>
        <v>3</v>
      </c>
      <c r="K100" s="40">
        <f t="shared" si="26"/>
        <v>2</v>
      </c>
      <c r="L100" s="40">
        <f t="shared" si="27"/>
        <v>3</v>
      </c>
      <c r="M100" s="41">
        <v>90212.342470588235</v>
      </c>
      <c r="N100" s="41">
        <v>1145.3313948375448</v>
      </c>
      <c r="O100" s="41">
        <f t="shared" si="45"/>
        <v>6203.4251969480974</v>
      </c>
      <c r="P100" s="42">
        <f t="shared" si="28"/>
        <v>2</v>
      </c>
      <c r="Q100" s="43">
        <v>1971</v>
      </c>
      <c r="R100" s="43"/>
      <c r="S100" s="40">
        <f t="shared" si="29"/>
        <v>3</v>
      </c>
      <c r="T100" s="40" t="s">
        <v>1162</v>
      </c>
      <c r="U100" s="40">
        <f t="shared" si="30"/>
        <v>4</v>
      </c>
      <c r="V100" s="40" t="str">
        <f>IFERROR(VLOOKUP(A100,'Data Tables'!$L$3:$M$89,2,FALSE),"No")</f>
        <v>No</v>
      </c>
      <c r="W100" s="40">
        <f t="shared" si="31"/>
        <v>0</v>
      </c>
      <c r="X100" s="43"/>
      <c r="Y100" s="40">
        <f t="shared" si="32"/>
        <v>0</v>
      </c>
      <c r="Z100" s="41" t="s">
        <v>46</v>
      </c>
      <c r="AA100" s="40">
        <f t="shared" si="33"/>
        <v>4</v>
      </c>
      <c r="AB100" s="44" t="str">
        <f t="shared" si="49"/>
        <v>Dual Fuel</v>
      </c>
      <c r="AC100" s="42">
        <f t="shared" si="34"/>
        <v>3</v>
      </c>
      <c r="AD100" s="44" t="str">
        <f t="shared" si="50"/>
        <v>Furnace</v>
      </c>
      <c r="AE100" s="42">
        <f t="shared" si="35"/>
        <v>3</v>
      </c>
      <c r="AF100" s="45">
        <v>1990</v>
      </c>
      <c r="AG100" s="40">
        <f t="shared" si="36"/>
        <v>2</v>
      </c>
      <c r="AH100" s="45" t="str">
        <f t="shared" si="48"/>
        <v>Forced Air</v>
      </c>
      <c r="AI100" s="40">
        <f t="shared" si="37"/>
        <v>4</v>
      </c>
      <c r="AJ100" s="46" t="s">
        <v>42</v>
      </c>
      <c r="AK100" s="40">
        <f t="shared" si="38"/>
        <v>0</v>
      </c>
      <c r="AL100" s="9" t="s">
        <v>1048</v>
      </c>
      <c r="AM100" s="9">
        <f t="shared" si="39"/>
        <v>4</v>
      </c>
      <c r="AN100" s="9" t="s">
        <v>1055</v>
      </c>
      <c r="AO100" s="47">
        <f>VLOOKUP(AN100,'Data Tables'!$E$4:$F$15,2,FALSE)</f>
        <v>20.157194</v>
      </c>
      <c r="AP100" s="9">
        <f t="shared" si="40"/>
        <v>0</v>
      </c>
      <c r="AQ100" s="9" t="s">
        <v>1050</v>
      </c>
      <c r="AR100" s="9">
        <f t="shared" si="41"/>
        <v>2</v>
      </c>
      <c r="AS100" s="9" t="str">
        <f t="shared" si="42"/>
        <v>NYC Dual Fuel</v>
      </c>
      <c r="AT100" s="9" t="s">
        <v>1162</v>
      </c>
      <c r="AU100" s="9">
        <f t="shared" si="43"/>
        <v>0</v>
      </c>
      <c r="AV100" s="9">
        <f t="shared" si="44"/>
        <v>72</v>
      </c>
    </row>
    <row r="101" spans="1:48" x14ac:dyDescent="0.25">
      <c r="A101" s="9" t="s">
        <v>362</v>
      </c>
      <c r="B101" s="9" t="s">
        <v>363</v>
      </c>
      <c r="C101" s="9" t="s">
        <v>206</v>
      </c>
      <c r="D101" s="9" t="s">
        <v>59</v>
      </c>
      <c r="E101" t="s">
        <v>1034</v>
      </c>
      <c r="F101" t="str">
        <f t="shared" si="25"/>
        <v>NYC</v>
      </c>
      <c r="G101" s="9" t="s">
        <v>76</v>
      </c>
      <c r="H101" s="36">
        <v>40.739566000000003</v>
      </c>
      <c r="I101" s="36">
        <v>-73.733389000000003</v>
      </c>
      <c r="J101" s="40">
        <f t="shared" si="47"/>
        <v>4</v>
      </c>
      <c r="K101" s="40">
        <f t="shared" si="26"/>
        <v>4</v>
      </c>
      <c r="L101" s="40">
        <f t="shared" si="27"/>
        <v>4</v>
      </c>
      <c r="M101" s="41">
        <v>88401.133218337331</v>
      </c>
      <c r="N101" s="41">
        <v>38547.005763809888</v>
      </c>
      <c r="O101" s="41">
        <v>6078.8779254256679</v>
      </c>
      <c r="P101" s="42">
        <f t="shared" si="28"/>
        <v>2</v>
      </c>
      <c r="Q101" s="43">
        <v>1957</v>
      </c>
      <c r="R101" s="43"/>
      <c r="S101" s="40">
        <f t="shared" si="29"/>
        <v>3</v>
      </c>
      <c r="T101" s="40" t="s">
        <v>1162</v>
      </c>
      <c r="U101" s="40">
        <f t="shared" si="30"/>
        <v>4</v>
      </c>
      <c r="V101" s="40" t="str">
        <f>IFERROR(VLOOKUP(A101,'Data Tables'!$L$3:$M$89,2,FALSE),"No")</f>
        <v>No</v>
      </c>
      <c r="W101" s="40">
        <f t="shared" si="31"/>
        <v>0</v>
      </c>
      <c r="X101" s="43"/>
      <c r="Y101" s="40">
        <f t="shared" si="32"/>
        <v>0</v>
      </c>
      <c r="Z101" s="41" t="s">
        <v>46</v>
      </c>
      <c r="AA101" s="40">
        <f t="shared" si="33"/>
        <v>4</v>
      </c>
      <c r="AB101" s="41" t="s">
        <v>47</v>
      </c>
      <c r="AC101" s="42">
        <f t="shared" si="34"/>
        <v>3</v>
      </c>
      <c r="AD101" s="41" t="s">
        <v>74</v>
      </c>
      <c r="AE101" s="42">
        <f t="shared" si="35"/>
        <v>2</v>
      </c>
      <c r="AF101" s="45">
        <v>1990</v>
      </c>
      <c r="AG101" s="40">
        <f t="shared" si="36"/>
        <v>2</v>
      </c>
      <c r="AH101" s="43" t="s">
        <v>49</v>
      </c>
      <c r="AI101" s="40">
        <f t="shared" si="37"/>
        <v>2</v>
      </c>
      <c r="AJ101" s="46" t="s">
        <v>42</v>
      </c>
      <c r="AK101" s="40">
        <f t="shared" si="38"/>
        <v>0</v>
      </c>
      <c r="AL101" s="9" t="s">
        <v>1048</v>
      </c>
      <c r="AM101" s="9">
        <f t="shared" si="39"/>
        <v>4</v>
      </c>
      <c r="AN101" s="9" t="s">
        <v>1055</v>
      </c>
      <c r="AO101" s="47">
        <f>VLOOKUP(AN101,'Data Tables'!$E$4:$F$15,2,FALSE)</f>
        <v>20.157194</v>
      </c>
      <c r="AP101" s="9">
        <f t="shared" si="40"/>
        <v>0</v>
      </c>
      <c r="AQ101" s="9" t="s">
        <v>1050</v>
      </c>
      <c r="AR101" s="9">
        <f t="shared" si="41"/>
        <v>2</v>
      </c>
      <c r="AS101" s="9" t="str">
        <f t="shared" si="42"/>
        <v>NYC Dual Fuel</v>
      </c>
      <c r="AT101" s="9" t="s">
        <v>1162</v>
      </c>
      <c r="AU101" s="9">
        <f t="shared" si="43"/>
        <v>0</v>
      </c>
      <c r="AV101" s="9">
        <f t="shared" si="44"/>
        <v>72</v>
      </c>
    </row>
    <row r="102" spans="1:48" hidden="1" x14ac:dyDescent="0.25">
      <c r="A102" s="9" t="s">
        <v>928</v>
      </c>
      <c r="B102" s="9" t="s">
        <v>929</v>
      </c>
      <c r="C102" s="9" t="s">
        <v>708</v>
      </c>
      <c r="D102" s="9" t="s">
        <v>563</v>
      </c>
      <c r="E102" t="s">
        <v>1035</v>
      </c>
      <c r="F102" t="str">
        <f t="shared" si="25"/>
        <v>Not NYC</v>
      </c>
      <c r="G102" s="9" t="s">
        <v>76</v>
      </c>
      <c r="H102" s="36">
        <v>43.229013000000002</v>
      </c>
      <c r="I102" s="36">
        <v>-75.443993000000006</v>
      </c>
      <c r="J102" s="40">
        <f t="shared" si="47"/>
        <v>4</v>
      </c>
      <c r="K102" s="40">
        <f t="shared" si="26"/>
        <v>4</v>
      </c>
      <c r="L102" s="40">
        <f t="shared" si="27"/>
        <v>4</v>
      </c>
      <c r="M102" s="41">
        <v>32608.448911905769</v>
      </c>
      <c r="N102" s="41">
        <v>14218.800397633329</v>
      </c>
      <c r="O102" s="41">
        <f t="shared" ref="O102:O122" si="51">(M102/0.85)*116.9*0.0005</f>
        <v>2242.3103987069321</v>
      </c>
      <c r="P102" s="42">
        <f t="shared" si="28"/>
        <v>1</v>
      </c>
      <c r="Q102" s="43">
        <v>1884</v>
      </c>
      <c r="R102" s="43"/>
      <c r="S102" s="40">
        <f t="shared" si="29"/>
        <v>4</v>
      </c>
      <c r="T102" s="40"/>
      <c r="U102" s="40">
        <f t="shared" si="30"/>
        <v>0</v>
      </c>
      <c r="V102" s="40" t="str">
        <f>IFERROR(VLOOKUP(A102,'Data Tables'!$L$3:$M$89,2,FALSE),"No")</f>
        <v>No</v>
      </c>
      <c r="W102" s="40">
        <f t="shared" si="31"/>
        <v>0</v>
      </c>
      <c r="X102" s="43" t="s">
        <v>1109</v>
      </c>
      <c r="Y102" s="40">
        <f t="shared" si="32"/>
        <v>4</v>
      </c>
      <c r="Z102" s="43" t="s">
        <v>77</v>
      </c>
      <c r="AA102" s="40">
        <f t="shared" si="33"/>
        <v>1</v>
      </c>
      <c r="AB102" s="43" t="s">
        <v>41</v>
      </c>
      <c r="AC102" s="42">
        <f t="shared" si="34"/>
        <v>2</v>
      </c>
      <c r="AD102" s="41" t="s">
        <v>104</v>
      </c>
      <c r="AE102" s="42">
        <f t="shared" si="35"/>
        <v>3</v>
      </c>
      <c r="AF102" s="43">
        <v>2011</v>
      </c>
      <c r="AG102" s="40">
        <f t="shared" si="36"/>
        <v>1</v>
      </c>
      <c r="AH102" s="43" t="s">
        <v>89</v>
      </c>
      <c r="AI102" s="40">
        <f t="shared" si="37"/>
        <v>4</v>
      </c>
      <c r="AJ102" s="46" t="s">
        <v>42</v>
      </c>
      <c r="AK102" s="40">
        <f t="shared" si="38"/>
        <v>0</v>
      </c>
      <c r="AL102" s="9" t="s">
        <v>1064</v>
      </c>
      <c r="AM102" s="9">
        <f t="shared" si="39"/>
        <v>1</v>
      </c>
      <c r="AN102" s="9" t="s">
        <v>1047</v>
      </c>
      <c r="AO102" s="47">
        <f>VLOOKUP(AN102,'Data Tables'!$E$4:$F$15,2,FALSE)</f>
        <v>8.6002589999999994</v>
      </c>
      <c r="AP102" s="9">
        <f t="shared" si="40"/>
        <v>4</v>
      </c>
      <c r="AQ102" s="9" t="s">
        <v>1061</v>
      </c>
      <c r="AR102" s="9">
        <f t="shared" si="41"/>
        <v>4</v>
      </c>
      <c r="AS102" s="9" t="str">
        <f t="shared" si="42"/>
        <v>Not NYC</v>
      </c>
      <c r="AT102" s="9"/>
      <c r="AU102" s="9">
        <f t="shared" si="43"/>
        <v>0</v>
      </c>
      <c r="AV102" s="9">
        <f t="shared" si="44"/>
        <v>72</v>
      </c>
    </row>
    <row r="103" spans="1:48" hidden="1" x14ac:dyDescent="0.25">
      <c r="A103" s="9" t="s">
        <v>415</v>
      </c>
      <c r="B103" s="9" t="s">
        <v>416</v>
      </c>
      <c r="C103" s="9" t="s">
        <v>417</v>
      </c>
      <c r="D103" s="9" t="s">
        <v>418</v>
      </c>
      <c r="E103" t="s">
        <v>1035</v>
      </c>
      <c r="F103" t="str">
        <f t="shared" si="25"/>
        <v>Not NYC</v>
      </c>
      <c r="G103" s="9" t="s">
        <v>76</v>
      </c>
      <c r="H103" s="36">
        <v>42.900477000000002</v>
      </c>
      <c r="I103" s="36">
        <v>-78.865612999999996</v>
      </c>
      <c r="J103" s="40">
        <f t="shared" si="47"/>
        <v>4</v>
      </c>
      <c r="K103" s="40">
        <f t="shared" si="26"/>
        <v>4</v>
      </c>
      <c r="L103" s="40">
        <f t="shared" si="27"/>
        <v>4</v>
      </c>
      <c r="M103" s="41">
        <v>343670.59332750906</v>
      </c>
      <c r="N103" s="41">
        <v>149856.36336955341</v>
      </c>
      <c r="O103" s="41">
        <f t="shared" si="51"/>
        <v>23632.40727057989</v>
      </c>
      <c r="P103" s="42">
        <f t="shared" si="28"/>
        <v>4</v>
      </c>
      <c r="Q103" s="43">
        <v>1855</v>
      </c>
      <c r="R103" s="43">
        <v>1986</v>
      </c>
      <c r="S103" s="40">
        <f t="shared" si="29"/>
        <v>2</v>
      </c>
      <c r="T103" s="40"/>
      <c r="U103" s="40">
        <f t="shared" si="30"/>
        <v>0</v>
      </c>
      <c r="V103" s="40" t="str">
        <f>IFERROR(VLOOKUP(A103,'Data Tables'!$L$3:$M$89,2,FALSE),"No")</f>
        <v>No</v>
      </c>
      <c r="W103" s="40">
        <f t="shared" si="31"/>
        <v>0</v>
      </c>
      <c r="X103" s="43"/>
      <c r="Y103" s="40">
        <f t="shared" si="32"/>
        <v>0</v>
      </c>
      <c r="Z103" s="43" t="s">
        <v>67</v>
      </c>
      <c r="AA103" s="40">
        <f t="shared" si="33"/>
        <v>2</v>
      </c>
      <c r="AB103" s="43" t="s">
        <v>41</v>
      </c>
      <c r="AC103" s="42">
        <f t="shared" si="34"/>
        <v>2</v>
      </c>
      <c r="AD103" s="41" t="s">
        <v>74</v>
      </c>
      <c r="AE103" s="42">
        <f t="shared" si="35"/>
        <v>2</v>
      </c>
      <c r="AF103" s="45">
        <v>1990</v>
      </c>
      <c r="AG103" s="40">
        <f t="shared" si="36"/>
        <v>2</v>
      </c>
      <c r="AH103" s="43" t="s">
        <v>49</v>
      </c>
      <c r="AI103" s="40">
        <f t="shared" si="37"/>
        <v>2</v>
      </c>
      <c r="AJ103" s="46" t="s">
        <v>42</v>
      </c>
      <c r="AK103" s="40">
        <f t="shared" si="38"/>
        <v>0</v>
      </c>
      <c r="AL103" s="9" t="s">
        <v>1060</v>
      </c>
      <c r="AM103" s="9">
        <f t="shared" si="39"/>
        <v>2</v>
      </c>
      <c r="AN103" s="9" t="s">
        <v>1047</v>
      </c>
      <c r="AO103" s="47">
        <f>VLOOKUP(AN103,'Data Tables'!$E$4:$F$15,2,FALSE)</f>
        <v>8.6002589999999994</v>
      </c>
      <c r="AP103" s="9">
        <f t="shared" si="40"/>
        <v>4</v>
      </c>
      <c r="AQ103" s="9" t="s">
        <v>1061</v>
      </c>
      <c r="AR103" s="9">
        <f t="shared" si="41"/>
        <v>4</v>
      </c>
      <c r="AS103" s="9" t="str">
        <f t="shared" si="42"/>
        <v>Not NYC</v>
      </c>
      <c r="AT103" s="9"/>
      <c r="AU103" s="9">
        <f t="shared" si="43"/>
        <v>0</v>
      </c>
      <c r="AV103" s="9">
        <f t="shared" si="44"/>
        <v>72</v>
      </c>
    </row>
    <row r="104" spans="1:48" hidden="1" x14ac:dyDescent="0.25">
      <c r="A104" s="9" t="s">
        <v>453</v>
      </c>
      <c r="B104" s="9" t="s">
        <v>454</v>
      </c>
      <c r="C104" s="9" t="s">
        <v>413</v>
      </c>
      <c r="D104" s="9" t="s">
        <v>414</v>
      </c>
      <c r="E104" t="s">
        <v>1035</v>
      </c>
      <c r="F104" t="str">
        <f t="shared" si="25"/>
        <v>Not NYC</v>
      </c>
      <c r="G104" s="9" t="s">
        <v>76</v>
      </c>
      <c r="H104" s="36">
        <v>43.042546000000002</v>
      </c>
      <c r="I104" s="36">
        <v>-76.140471000000005</v>
      </c>
      <c r="J104" s="40">
        <f t="shared" si="47"/>
        <v>4</v>
      </c>
      <c r="K104" s="40">
        <f t="shared" si="26"/>
        <v>4</v>
      </c>
      <c r="L104" s="40">
        <f t="shared" si="27"/>
        <v>4</v>
      </c>
      <c r="M104" s="41">
        <v>168259.20480192866</v>
      </c>
      <c r="N104" s="41">
        <v>73368.839303166576</v>
      </c>
      <c r="O104" s="41">
        <f t="shared" si="51"/>
        <v>11570.294730203213</v>
      </c>
      <c r="P104" s="42">
        <f t="shared" si="28"/>
        <v>3</v>
      </c>
      <c r="Q104" s="43">
        <v>1964</v>
      </c>
      <c r="R104" s="43"/>
      <c r="S104" s="40">
        <f t="shared" si="29"/>
        <v>3</v>
      </c>
      <c r="T104" s="40"/>
      <c r="U104" s="40">
        <f t="shared" si="30"/>
        <v>0</v>
      </c>
      <c r="V104" s="40" t="str">
        <f>IFERROR(VLOOKUP(A104,'Data Tables'!$L$3:$M$89,2,FALSE),"No")</f>
        <v>No</v>
      </c>
      <c r="W104" s="40">
        <f t="shared" si="31"/>
        <v>0</v>
      </c>
      <c r="X104" s="43"/>
      <c r="Y104" s="40">
        <f t="shared" si="32"/>
        <v>0</v>
      </c>
      <c r="Z104" s="43" t="s">
        <v>40</v>
      </c>
      <c r="AA104" s="40">
        <f t="shared" si="33"/>
        <v>0</v>
      </c>
      <c r="AB104" s="44" t="str">
        <f>IF(AND(E104="Manhattan",G104="Multifamily Housing"),IF(Q104&lt;1980,"Dual Fuel","Natural Gas"),IF(AND(E104="Manhattan",G104&lt;&gt;"Multifamily Housing"),IF(Q104&lt;1945,"Oil",IF(Q104&lt;1980,"Dual Fuel","Natural Gas")),IF(E104="Downstate/LI/HV",IF(Q104&lt;1980,"Dual Fuel","Natural Gas"),IF(Q104&lt;1945,"Dual Fuel","Natural Gas"))))</f>
        <v>Natural Gas</v>
      </c>
      <c r="AC104" s="42">
        <f t="shared" si="34"/>
        <v>2</v>
      </c>
      <c r="AD104" s="44" t="str">
        <f>IF(AND(E104="Upstate",Q104&gt;=1945),"Furnace",IF(Q104&gt;=1980,"HW Boiler",IF(AND(E104="Downstate/LI/HV",Q104&gt;=1945),"Furnace","Steam Boiler")))</f>
        <v>Furnace</v>
      </c>
      <c r="AE104" s="42">
        <f t="shared" si="35"/>
        <v>3</v>
      </c>
      <c r="AF104" s="45">
        <v>1990</v>
      </c>
      <c r="AG104" s="40">
        <f t="shared" si="36"/>
        <v>2</v>
      </c>
      <c r="AH104" s="45" t="str">
        <f>IF(AND(E104="Upstate",Q104&gt;=1945),"Forced Air",IF(Q104&gt;=1980,"Hydronic",IF(AND(E104="Downstate/LI/HV",Q104&gt;=1945),"Forced Air","Steam")))</f>
        <v>Forced Air</v>
      </c>
      <c r="AI104" s="40">
        <f t="shared" si="37"/>
        <v>4</v>
      </c>
      <c r="AJ104" s="46" t="s">
        <v>42</v>
      </c>
      <c r="AK104" s="40">
        <f t="shared" si="38"/>
        <v>0</v>
      </c>
      <c r="AL104" s="9" t="s">
        <v>1060</v>
      </c>
      <c r="AM104" s="9">
        <f t="shared" si="39"/>
        <v>2</v>
      </c>
      <c r="AN104" s="9" t="s">
        <v>1047</v>
      </c>
      <c r="AO104" s="47">
        <f>VLOOKUP(AN104,'Data Tables'!$E$4:$F$15,2,FALSE)</f>
        <v>8.6002589999999994</v>
      </c>
      <c r="AP104" s="9">
        <f t="shared" si="40"/>
        <v>4</v>
      </c>
      <c r="AQ104" s="9" t="s">
        <v>1061</v>
      </c>
      <c r="AR104" s="9">
        <f t="shared" si="41"/>
        <v>4</v>
      </c>
      <c r="AS104" s="9" t="str">
        <f t="shared" si="42"/>
        <v>Not NYC</v>
      </c>
      <c r="AT104" s="9"/>
      <c r="AU104" s="9">
        <f t="shared" si="43"/>
        <v>0</v>
      </c>
      <c r="AV104" s="9">
        <f t="shared" si="44"/>
        <v>72</v>
      </c>
    </row>
    <row r="105" spans="1:48" hidden="1" x14ac:dyDescent="0.25">
      <c r="A105" s="9" t="s">
        <v>625</v>
      </c>
      <c r="B105" s="9" t="s">
        <v>626</v>
      </c>
      <c r="C105" s="9" t="s">
        <v>627</v>
      </c>
      <c r="D105" s="9" t="s">
        <v>406</v>
      </c>
      <c r="E105" t="s">
        <v>1034</v>
      </c>
      <c r="F105" t="str">
        <f t="shared" si="25"/>
        <v>Not NYC</v>
      </c>
      <c r="G105" s="9" t="s">
        <v>76</v>
      </c>
      <c r="H105" s="36">
        <v>41.442740999999998</v>
      </c>
      <c r="I105" s="36">
        <v>-74.409870999999995</v>
      </c>
      <c r="J105" s="40">
        <f t="shared" si="47"/>
        <v>4</v>
      </c>
      <c r="K105" s="40">
        <f t="shared" si="26"/>
        <v>4</v>
      </c>
      <c r="L105" s="40">
        <f t="shared" si="27"/>
        <v>4</v>
      </c>
      <c r="M105" s="41">
        <v>67593.208974824476</v>
      </c>
      <c r="N105" s="41">
        <v>29473.782983208348</v>
      </c>
      <c r="O105" s="41">
        <f t="shared" si="51"/>
        <v>4648.0271347982243</v>
      </c>
      <c r="P105" s="42">
        <f t="shared" si="28"/>
        <v>2</v>
      </c>
      <c r="Q105" s="43">
        <v>2016</v>
      </c>
      <c r="R105" s="43"/>
      <c r="S105" s="40">
        <f t="shared" si="29"/>
        <v>0</v>
      </c>
      <c r="T105" s="40"/>
      <c r="U105" s="40">
        <f t="shared" si="30"/>
        <v>0</v>
      </c>
      <c r="V105" s="40" t="str">
        <f>IFERROR(VLOOKUP(A105,'Data Tables'!$L$3:$M$89,2,FALSE),"No")</f>
        <v>No</v>
      </c>
      <c r="W105" s="40">
        <f t="shared" si="31"/>
        <v>0</v>
      </c>
      <c r="X105" s="43"/>
      <c r="Y105" s="40">
        <f t="shared" si="32"/>
        <v>0</v>
      </c>
      <c r="Z105" s="43" t="s">
        <v>46</v>
      </c>
      <c r="AA105" s="40">
        <f t="shared" si="33"/>
        <v>4</v>
      </c>
      <c r="AB105" s="44" t="str">
        <f>IF(AND(E105="Manhattan",G105="Multifamily Housing"),IF(Q105&lt;1980,"Dual Fuel","Natural Gas"),IF(AND(E105="Manhattan",G105&lt;&gt;"Multifamily Housing"),IF(Q105&lt;1945,"Oil",IF(Q105&lt;1980,"Dual Fuel","Natural Gas")),IF(E105="Downstate/LI/HV",IF(Q105&lt;1980,"Dual Fuel","Natural Gas"),IF(Q105&lt;1945,"Dual Fuel","Natural Gas"))))</f>
        <v>Natural Gas</v>
      </c>
      <c r="AC105" s="42">
        <f t="shared" si="34"/>
        <v>2</v>
      </c>
      <c r="AD105" s="44" t="str">
        <f>IF(AND(E105="Upstate",Q105&gt;=1945),"Furnace",IF(Q105&gt;=1980,"HW Boiler",IF(AND(E105="Downstate/LI/HV",Q105&gt;=1945),"Furnace","Steam Boiler")))</f>
        <v>HW Boiler</v>
      </c>
      <c r="AE105" s="42">
        <f t="shared" si="35"/>
        <v>4</v>
      </c>
      <c r="AF105" s="45">
        <v>1990</v>
      </c>
      <c r="AG105" s="40">
        <f t="shared" si="36"/>
        <v>2</v>
      </c>
      <c r="AH105" s="45" t="str">
        <f>IF(AND(E105="Upstate",Q105&gt;=1945),"Forced Air",IF(Q105&gt;=1980,"Hydronic",IF(AND(E105="Downstate/LI/HV",Q105&gt;=1945),"Forced Air","Steam")))</f>
        <v>Hydronic</v>
      </c>
      <c r="AI105" s="40">
        <f t="shared" si="37"/>
        <v>4</v>
      </c>
      <c r="AJ105" s="46" t="s">
        <v>42</v>
      </c>
      <c r="AK105" s="40">
        <f t="shared" si="38"/>
        <v>0</v>
      </c>
      <c r="AL105" s="9" t="s">
        <v>1060</v>
      </c>
      <c r="AM105" s="9">
        <f t="shared" si="39"/>
        <v>2</v>
      </c>
      <c r="AN105" s="9" t="s">
        <v>1051</v>
      </c>
      <c r="AO105" s="47">
        <f>VLOOKUP(AN105,'Data Tables'!$E$4:$F$15,2,FALSE)</f>
        <v>13.688314</v>
      </c>
      <c r="AP105" s="9">
        <f t="shared" si="40"/>
        <v>2</v>
      </c>
      <c r="AQ105" s="9" t="s">
        <v>1061</v>
      </c>
      <c r="AR105" s="9">
        <f t="shared" si="41"/>
        <v>4</v>
      </c>
      <c r="AS105" s="9" t="str">
        <f t="shared" si="42"/>
        <v>Not NYC</v>
      </c>
      <c r="AT105" s="9"/>
      <c r="AU105" s="9">
        <f t="shared" si="43"/>
        <v>0</v>
      </c>
      <c r="AV105" s="9">
        <f t="shared" si="44"/>
        <v>72</v>
      </c>
    </row>
    <row r="106" spans="1:48" hidden="1" x14ac:dyDescent="0.25">
      <c r="A106" s="9" t="s">
        <v>939</v>
      </c>
      <c r="B106" s="9" t="s">
        <v>940</v>
      </c>
      <c r="C106" s="9" t="s">
        <v>941</v>
      </c>
      <c r="D106" s="9" t="s">
        <v>942</v>
      </c>
      <c r="E106" t="s">
        <v>1034</v>
      </c>
      <c r="F106" t="str">
        <f t="shared" si="25"/>
        <v>Not NYC</v>
      </c>
      <c r="G106" s="9" t="s">
        <v>76</v>
      </c>
      <c r="H106" s="36">
        <v>41.386405000000003</v>
      </c>
      <c r="I106" s="36">
        <v>-73.663916</v>
      </c>
      <c r="J106" s="40">
        <f t="shared" si="47"/>
        <v>4</v>
      </c>
      <c r="K106" s="40">
        <f t="shared" si="26"/>
        <v>4</v>
      </c>
      <c r="L106" s="40">
        <f t="shared" si="27"/>
        <v>4</v>
      </c>
      <c r="M106" s="41">
        <v>32385.847038717387</v>
      </c>
      <c r="N106" s="41">
        <v>14121.735627347696</v>
      </c>
      <c r="O106" s="41">
        <f t="shared" si="51"/>
        <v>2227.0032463682724</v>
      </c>
      <c r="P106" s="42">
        <f t="shared" si="28"/>
        <v>1</v>
      </c>
      <c r="Q106" s="43">
        <v>1962</v>
      </c>
      <c r="R106" s="43">
        <v>2001</v>
      </c>
      <c r="S106" s="40">
        <f t="shared" si="29"/>
        <v>0</v>
      </c>
      <c r="T106" s="40"/>
      <c r="U106" s="40">
        <f t="shared" si="30"/>
        <v>0</v>
      </c>
      <c r="V106" s="40" t="str">
        <f>IFERROR(VLOOKUP(A106,'Data Tables'!$L$3:$M$89,2,FALSE),"No")</f>
        <v>No</v>
      </c>
      <c r="W106" s="40">
        <f t="shared" si="31"/>
        <v>0</v>
      </c>
      <c r="X106" s="43"/>
      <c r="Y106" s="40">
        <f t="shared" si="32"/>
        <v>0</v>
      </c>
      <c r="Z106" s="43" t="s">
        <v>46</v>
      </c>
      <c r="AA106" s="40">
        <f t="shared" si="33"/>
        <v>4</v>
      </c>
      <c r="AB106" s="44" t="str">
        <f>IF(AND(E106="Manhattan",G106="Multifamily Housing"),IF(Q106&lt;1980,"Dual Fuel","Natural Gas"),IF(AND(E106="Manhattan",G106&lt;&gt;"Multifamily Housing"),IF(Q106&lt;1945,"Oil",IF(Q106&lt;1980,"Dual Fuel","Natural Gas")),IF(E106="Downstate/LI/HV",IF(Q106&lt;1980,"Dual Fuel","Natural Gas"),IF(Q106&lt;1945,"Dual Fuel","Natural Gas"))))</f>
        <v>Dual Fuel</v>
      </c>
      <c r="AC106" s="42">
        <f t="shared" si="34"/>
        <v>3</v>
      </c>
      <c r="AD106" s="44" t="str">
        <f>IF(AND(E106="Upstate",Q106&gt;=1945),"Furnace",IF(Q106&gt;=1980,"HW Boiler",IF(AND(E106="Downstate/LI/HV",Q106&gt;=1945),"Furnace","Steam Boiler")))</f>
        <v>Furnace</v>
      </c>
      <c r="AE106" s="42">
        <f t="shared" si="35"/>
        <v>3</v>
      </c>
      <c r="AF106" s="45">
        <v>1990</v>
      </c>
      <c r="AG106" s="40">
        <f t="shared" si="36"/>
        <v>2</v>
      </c>
      <c r="AH106" s="45" t="str">
        <f>IF(AND(E106="Upstate",Q106&gt;=1945),"Forced Air",IF(Q106&gt;=1980,"Hydronic",IF(AND(E106="Downstate/LI/HV",Q106&gt;=1945),"Forced Air","Steam")))</f>
        <v>Forced Air</v>
      </c>
      <c r="AI106" s="40">
        <f t="shared" si="37"/>
        <v>4</v>
      </c>
      <c r="AJ106" s="46" t="s">
        <v>42</v>
      </c>
      <c r="AK106" s="40">
        <f t="shared" si="38"/>
        <v>0</v>
      </c>
      <c r="AL106" s="9" t="s">
        <v>1060</v>
      </c>
      <c r="AM106" s="9">
        <f t="shared" si="39"/>
        <v>2</v>
      </c>
      <c r="AN106" s="9" t="s">
        <v>1053</v>
      </c>
      <c r="AO106" s="47">
        <f>VLOOKUP(AN106,'Data Tables'!$E$4:$F$15,2,FALSE)</f>
        <v>9.6621608999999999</v>
      </c>
      <c r="AP106" s="9">
        <f t="shared" si="40"/>
        <v>3</v>
      </c>
      <c r="AQ106" s="9" t="s">
        <v>1061</v>
      </c>
      <c r="AR106" s="9">
        <f t="shared" si="41"/>
        <v>4</v>
      </c>
      <c r="AS106" s="9" t="str">
        <f t="shared" si="42"/>
        <v>Not NYC</v>
      </c>
      <c r="AT106" s="9"/>
      <c r="AU106" s="9">
        <f t="shared" si="43"/>
        <v>0</v>
      </c>
      <c r="AV106" s="9">
        <f t="shared" si="44"/>
        <v>72</v>
      </c>
    </row>
    <row r="107" spans="1:48" hidden="1" x14ac:dyDescent="0.25">
      <c r="A107" s="9" t="s">
        <v>536</v>
      </c>
      <c r="B107" s="9" t="s">
        <v>537</v>
      </c>
      <c r="C107" s="9" t="s">
        <v>409</v>
      </c>
      <c r="D107" s="9" t="s">
        <v>410</v>
      </c>
      <c r="E107" t="s">
        <v>1035</v>
      </c>
      <c r="F107" t="str">
        <f t="shared" si="25"/>
        <v>Not NYC</v>
      </c>
      <c r="G107" s="9" t="s">
        <v>53</v>
      </c>
      <c r="H107" s="36">
        <v>42.422153999999999</v>
      </c>
      <c r="I107" s="36">
        <v>-76.494135999999997</v>
      </c>
      <c r="J107" s="40">
        <f t="shared" si="47"/>
        <v>2</v>
      </c>
      <c r="K107" s="40">
        <f t="shared" si="26"/>
        <v>0</v>
      </c>
      <c r="L107" s="40">
        <f t="shared" si="27"/>
        <v>1</v>
      </c>
      <c r="M107" s="41">
        <v>108280.05311688311</v>
      </c>
      <c r="N107" s="41">
        <v>12189.421184210525</v>
      </c>
      <c r="O107" s="41">
        <f t="shared" si="51"/>
        <v>7445.8460055080213</v>
      </c>
      <c r="P107" s="42">
        <f t="shared" si="28"/>
        <v>3</v>
      </c>
      <c r="Q107" s="43">
        <v>1963</v>
      </c>
      <c r="R107" s="43"/>
      <c r="S107" s="40">
        <f t="shared" si="29"/>
        <v>3</v>
      </c>
      <c r="T107" s="40"/>
      <c r="U107" s="40">
        <f t="shared" si="30"/>
        <v>0</v>
      </c>
      <c r="V107" s="40" t="str">
        <f>IFERROR(VLOOKUP(A107,'Data Tables'!$L$3:$M$89,2,FALSE),"No")</f>
        <v>Yes</v>
      </c>
      <c r="W107" s="40">
        <f t="shared" si="31"/>
        <v>4</v>
      </c>
      <c r="X107" s="43"/>
      <c r="Y107" s="40">
        <f t="shared" si="32"/>
        <v>0</v>
      </c>
      <c r="Z107" s="43" t="s">
        <v>46</v>
      </c>
      <c r="AA107" s="40">
        <f t="shared" si="33"/>
        <v>4</v>
      </c>
      <c r="AB107" s="44" t="str">
        <f>IF(AND(E107="Manhattan",G107="Multifamily Housing"),IF(Q107&lt;1980,"Dual Fuel","Natural Gas"),IF(AND(E107="Manhattan",G107&lt;&gt;"Multifamily Housing"),IF(Q107&lt;1945,"Oil",IF(Q107&lt;1980,"Dual Fuel","Natural Gas")),IF(E107="Downstate/LI/HV",IF(Q107&lt;1980,"Dual Fuel","Natural Gas"),IF(Q107&lt;1945,"Dual Fuel","Natural Gas"))))</f>
        <v>Natural Gas</v>
      </c>
      <c r="AC107" s="42">
        <f t="shared" si="34"/>
        <v>2</v>
      </c>
      <c r="AD107" s="41" t="s">
        <v>538</v>
      </c>
      <c r="AE107" s="42">
        <f t="shared" si="35"/>
        <v>4</v>
      </c>
      <c r="AF107" s="45">
        <v>1990</v>
      </c>
      <c r="AG107" s="40">
        <f t="shared" si="36"/>
        <v>2</v>
      </c>
      <c r="AH107" s="43" t="s">
        <v>89</v>
      </c>
      <c r="AI107" s="40">
        <f t="shared" si="37"/>
        <v>4</v>
      </c>
      <c r="AJ107" s="46" t="s">
        <v>42</v>
      </c>
      <c r="AK107" s="40">
        <f t="shared" si="38"/>
        <v>0</v>
      </c>
      <c r="AL107" s="9" t="s">
        <v>1064</v>
      </c>
      <c r="AM107" s="9">
        <f t="shared" si="39"/>
        <v>1</v>
      </c>
      <c r="AN107" s="9" t="s">
        <v>1047</v>
      </c>
      <c r="AO107" s="47">
        <f>VLOOKUP(AN107,'Data Tables'!$E$4:$F$15,2,FALSE)</f>
        <v>8.6002589999999994</v>
      </c>
      <c r="AP107" s="9">
        <f t="shared" si="40"/>
        <v>4</v>
      </c>
      <c r="AQ107" s="9" t="s">
        <v>1061</v>
      </c>
      <c r="AR107" s="9">
        <f t="shared" si="41"/>
        <v>4</v>
      </c>
      <c r="AS107" s="9" t="str">
        <f t="shared" si="42"/>
        <v>Not NYC</v>
      </c>
      <c r="AT107" s="9"/>
      <c r="AU107" s="9">
        <f t="shared" si="43"/>
        <v>0</v>
      </c>
      <c r="AV107" s="9">
        <f t="shared" si="44"/>
        <v>72</v>
      </c>
    </row>
    <row r="108" spans="1:48" x14ac:dyDescent="0.25">
      <c r="A108" s="9" t="s">
        <v>224</v>
      </c>
      <c r="B108" s="9" t="s">
        <v>225</v>
      </c>
      <c r="C108" s="9" t="s">
        <v>38</v>
      </c>
      <c r="D108" s="9" t="s">
        <v>38</v>
      </c>
      <c r="E108" t="s">
        <v>1034</v>
      </c>
      <c r="F108" t="str">
        <f t="shared" si="25"/>
        <v>NYC</v>
      </c>
      <c r="G108" s="9" t="s">
        <v>39</v>
      </c>
      <c r="H108" s="36">
        <v>40.703886500000003</v>
      </c>
      <c r="I108" s="36">
        <v>-73.945390099999997</v>
      </c>
      <c r="J108" s="40">
        <f t="shared" si="47"/>
        <v>3</v>
      </c>
      <c r="K108" s="40">
        <f t="shared" si="26"/>
        <v>2</v>
      </c>
      <c r="L108" s="40">
        <f t="shared" si="27"/>
        <v>3</v>
      </c>
      <c r="M108" s="41">
        <v>108421.977764706</v>
      </c>
      <c r="N108" s="41">
        <v>1732.7600382924186</v>
      </c>
      <c r="O108" s="41">
        <f t="shared" si="51"/>
        <v>7455.6054121730185</v>
      </c>
      <c r="P108" s="42">
        <f t="shared" si="28"/>
        <v>3</v>
      </c>
      <c r="Q108" s="43">
        <v>1973</v>
      </c>
      <c r="R108" s="43"/>
      <c r="S108" s="40">
        <f t="shared" si="29"/>
        <v>3</v>
      </c>
      <c r="T108" s="40"/>
      <c r="U108" s="40">
        <f t="shared" si="30"/>
        <v>0</v>
      </c>
      <c r="V108" s="40" t="str">
        <f>IFERROR(VLOOKUP(A108,'Data Tables'!$L$3:$M$89,2,FALSE),"No")</f>
        <v>No</v>
      </c>
      <c r="W108" s="40">
        <f t="shared" si="31"/>
        <v>0</v>
      </c>
      <c r="X108" s="43"/>
      <c r="Y108" s="40">
        <f t="shared" si="32"/>
        <v>0</v>
      </c>
      <c r="Z108" s="41" t="s">
        <v>46</v>
      </c>
      <c r="AA108" s="40">
        <f t="shared" si="33"/>
        <v>4</v>
      </c>
      <c r="AB108" s="41" t="s">
        <v>41</v>
      </c>
      <c r="AC108" s="42">
        <f t="shared" si="34"/>
        <v>2</v>
      </c>
      <c r="AD108" s="41" t="s">
        <v>74</v>
      </c>
      <c r="AE108" s="42">
        <f t="shared" si="35"/>
        <v>2</v>
      </c>
      <c r="AF108" s="43">
        <v>1973</v>
      </c>
      <c r="AG108" s="40">
        <f t="shared" si="36"/>
        <v>3</v>
      </c>
      <c r="AH108" s="43" t="s">
        <v>49</v>
      </c>
      <c r="AI108" s="40">
        <f t="shared" si="37"/>
        <v>2</v>
      </c>
      <c r="AJ108" s="46" t="s">
        <v>42</v>
      </c>
      <c r="AK108" s="40">
        <f t="shared" si="38"/>
        <v>0</v>
      </c>
      <c r="AL108" s="9" t="s">
        <v>1048</v>
      </c>
      <c r="AM108" s="9">
        <f t="shared" si="39"/>
        <v>4</v>
      </c>
      <c r="AN108" s="9" t="s">
        <v>1055</v>
      </c>
      <c r="AO108" s="47">
        <f>VLOOKUP(AN108,'Data Tables'!$E$4:$F$15,2,FALSE)</f>
        <v>20.157194</v>
      </c>
      <c r="AP108" s="9">
        <f t="shared" si="40"/>
        <v>0</v>
      </c>
      <c r="AQ108" s="9" t="s">
        <v>1050</v>
      </c>
      <c r="AR108" s="9">
        <f t="shared" si="41"/>
        <v>2</v>
      </c>
      <c r="AS108" s="9" t="str">
        <f t="shared" si="42"/>
        <v>NYC Natural Gas</v>
      </c>
      <c r="AT108" s="9"/>
      <c r="AU108" s="9">
        <f t="shared" si="43"/>
        <v>2</v>
      </c>
      <c r="AV108" s="9">
        <f t="shared" si="44"/>
        <v>72</v>
      </c>
    </row>
    <row r="109" spans="1:48" hidden="1" x14ac:dyDescent="0.25">
      <c r="A109" s="9" t="s">
        <v>475</v>
      </c>
      <c r="B109" s="9" t="s">
        <v>420</v>
      </c>
      <c r="C109" s="9" t="s">
        <v>417</v>
      </c>
      <c r="D109" s="9" t="s">
        <v>418</v>
      </c>
      <c r="E109" t="s">
        <v>1035</v>
      </c>
      <c r="F109" t="str">
        <f t="shared" si="25"/>
        <v>Not NYC</v>
      </c>
      <c r="G109" s="9" t="s">
        <v>53</v>
      </c>
      <c r="H109" s="36">
        <v>42.9544</v>
      </c>
      <c r="I109" s="36">
        <v>-78.818299999999994</v>
      </c>
      <c r="J109" s="40">
        <f t="shared" si="47"/>
        <v>2</v>
      </c>
      <c r="K109" s="40">
        <f t="shared" si="26"/>
        <v>0</v>
      </c>
      <c r="L109" s="40">
        <f t="shared" si="27"/>
        <v>1</v>
      </c>
      <c r="M109" s="41">
        <v>142481.37569109458</v>
      </c>
      <c r="N109" s="41">
        <v>16039.570070488722</v>
      </c>
      <c r="O109" s="41">
        <f t="shared" si="51"/>
        <v>9797.6898931111537</v>
      </c>
      <c r="P109" s="42">
        <f t="shared" si="28"/>
        <v>3</v>
      </c>
      <c r="Q109" s="43">
        <v>1921</v>
      </c>
      <c r="R109" s="43"/>
      <c r="S109" s="40">
        <f t="shared" si="29"/>
        <v>4</v>
      </c>
      <c r="T109" s="40" t="s">
        <v>1162</v>
      </c>
      <c r="U109" s="40">
        <f t="shared" si="30"/>
        <v>4</v>
      </c>
      <c r="V109" s="40" t="str">
        <f>IFERROR(VLOOKUP(A109,'Data Tables'!$L$3:$M$89,2,FALSE),"No")</f>
        <v>No</v>
      </c>
      <c r="W109" s="40">
        <f t="shared" si="31"/>
        <v>0</v>
      </c>
      <c r="X109" s="43" t="s">
        <v>1086</v>
      </c>
      <c r="Y109" s="40">
        <f t="shared" si="32"/>
        <v>4</v>
      </c>
      <c r="Z109" s="43" t="s">
        <v>46</v>
      </c>
      <c r="AA109" s="40">
        <f t="shared" si="33"/>
        <v>4</v>
      </c>
      <c r="AB109" s="43" t="s">
        <v>41</v>
      </c>
      <c r="AC109" s="42">
        <f t="shared" si="34"/>
        <v>2</v>
      </c>
      <c r="AD109" s="41" t="s">
        <v>476</v>
      </c>
      <c r="AE109" s="42">
        <f t="shared" si="35"/>
        <v>1</v>
      </c>
      <c r="AF109" s="43">
        <v>2004</v>
      </c>
      <c r="AG109" s="40">
        <f t="shared" si="36"/>
        <v>1</v>
      </c>
      <c r="AH109" s="43" t="s">
        <v>49</v>
      </c>
      <c r="AI109" s="40">
        <f t="shared" si="37"/>
        <v>2</v>
      </c>
      <c r="AJ109" s="46" t="s">
        <v>49</v>
      </c>
      <c r="AK109" s="40">
        <f t="shared" si="38"/>
        <v>1</v>
      </c>
      <c r="AL109" s="9" t="s">
        <v>1060</v>
      </c>
      <c r="AM109" s="9">
        <f t="shared" si="39"/>
        <v>2</v>
      </c>
      <c r="AN109" s="9" t="s">
        <v>1047</v>
      </c>
      <c r="AO109" s="47">
        <f>VLOOKUP(AN109,'Data Tables'!$E$4:$F$15,2,FALSE)</f>
        <v>8.6002589999999994</v>
      </c>
      <c r="AP109" s="9">
        <f t="shared" si="40"/>
        <v>4</v>
      </c>
      <c r="AQ109" s="9" t="s">
        <v>1061</v>
      </c>
      <c r="AR109" s="9">
        <f t="shared" si="41"/>
        <v>4</v>
      </c>
      <c r="AS109" s="9" t="str">
        <f t="shared" si="42"/>
        <v>Not NYC</v>
      </c>
      <c r="AT109" s="9"/>
      <c r="AU109" s="9">
        <f t="shared" si="43"/>
        <v>0</v>
      </c>
      <c r="AV109" s="9">
        <f t="shared" si="44"/>
        <v>72</v>
      </c>
    </row>
    <row r="110" spans="1:48" hidden="1" x14ac:dyDescent="0.25">
      <c r="A110" s="9" t="s">
        <v>590</v>
      </c>
      <c r="B110" s="9" t="s">
        <v>591</v>
      </c>
      <c r="C110" s="9" t="s">
        <v>592</v>
      </c>
      <c r="D110" s="9" t="s">
        <v>535</v>
      </c>
      <c r="E110" t="s">
        <v>1034</v>
      </c>
      <c r="F110" t="str">
        <f t="shared" si="25"/>
        <v>Not NYC</v>
      </c>
      <c r="G110" s="9" t="s">
        <v>339</v>
      </c>
      <c r="H110" s="36">
        <v>41.582435323662303</v>
      </c>
      <c r="I110" s="36">
        <v>-73.716761476228399</v>
      </c>
      <c r="J110" s="40">
        <f t="shared" si="47"/>
        <v>3</v>
      </c>
      <c r="K110" s="40">
        <f t="shared" si="26"/>
        <v>1</v>
      </c>
      <c r="L110" s="40">
        <f t="shared" si="27"/>
        <v>1</v>
      </c>
      <c r="M110" s="41">
        <v>77109.52653569619</v>
      </c>
      <c r="N110" s="41">
        <v>42303.143029999999</v>
      </c>
      <c r="O110" s="41">
        <f t="shared" si="51"/>
        <v>5302.4139129546375</v>
      </c>
      <c r="P110" s="42">
        <f t="shared" si="28"/>
        <v>2</v>
      </c>
      <c r="Q110" s="43">
        <v>1949</v>
      </c>
      <c r="R110" s="43"/>
      <c r="S110" s="40">
        <f t="shared" si="29"/>
        <v>3</v>
      </c>
      <c r="T110" s="40" t="s">
        <v>1162</v>
      </c>
      <c r="U110" s="40">
        <f t="shared" si="30"/>
        <v>4</v>
      </c>
      <c r="V110" s="40" t="str">
        <f>IFERROR(VLOOKUP(A110,'Data Tables'!$L$3:$M$89,2,FALSE),"No")</f>
        <v>No</v>
      </c>
      <c r="W110" s="40">
        <f t="shared" si="31"/>
        <v>0</v>
      </c>
      <c r="X110" s="43"/>
      <c r="Y110" s="40">
        <f t="shared" si="32"/>
        <v>0</v>
      </c>
      <c r="Z110" s="43" t="s">
        <v>46</v>
      </c>
      <c r="AA110" s="40">
        <f t="shared" si="33"/>
        <v>4</v>
      </c>
      <c r="AB110" s="44" t="str">
        <f>IF(AND(E110="Manhattan",G110="Multifamily Housing"),IF(Q110&lt;1980,"Dual Fuel","Natural Gas"),IF(AND(E110="Manhattan",G110&lt;&gt;"Multifamily Housing"),IF(Q110&lt;1945,"Oil",IF(Q110&lt;1980,"Dual Fuel","Natural Gas")),IF(E110="Downstate/LI/HV",IF(Q110&lt;1980,"Dual Fuel","Natural Gas"),IF(Q110&lt;1945,"Dual Fuel","Natural Gas"))))</f>
        <v>Dual Fuel</v>
      </c>
      <c r="AC110" s="42">
        <f t="shared" si="34"/>
        <v>3</v>
      </c>
      <c r="AD110" s="44" t="str">
        <f>IF(AND(E110="Upstate",Q110&gt;=1945),"Furnace",IF(Q110&gt;=1980,"HW Boiler",IF(AND(E110="Downstate/LI/HV",Q110&gt;=1945),"Furnace","Steam Boiler")))</f>
        <v>Furnace</v>
      </c>
      <c r="AE110" s="42">
        <f t="shared" si="35"/>
        <v>3</v>
      </c>
      <c r="AF110" s="45">
        <v>1990</v>
      </c>
      <c r="AG110" s="40">
        <f t="shared" si="36"/>
        <v>2</v>
      </c>
      <c r="AH110" s="45" t="str">
        <f>IF(AND(E110="Upstate",Q110&gt;=1945),"Forced Air",IF(Q110&gt;=1980,"Hydronic",IF(AND(E110="Downstate/LI/HV",Q110&gt;=1945),"Forced Air","Steam")))</f>
        <v>Forced Air</v>
      </c>
      <c r="AI110" s="40">
        <f t="shared" si="37"/>
        <v>4</v>
      </c>
      <c r="AJ110" s="46" t="s">
        <v>42</v>
      </c>
      <c r="AK110" s="40">
        <f t="shared" si="38"/>
        <v>0</v>
      </c>
      <c r="AL110" s="9" t="s">
        <v>1060</v>
      </c>
      <c r="AM110" s="9">
        <f t="shared" si="39"/>
        <v>2</v>
      </c>
      <c r="AN110" s="9" t="s">
        <v>1053</v>
      </c>
      <c r="AO110" s="47">
        <f>VLOOKUP(AN110,'Data Tables'!$E$4:$F$15,2,FALSE)</f>
        <v>9.6621608999999999</v>
      </c>
      <c r="AP110" s="9">
        <f t="shared" si="40"/>
        <v>3</v>
      </c>
      <c r="AQ110" s="9" t="s">
        <v>1061</v>
      </c>
      <c r="AR110" s="9">
        <f t="shared" si="41"/>
        <v>4</v>
      </c>
      <c r="AS110" s="9" t="str">
        <f t="shared" si="42"/>
        <v>Not NYC</v>
      </c>
      <c r="AT110" s="9"/>
      <c r="AU110" s="9">
        <f t="shared" si="43"/>
        <v>0</v>
      </c>
      <c r="AV110" s="9">
        <f t="shared" si="44"/>
        <v>72</v>
      </c>
    </row>
    <row r="111" spans="1:48" hidden="1" x14ac:dyDescent="0.25">
      <c r="A111" s="9" t="s">
        <v>784</v>
      </c>
      <c r="B111" s="9" t="s">
        <v>785</v>
      </c>
      <c r="C111" s="9" t="s">
        <v>786</v>
      </c>
      <c r="D111" s="9" t="s">
        <v>617</v>
      </c>
      <c r="E111" t="s">
        <v>1035</v>
      </c>
      <c r="F111" t="str">
        <f t="shared" si="25"/>
        <v>Not NYC</v>
      </c>
      <c r="G111" s="9" t="s">
        <v>76</v>
      </c>
      <c r="H111" s="36">
        <v>44.716107999999998</v>
      </c>
      <c r="I111" s="36">
        <v>-75.450888000000006</v>
      </c>
      <c r="J111" s="40">
        <f t="shared" si="47"/>
        <v>4</v>
      </c>
      <c r="K111" s="40">
        <f t="shared" si="26"/>
        <v>4</v>
      </c>
      <c r="L111" s="40">
        <f t="shared" si="27"/>
        <v>4</v>
      </c>
      <c r="M111" s="41">
        <v>42767.949456285147</v>
      </c>
      <c r="N111" s="41">
        <v>18648.815169891779</v>
      </c>
      <c r="O111" s="41">
        <f t="shared" si="51"/>
        <v>2940.9254655527852</v>
      </c>
      <c r="P111" s="42">
        <f t="shared" si="28"/>
        <v>1</v>
      </c>
      <c r="Q111" s="43">
        <v>1887</v>
      </c>
      <c r="R111" s="43"/>
      <c r="S111" s="40">
        <f t="shared" si="29"/>
        <v>4</v>
      </c>
      <c r="T111" s="40" t="s">
        <v>1162</v>
      </c>
      <c r="U111" s="40">
        <f t="shared" si="30"/>
        <v>4</v>
      </c>
      <c r="V111" s="40" t="str">
        <f>IFERROR(VLOOKUP(A111,'Data Tables'!$L$3:$M$89,2,FALSE),"No")</f>
        <v>No</v>
      </c>
      <c r="W111" s="40">
        <f t="shared" si="31"/>
        <v>0</v>
      </c>
      <c r="X111" s="43"/>
      <c r="Y111" s="40">
        <f t="shared" si="32"/>
        <v>0</v>
      </c>
      <c r="Z111" s="43" t="s">
        <v>67</v>
      </c>
      <c r="AA111" s="40">
        <f t="shared" si="33"/>
        <v>2</v>
      </c>
      <c r="AB111" s="43" t="s">
        <v>47</v>
      </c>
      <c r="AC111" s="42">
        <f t="shared" si="34"/>
        <v>3</v>
      </c>
      <c r="AD111" s="41" t="s">
        <v>74</v>
      </c>
      <c r="AE111" s="42">
        <f t="shared" si="35"/>
        <v>2</v>
      </c>
      <c r="AF111" s="45">
        <v>1990</v>
      </c>
      <c r="AG111" s="40">
        <f t="shared" si="36"/>
        <v>2</v>
      </c>
      <c r="AH111" s="45" t="str">
        <f>IF(AND(E111="Upstate",Q111&gt;=1945),"Forced Air",IF(Q111&gt;=1980,"Hydronic",IF(AND(E111="Downstate/LI/HV",Q111&gt;=1945),"Forced Air","Steam")))</f>
        <v>Steam</v>
      </c>
      <c r="AI111" s="40">
        <f t="shared" si="37"/>
        <v>2</v>
      </c>
      <c r="AJ111" s="46" t="s">
        <v>42</v>
      </c>
      <c r="AK111" s="40">
        <f t="shared" si="38"/>
        <v>0</v>
      </c>
      <c r="AL111" s="9" t="s">
        <v>1064</v>
      </c>
      <c r="AM111" s="9">
        <f t="shared" si="39"/>
        <v>1</v>
      </c>
      <c r="AN111" s="9" t="s">
        <v>1047</v>
      </c>
      <c r="AO111" s="47">
        <f>VLOOKUP(AN111,'Data Tables'!$E$4:$F$15,2,FALSE)</f>
        <v>8.6002589999999994</v>
      </c>
      <c r="AP111" s="9">
        <f t="shared" si="40"/>
        <v>4</v>
      </c>
      <c r="AQ111" s="9" t="s">
        <v>1061</v>
      </c>
      <c r="AR111" s="9">
        <f t="shared" si="41"/>
        <v>4</v>
      </c>
      <c r="AS111" s="9" t="str">
        <f t="shared" si="42"/>
        <v>Not NYC</v>
      </c>
      <c r="AT111" s="9"/>
      <c r="AU111" s="9">
        <f t="shared" si="43"/>
        <v>0</v>
      </c>
      <c r="AV111" s="9">
        <f t="shared" si="44"/>
        <v>72</v>
      </c>
    </row>
    <row r="112" spans="1:48" x14ac:dyDescent="0.25">
      <c r="A112" s="9" t="s">
        <v>284</v>
      </c>
      <c r="B112" s="9" t="s">
        <v>285</v>
      </c>
      <c r="C112" s="9" t="s">
        <v>45</v>
      </c>
      <c r="D112" s="9" t="s">
        <v>45</v>
      </c>
      <c r="E112" t="s">
        <v>1034</v>
      </c>
      <c r="F112" t="str">
        <f t="shared" si="25"/>
        <v>NYC</v>
      </c>
      <c r="G112" s="9" t="s">
        <v>991</v>
      </c>
      <c r="H112" s="36">
        <v>40.910145800000002</v>
      </c>
      <c r="I112" s="36">
        <v>-73.909223499999996</v>
      </c>
      <c r="J112" s="40">
        <f t="shared" si="47"/>
        <v>4</v>
      </c>
      <c r="K112" s="40">
        <f t="shared" si="26"/>
        <v>3</v>
      </c>
      <c r="L112" s="40">
        <f t="shared" si="27"/>
        <v>4</v>
      </c>
      <c r="M112" s="41">
        <v>67948.6503529412</v>
      </c>
      <c r="N112" s="41">
        <v>4249.1607306606493</v>
      </c>
      <c r="O112" s="41">
        <f t="shared" si="51"/>
        <v>4672.468956622839</v>
      </c>
      <c r="P112" s="42">
        <f t="shared" si="28"/>
        <v>2</v>
      </c>
      <c r="Q112" s="43">
        <v>1985</v>
      </c>
      <c r="R112" s="43">
        <v>2012</v>
      </c>
      <c r="S112" s="40">
        <f t="shared" si="29"/>
        <v>0</v>
      </c>
      <c r="T112" s="40"/>
      <c r="U112" s="40">
        <f t="shared" si="30"/>
        <v>0</v>
      </c>
      <c r="V112" s="40" t="str">
        <f>IFERROR(VLOOKUP(A112,'Data Tables'!$L$3:$M$89,2,FALSE),"No")</f>
        <v>No</v>
      </c>
      <c r="W112" s="40">
        <f t="shared" si="31"/>
        <v>0</v>
      </c>
      <c r="X112" s="43"/>
      <c r="Y112" s="40">
        <f t="shared" si="32"/>
        <v>0</v>
      </c>
      <c r="Z112" s="41" t="s">
        <v>67</v>
      </c>
      <c r="AA112" s="40">
        <f t="shared" si="33"/>
        <v>2</v>
      </c>
      <c r="AB112" s="41" t="s">
        <v>47</v>
      </c>
      <c r="AC112" s="42">
        <f t="shared" si="34"/>
        <v>3</v>
      </c>
      <c r="AD112" s="41" t="s">
        <v>74</v>
      </c>
      <c r="AE112" s="42">
        <f t="shared" si="35"/>
        <v>2</v>
      </c>
      <c r="AF112" s="45">
        <v>1990</v>
      </c>
      <c r="AG112" s="40">
        <f t="shared" si="36"/>
        <v>2</v>
      </c>
      <c r="AH112" s="43" t="s">
        <v>89</v>
      </c>
      <c r="AI112" s="40">
        <f t="shared" si="37"/>
        <v>4</v>
      </c>
      <c r="AJ112" s="46" t="s">
        <v>42</v>
      </c>
      <c r="AK112" s="40">
        <f t="shared" si="38"/>
        <v>0</v>
      </c>
      <c r="AL112" s="9" t="s">
        <v>1048</v>
      </c>
      <c r="AM112" s="9">
        <f t="shared" si="39"/>
        <v>4</v>
      </c>
      <c r="AN112" s="9" t="s">
        <v>1055</v>
      </c>
      <c r="AO112" s="47">
        <f>VLOOKUP(AN112,'Data Tables'!$E$4:$F$15,2,FALSE)</f>
        <v>20.157194</v>
      </c>
      <c r="AP112" s="9">
        <f t="shared" si="40"/>
        <v>0</v>
      </c>
      <c r="AQ112" s="9" t="s">
        <v>1050</v>
      </c>
      <c r="AR112" s="9">
        <f t="shared" si="41"/>
        <v>2</v>
      </c>
      <c r="AS112" s="9" t="str">
        <f t="shared" si="42"/>
        <v>NYC Dual Fuel</v>
      </c>
      <c r="AT112" s="9"/>
      <c r="AU112" s="9">
        <f t="shared" si="43"/>
        <v>3</v>
      </c>
      <c r="AV112" s="9">
        <f t="shared" si="44"/>
        <v>72</v>
      </c>
    </row>
    <row r="113" spans="1:48" x14ac:dyDescent="0.25">
      <c r="A113" s="9" t="s">
        <v>122</v>
      </c>
      <c r="B113" s="9" t="s">
        <v>123</v>
      </c>
      <c r="C113" s="9" t="s">
        <v>63</v>
      </c>
      <c r="D113" s="9" t="s">
        <v>63</v>
      </c>
      <c r="E113" t="s">
        <v>63</v>
      </c>
      <c r="F113" t="str">
        <f t="shared" si="25"/>
        <v>NYC</v>
      </c>
      <c r="G113" s="9" t="s">
        <v>39</v>
      </c>
      <c r="H113" s="36">
        <v>40.795681299999998</v>
      </c>
      <c r="I113" s="36">
        <v>-73.964935299999993</v>
      </c>
      <c r="J113" s="40">
        <f t="shared" si="47"/>
        <v>3</v>
      </c>
      <c r="K113" s="40">
        <f t="shared" si="26"/>
        <v>2</v>
      </c>
      <c r="L113" s="40">
        <f t="shared" si="27"/>
        <v>3</v>
      </c>
      <c r="M113" s="41">
        <v>237765.49105882354</v>
      </c>
      <c r="N113" s="41">
        <v>5266.1344400693133</v>
      </c>
      <c r="O113" s="41">
        <f t="shared" si="51"/>
        <v>16349.87406163322</v>
      </c>
      <c r="P113" s="42">
        <f t="shared" si="28"/>
        <v>4</v>
      </c>
      <c r="Q113" s="43">
        <v>1958</v>
      </c>
      <c r="R113" s="43"/>
      <c r="S113" s="40">
        <f t="shared" si="29"/>
        <v>3</v>
      </c>
      <c r="T113" s="40" t="s">
        <v>1162</v>
      </c>
      <c r="U113" s="40">
        <f t="shared" si="30"/>
        <v>4</v>
      </c>
      <c r="V113" s="40" t="str">
        <f>IFERROR(VLOOKUP(A113,'Data Tables'!$L$3:$M$89,2,FALSE),"No")</f>
        <v>No</v>
      </c>
      <c r="W113" s="40">
        <f t="shared" si="31"/>
        <v>0</v>
      </c>
      <c r="X113" s="43"/>
      <c r="Y113" s="40">
        <f t="shared" si="32"/>
        <v>0</v>
      </c>
      <c r="Z113" s="41" t="s">
        <v>46</v>
      </c>
      <c r="AA113" s="40">
        <f t="shared" si="33"/>
        <v>4</v>
      </c>
      <c r="AB113" s="44" t="str">
        <f>IF(AND(E113="Manhattan",G113="Multifamily Housing"),IF(Q113&lt;1980,"Dual Fuel","Natural Gas"),IF(AND(E113="Manhattan",G113&lt;&gt;"Multifamily Housing"),IF(Q113&lt;1945,"Oil",IF(Q113&lt;1980,"Dual Fuel","Natural Gas")),IF(E113="Downstate/LI/HV",IF(Q113&lt;1980,"Dual Fuel","Natural Gas"),IF(Q113&lt;1945,"Dual Fuel","Natural Gas"))))</f>
        <v>Dual Fuel</v>
      </c>
      <c r="AC113" s="42">
        <f t="shared" si="34"/>
        <v>3</v>
      </c>
      <c r="AD113" s="44" t="str">
        <f>IF(AND(E113="Upstate",Q113&gt;=1945),"Furnace",IF(Q113&gt;=1980,"HW Boiler",IF(AND(E113="Downstate/LI/HV",Q113&gt;=1945),"Furnace","Steam Boiler")))</f>
        <v>Steam Boiler</v>
      </c>
      <c r="AE113" s="42">
        <f t="shared" si="35"/>
        <v>2</v>
      </c>
      <c r="AF113" s="45">
        <v>1990</v>
      </c>
      <c r="AG113" s="40">
        <f t="shared" si="36"/>
        <v>2</v>
      </c>
      <c r="AH113" s="45" t="str">
        <f>IF(AND(E113="Upstate",Q113&gt;=1945),"Forced Air",IF(Q113&gt;=1980,"Hydronic",IF(AND(E113="Downstate/LI/HV",Q113&gt;=1945),"Forced Air","Steam")))</f>
        <v>Steam</v>
      </c>
      <c r="AI113" s="40">
        <f t="shared" si="37"/>
        <v>2</v>
      </c>
      <c r="AJ113" s="46" t="s">
        <v>42</v>
      </c>
      <c r="AK113" s="40">
        <f t="shared" si="38"/>
        <v>0</v>
      </c>
      <c r="AL113" s="9" t="s">
        <v>1048</v>
      </c>
      <c r="AM113" s="9">
        <f t="shared" si="39"/>
        <v>4</v>
      </c>
      <c r="AN113" s="9" t="s">
        <v>1055</v>
      </c>
      <c r="AO113" s="47">
        <f>VLOOKUP(AN113,'Data Tables'!$E$4:$F$15,2,FALSE)</f>
        <v>20.157194</v>
      </c>
      <c r="AP113" s="9">
        <f t="shared" si="40"/>
        <v>0</v>
      </c>
      <c r="AQ113" s="9" t="s">
        <v>1050</v>
      </c>
      <c r="AR113" s="9">
        <f t="shared" si="41"/>
        <v>2</v>
      </c>
      <c r="AS113" s="9" t="str">
        <f t="shared" si="42"/>
        <v>NYC Dual Fuel</v>
      </c>
      <c r="AT113" s="9" t="s">
        <v>1162</v>
      </c>
      <c r="AU113" s="9">
        <f t="shared" si="43"/>
        <v>0</v>
      </c>
      <c r="AV113" s="9">
        <f t="shared" si="44"/>
        <v>71</v>
      </c>
    </row>
    <row r="114" spans="1:48" x14ac:dyDescent="0.25">
      <c r="A114" s="9" t="s">
        <v>91</v>
      </c>
      <c r="B114" s="9" t="s">
        <v>92</v>
      </c>
      <c r="C114" s="9" t="s">
        <v>38</v>
      </c>
      <c r="D114" s="9" t="s">
        <v>38</v>
      </c>
      <c r="E114" t="s">
        <v>1034</v>
      </c>
      <c r="F114" t="str">
        <f t="shared" si="25"/>
        <v>NYC</v>
      </c>
      <c r="G114" s="9" t="s">
        <v>39</v>
      </c>
      <c r="H114" s="36">
        <v>40.666950200000002</v>
      </c>
      <c r="I114" s="36">
        <v>-73.909622799999994</v>
      </c>
      <c r="J114" s="40">
        <f t="shared" si="47"/>
        <v>3</v>
      </c>
      <c r="K114" s="40">
        <f t="shared" si="26"/>
        <v>2</v>
      </c>
      <c r="L114" s="40">
        <f t="shared" si="27"/>
        <v>3</v>
      </c>
      <c r="M114" s="41">
        <v>449563.93988235289</v>
      </c>
      <c r="N114" s="41">
        <v>8940.9682004801416</v>
      </c>
      <c r="O114" s="41">
        <f t="shared" si="51"/>
        <v>30914.132101321797</v>
      </c>
      <c r="P114" s="42">
        <f t="shared" si="28"/>
        <v>4</v>
      </c>
      <c r="Q114" s="43">
        <v>1954</v>
      </c>
      <c r="R114" s="43"/>
      <c r="S114" s="40">
        <f t="shared" si="29"/>
        <v>3</v>
      </c>
      <c r="T114" s="40" t="s">
        <v>1162</v>
      </c>
      <c r="U114" s="40">
        <f t="shared" si="30"/>
        <v>4</v>
      </c>
      <c r="V114" s="40" t="str">
        <f>IFERROR(VLOOKUP(A114,'Data Tables'!$L$3:$M$89,2,FALSE),"No")</f>
        <v>No</v>
      </c>
      <c r="W114" s="40">
        <f t="shared" si="31"/>
        <v>0</v>
      </c>
      <c r="X114" s="43"/>
      <c r="Y114" s="40">
        <f t="shared" si="32"/>
        <v>0</v>
      </c>
      <c r="Z114" s="41" t="s">
        <v>46</v>
      </c>
      <c r="AA114" s="40">
        <f t="shared" si="33"/>
        <v>4</v>
      </c>
      <c r="AB114" s="41" t="s">
        <v>41</v>
      </c>
      <c r="AC114" s="42">
        <f t="shared" si="34"/>
        <v>2</v>
      </c>
      <c r="AD114" s="41" t="s">
        <v>74</v>
      </c>
      <c r="AE114" s="42">
        <f t="shared" si="35"/>
        <v>2</v>
      </c>
      <c r="AF114" s="43">
        <v>1954</v>
      </c>
      <c r="AG114" s="40">
        <f t="shared" si="36"/>
        <v>3</v>
      </c>
      <c r="AH114" s="43" t="s">
        <v>49</v>
      </c>
      <c r="AI114" s="40">
        <f t="shared" si="37"/>
        <v>2</v>
      </c>
      <c r="AJ114" s="46" t="s">
        <v>42</v>
      </c>
      <c r="AK114" s="40">
        <f t="shared" si="38"/>
        <v>0</v>
      </c>
      <c r="AL114" s="9" t="s">
        <v>1048</v>
      </c>
      <c r="AM114" s="9">
        <f t="shared" si="39"/>
        <v>4</v>
      </c>
      <c r="AN114" s="9" t="s">
        <v>1055</v>
      </c>
      <c r="AO114" s="47">
        <f>VLOOKUP(AN114,'Data Tables'!$E$4:$F$15,2,FALSE)</f>
        <v>20.157194</v>
      </c>
      <c r="AP114" s="9">
        <f t="shared" si="40"/>
        <v>0</v>
      </c>
      <c r="AQ114" s="9" t="s">
        <v>1050</v>
      </c>
      <c r="AR114" s="9">
        <f t="shared" si="41"/>
        <v>2</v>
      </c>
      <c r="AS114" s="9" t="str">
        <f t="shared" si="42"/>
        <v>NYC Natural Gas</v>
      </c>
      <c r="AT114" s="9" t="s">
        <v>1162</v>
      </c>
      <c r="AU114" s="9">
        <f t="shared" si="43"/>
        <v>0</v>
      </c>
      <c r="AV114" s="9">
        <f t="shared" si="44"/>
        <v>71</v>
      </c>
    </row>
    <row r="115" spans="1:48" hidden="1" x14ac:dyDescent="0.25">
      <c r="A115" s="9" t="s">
        <v>485</v>
      </c>
      <c r="B115" s="9" t="s">
        <v>486</v>
      </c>
      <c r="C115" s="9" t="s">
        <v>487</v>
      </c>
      <c r="D115" s="9" t="s">
        <v>450</v>
      </c>
      <c r="E115" t="s">
        <v>1034</v>
      </c>
      <c r="F115" t="str">
        <f t="shared" si="25"/>
        <v>Not NYC</v>
      </c>
      <c r="G115" s="9" t="s">
        <v>76</v>
      </c>
      <c r="H115" s="36">
        <v>40.741565999999999</v>
      </c>
      <c r="I115" s="36">
        <v>-73.643276999999998</v>
      </c>
      <c r="J115" s="40">
        <f t="shared" si="47"/>
        <v>4</v>
      </c>
      <c r="K115" s="40">
        <f t="shared" si="26"/>
        <v>4</v>
      </c>
      <c r="L115" s="40">
        <f t="shared" si="27"/>
        <v>4</v>
      </c>
      <c r="M115" s="41">
        <v>137404.94987190474</v>
      </c>
      <c r="N115" s="41">
        <v>59914.949072051488</v>
      </c>
      <c r="O115" s="41">
        <f t="shared" si="51"/>
        <v>9448.6109647209796</v>
      </c>
      <c r="P115" s="42">
        <f t="shared" si="28"/>
        <v>3</v>
      </c>
      <c r="Q115" s="43">
        <v>1896</v>
      </c>
      <c r="R115" s="43"/>
      <c r="S115" s="40">
        <f t="shared" si="29"/>
        <v>4</v>
      </c>
      <c r="T115" s="40"/>
      <c r="U115" s="40">
        <f t="shared" si="30"/>
        <v>0</v>
      </c>
      <c r="V115" s="40" t="str">
        <f>IFERROR(VLOOKUP(A115,'Data Tables'!$L$3:$M$89,2,FALSE),"No")</f>
        <v>No</v>
      </c>
      <c r="W115" s="40">
        <f t="shared" si="31"/>
        <v>0</v>
      </c>
      <c r="X115" s="43"/>
      <c r="Y115" s="40">
        <f t="shared" si="32"/>
        <v>0</v>
      </c>
      <c r="Z115" s="43" t="s">
        <v>46</v>
      </c>
      <c r="AA115" s="40">
        <f t="shared" si="33"/>
        <v>4</v>
      </c>
      <c r="AB115" s="43" t="s">
        <v>41</v>
      </c>
      <c r="AC115" s="42">
        <f t="shared" si="34"/>
        <v>2</v>
      </c>
      <c r="AD115" s="41" t="s">
        <v>104</v>
      </c>
      <c r="AE115" s="42">
        <f t="shared" si="35"/>
        <v>3</v>
      </c>
      <c r="AF115" s="43">
        <v>2016</v>
      </c>
      <c r="AG115" s="40">
        <f t="shared" si="36"/>
        <v>1</v>
      </c>
      <c r="AH115" s="45" t="str">
        <f t="shared" ref="AH115:AH120" si="52">IF(AND(E115="Upstate",Q115&gt;=1945),"Forced Air",IF(Q115&gt;=1980,"Hydronic",IF(AND(E115="Downstate/LI/HV",Q115&gt;=1945),"Forced Air","Steam")))</f>
        <v>Steam</v>
      </c>
      <c r="AI115" s="40">
        <f t="shared" si="37"/>
        <v>2</v>
      </c>
      <c r="AJ115" s="46" t="s">
        <v>42</v>
      </c>
      <c r="AK115" s="40">
        <f t="shared" si="38"/>
        <v>0</v>
      </c>
      <c r="AL115" s="9" t="s">
        <v>1048</v>
      </c>
      <c r="AM115" s="9">
        <f t="shared" si="39"/>
        <v>4</v>
      </c>
      <c r="AN115" s="9" t="s">
        <v>1052</v>
      </c>
      <c r="AO115" s="47">
        <f>VLOOKUP(AN115,'Data Tables'!$E$4:$F$15,2,FALSE)</f>
        <v>18.814844999999998</v>
      </c>
      <c r="AP115" s="9">
        <f t="shared" si="40"/>
        <v>1</v>
      </c>
      <c r="AQ115" s="9" t="s">
        <v>1058</v>
      </c>
      <c r="AR115" s="9">
        <f t="shared" si="41"/>
        <v>1</v>
      </c>
      <c r="AS115" s="9" t="str">
        <f t="shared" si="42"/>
        <v>Not NYC</v>
      </c>
      <c r="AT115" s="9"/>
      <c r="AU115" s="9">
        <f t="shared" si="43"/>
        <v>0</v>
      </c>
      <c r="AV115" s="9">
        <f t="shared" si="44"/>
        <v>71</v>
      </c>
    </row>
    <row r="116" spans="1:48" hidden="1" x14ac:dyDescent="0.25">
      <c r="A116" s="9" t="s">
        <v>948</v>
      </c>
      <c r="B116" s="9" t="s">
        <v>949</v>
      </c>
      <c r="C116" s="9" t="s">
        <v>563</v>
      </c>
      <c r="D116" s="9" t="s">
        <v>723</v>
      </c>
      <c r="E116" t="s">
        <v>1035</v>
      </c>
      <c r="F116" t="str">
        <f t="shared" si="25"/>
        <v>Not NYC</v>
      </c>
      <c r="G116" s="9" t="s">
        <v>76</v>
      </c>
      <c r="H116" s="36">
        <v>43.078581999999997</v>
      </c>
      <c r="I116" s="36">
        <v>-75.654251000000002</v>
      </c>
      <c r="J116" s="40">
        <f t="shared" si="47"/>
        <v>4</v>
      </c>
      <c r="K116" s="40">
        <f t="shared" si="26"/>
        <v>4</v>
      </c>
      <c r="L116" s="40">
        <f t="shared" si="27"/>
        <v>4</v>
      </c>
      <c r="M116" s="41">
        <v>31840.967491052885</v>
      </c>
      <c r="N116" s="41">
        <v>13884.142801331202</v>
      </c>
      <c r="O116" s="41">
        <f t="shared" si="51"/>
        <v>2189.5347645318129</v>
      </c>
      <c r="P116" s="42">
        <f t="shared" si="28"/>
        <v>1</v>
      </c>
      <c r="Q116" s="43">
        <v>1972</v>
      </c>
      <c r="R116" s="43">
        <v>2012</v>
      </c>
      <c r="S116" s="40">
        <f t="shared" si="29"/>
        <v>0</v>
      </c>
      <c r="T116" s="40"/>
      <c r="U116" s="40">
        <f t="shared" si="30"/>
        <v>0</v>
      </c>
      <c r="V116" s="40" t="str">
        <f>IFERROR(VLOOKUP(A116,'Data Tables'!$L$3:$M$89,2,FALSE),"No")</f>
        <v>No</v>
      </c>
      <c r="W116" s="40">
        <f t="shared" si="31"/>
        <v>0</v>
      </c>
      <c r="X116" s="43"/>
      <c r="Y116" s="40">
        <f t="shared" si="32"/>
        <v>0</v>
      </c>
      <c r="Z116" s="43" t="s">
        <v>46</v>
      </c>
      <c r="AA116" s="40">
        <f t="shared" si="33"/>
        <v>4</v>
      </c>
      <c r="AB116" s="44" t="str">
        <f>IF(AND(E116="Manhattan",G116="Multifamily Housing"),IF(Q116&lt;1980,"Dual Fuel","Natural Gas"),IF(AND(E116="Manhattan",G116&lt;&gt;"Multifamily Housing"),IF(Q116&lt;1945,"Oil",IF(Q116&lt;1980,"Dual Fuel","Natural Gas")),IF(E116="Downstate/LI/HV",IF(Q116&lt;1980,"Dual Fuel","Natural Gas"),IF(Q116&lt;1945,"Dual Fuel","Natural Gas"))))</f>
        <v>Natural Gas</v>
      </c>
      <c r="AC116" s="42">
        <f t="shared" si="34"/>
        <v>2</v>
      </c>
      <c r="AD116" s="44" t="str">
        <f>IF(AND(E116="Upstate",Q116&gt;=1945),"Furnace",IF(Q116&gt;=1980,"HW Boiler",IF(AND(E116="Downstate/LI/HV",Q116&gt;=1945),"Furnace","Steam Boiler")))</f>
        <v>Furnace</v>
      </c>
      <c r="AE116" s="42">
        <f t="shared" si="35"/>
        <v>3</v>
      </c>
      <c r="AF116" s="45">
        <v>1990</v>
      </c>
      <c r="AG116" s="40">
        <f t="shared" si="36"/>
        <v>2</v>
      </c>
      <c r="AH116" s="45" t="str">
        <f t="shared" si="52"/>
        <v>Forced Air</v>
      </c>
      <c r="AI116" s="40">
        <f t="shared" si="37"/>
        <v>4</v>
      </c>
      <c r="AJ116" s="46" t="s">
        <v>42</v>
      </c>
      <c r="AK116" s="40">
        <f t="shared" si="38"/>
        <v>0</v>
      </c>
      <c r="AL116" s="9" t="s">
        <v>1064</v>
      </c>
      <c r="AM116" s="9">
        <f t="shared" si="39"/>
        <v>1</v>
      </c>
      <c r="AN116" s="9" t="s">
        <v>1047</v>
      </c>
      <c r="AO116" s="47">
        <f>VLOOKUP(AN116,'Data Tables'!$E$4:$F$15,2,FALSE)</f>
        <v>8.6002589999999994</v>
      </c>
      <c r="AP116" s="9">
        <f t="shared" si="40"/>
        <v>4</v>
      </c>
      <c r="AQ116" s="9" t="s">
        <v>1061</v>
      </c>
      <c r="AR116" s="9">
        <f t="shared" si="41"/>
        <v>4</v>
      </c>
      <c r="AS116" s="9" t="str">
        <f t="shared" si="42"/>
        <v>Not NYC</v>
      </c>
      <c r="AT116" s="9"/>
      <c r="AU116" s="9">
        <f t="shared" si="43"/>
        <v>0</v>
      </c>
      <c r="AV116" s="9">
        <f t="shared" si="44"/>
        <v>71</v>
      </c>
    </row>
    <row r="117" spans="1:48" hidden="1" x14ac:dyDescent="0.25">
      <c r="A117" s="9" t="s">
        <v>1010</v>
      </c>
      <c r="B117" s="9" t="s">
        <v>1011</v>
      </c>
      <c r="C117" s="9" t="s">
        <v>616</v>
      </c>
      <c r="D117" s="9" t="s">
        <v>617</v>
      </c>
      <c r="E117" t="s">
        <v>1035</v>
      </c>
      <c r="F117" t="str">
        <f t="shared" si="25"/>
        <v>Not NYC</v>
      </c>
      <c r="G117" s="9" t="s">
        <v>76</v>
      </c>
      <c r="H117" s="36">
        <v>44.676223</v>
      </c>
      <c r="I117" s="36">
        <v>-74.981645999999998</v>
      </c>
      <c r="J117" s="40">
        <f t="shared" si="47"/>
        <v>4</v>
      </c>
      <c r="K117" s="40">
        <f t="shared" si="26"/>
        <v>4</v>
      </c>
      <c r="L117" s="40">
        <f t="shared" si="27"/>
        <v>4</v>
      </c>
      <c r="M117" s="41">
        <v>27470.461717869937</v>
      </c>
      <c r="N117" s="41">
        <v>11978.399004885145</v>
      </c>
      <c r="O117" s="41">
        <f t="shared" si="51"/>
        <v>1888.9982204817625</v>
      </c>
      <c r="P117" s="42">
        <f t="shared" si="28"/>
        <v>1</v>
      </c>
      <c r="Q117" s="43">
        <v>1985</v>
      </c>
      <c r="R117" s="43">
        <v>2018</v>
      </c>
      <c r="S117" s="40">
        <f t="shared" si="29"/>
        <v>0</v>
      </c>
      <c r="T117" s="40"/>
      <c r="U117" s="40">
        <f t="shared" si="30"/>
        <v>0</v>
      </c>
      <c r="V117" s="40" t="str">
        <f>IFERROR(VLOOKUP(A117,'Data Tables'!$L$3:$M$89,2,FALSE),"No")</f>
        <v>No</v>
      </c>
      <c r="W117" s="40">
        <f t="shared" si="31"/>
        <v>0</v>
      </c>
      <c r="X117" s="43"/>
      <c r="Y117" s="40">
        <f t="shared" si="32"/>
        <v>0</v>
      </c>
      <c r="Z117" s="43" t="s">
        <v>46</v>
      </c>
      <c r="AA117" s="40">
        <f t="shared" si="33"/>
        <v>4</v>
      </c>
      <c r="AB117" s="44" t="str">
        <f>IF(AND(E117="Manhattan",G117="Multifamily Housing"),IF(Q117&lt;1980,"Dual Fuel","Natural Gas"),IF(AND(E117="Manhattan",G117&lt;&gt;"Multifamily Housing"),IF(Q117&lt;1945,"Oil",IF(Q117&lt;1980,"Dual Fuel","Natural Gas")),IF(E117="Downstate/LI/HV",IF(Q117&lt;1980,"Dual Fuel","Natural Gas"),IF(Q117&lt;1945,"Dual Fuel","Natural Gas"))))</f>
        <v>Natural Gas</v>
      </c>
      <c r="AC117" s="42">
        <f t="shared" si="34"/>
        <v>2</v>
      </c>
      <c r="AD117" s="44" t="str">
        <f>IF(AND(E117="Upstate",Q117&gt;=1945),"Furnace",IF(Q117&gt;=1980,"HW Boiler",IF(AND(E117="Downstate/LI/HV",Q117&gt;=1945),"Furnace","Steam Boiler")))</f>
        <v>Furnace</v>
      </c>
      <c r="AE117" s="42">
        <f t="shared" si="35"/>
        <v>3</v>
      </c>
      <c r="AF117" s="45">
        <v>1990</v>
      </c>
      <c r="AG117" s="40">
        <f t="shared" si="36"/>
        <v>2</v>
      </c>
      <c r="AH117" s="45" t="str">
        <f t="shared" si="52"/>
        <v>Forced Air</v>
      </c>
      <c r="AI117" s="40">
        <f t="shared" si="37"/>
        <v>4</v>
      </c>
      <c r="AJ117" s="46" t="s">
        <v>42</v>
      </c>
      <c r="AK117" s="40">
        <f t="shared" si="38"/>
        <v>0</v>
      </c>
      <c r="AL117" s="9" t="s">
        <v>1064</v>
      </c>
      <c r="AM117" s="9">
        <f t="shared" si="39"/>
        <v>1</v>
      </c>
      <c r="AN117" s="9" t="s">
        <v>1047</v>
      </c>
      <c r="AO117" s="47">
        <f>VLOOKUP(AN117,'Data Tables'!$E$4:$F$15,2,FALSE)</f>
        <v>8.6002589999999994</v>
      </c>
      <c r="AP117" s="9">
        <f t="shared" si="40"/>
        <v>4</v>
      </c>
      <c r="AQ117" s="9" t="s">
        <v>1061</v>
      </c>
      <c r="AR117" s="9">
        <f t="shared" si="41"/>
        <v>4</v>
      </c>
      <c r="AS117" s="9" t="str">
        <f t="shared" si="42"/>
        <v>Not NYC</v>
      </c>
      <c r="AT117" s="9"/>
      <c r="AU117" s="9">
        <f t="shared" si="43"/>
        <v>0</v>
      </c>
      <c r="AV117" s="9">
        <f t="shared" si="44"/>
        <v>71</v>
      </c>
    </row>
    <row r="118" spans="1:48" hidden="1" x14ac:dyDescent="0.25">
      <c r="A118" s="9" t="s">
        <v>1015</v>
      </c>
      <c r="B118" s="9" t="s">
        <v>1016</v>
      </c>
      <c r="C118" s="9" t="s">
        <v>1017</v>
      </c>
      <c r="D118" s="9" t="s">
        <v>1018</v>
      </c>
      <c r="E118" t="s">
        <v>1035</v>
      </c>
      <c r="F118" t="str">
        <f t="shared" si="25"/>
        <v>Not NYC</v>
      </c>
      <c r="G118" s="9" t="s">
        <v>76</v>
      </c>
      <c r="H118" s="36">
        <v>43.068150000000003</v>
      </c>
      <c r="I118" s="36">
        <v>-74.331023999999999</v>
      </c>
      <c r="J118" s="40">
        <f t="shared" si="47"/>
        <v>4</v>
      </c>
      <c r="K118" s="40">
        <f t="shared" si="26"/>
        <v>4</v>
      </c>
      <c r="L118" s="40">
        <f t="shared" si="27"/>
        <v>4</v>
      </c>
      <c r="M118" s="41">
        <v>26230.977554512825</v>
      </c>
      <c r="N118" s="41">
        <v>11437.926259235244</v>
      </c>
      <c r="O118" s="41">
        <f t="shared" si="51"/>
        <v>1803.7654565426762</v>
      </c>
      <c r="P118" s="42">
        <f t="shared" si="28"/>
        <v>1</v>
      </c>
      <c r="Q118" s="43">
        <v>1968</v>
      </c>
      <c r="R118" s="43">
        <v>2020</v>
      </c>
      <c r="S118" s="40">
        <f t="shared" si="29"/>
        <v>0</v>
      </c>
      <c r="T118" s="40"/>
      <c r="U118" s="40">
        <f t="shared" si="30"/>
        <v>0</v>
      </c>
      <c r="V118" s="40" t="str">
        <f>IFERROR(VLOOKUP(A118,'Data Tables'!$L$3:$M$89,2,FALSE),"No")</f>
        <v>No</v>
      </c>
      <c r="W118" s="40">
        <f t="shared" si="31"/>
        <v>0</v>
      </c>
      <c r="X118" s="43"/>
      <c r="Y118" s="40">
        <f t="shared" si="32"/>
        <v>0</v>
      </c>
      <c r="Z118" s="43" t="s">
        <v>46</v>
      </c>
      <c r="AA118" s="40">
        <f t="shared" si="33"/>
        <v>4</v>
      </c>
      <c r="AB118" s="44" t="str">
        <f>IF(AND(E118="Manhattan",G118="Multifamily Housing"),IF(Q118&lt;1980,"Dual Fuel","Natural Gas"),IF(AND(E118="Manhattan",G118&lt;&gt;"Multifamily Housing"),IF(Q118&lt;1945,"Oil",IF(Q118&lt;1980,"Dual Fuel","Natural Gas")),IF(E118="Downstate/LI/HV",IF(Q118&lt;1980,"Dual Fuel","Natural Gas"),IF(Q118&lt;1945,"Dual Fuel","Natural Gas"))))</f>
        <v>Natural Gas</v>
      </c>
      <c r="AC118" s="42">
        <f t="shared" si="34"/>
        <v>2</v>
      </c>
      <c r="AD118" s="44" t="str">
        <f>IF(AND(E118="Upstate",Q118&gt;=1945),"Furnace",IF(Q118&gt;=1980,"HW Boiler",IF(AND(E118="Downstate/LI/HV",Q118&gt;=1945),"Furnace","Steam Boiler")))</f>
        <v>Furnace</v>
      </c>
      <c r="AE118" s="42">
        <f t="shared" si="35"/>
        <v>3</v>
      </c>
      <c r="AF118" s="45">
        <v>1990</v>
      </c>
      <c r="AG118" s="40">
        <f t="shared" si="36"/>
        <v>2</v>
      </c>
      <c r="AH118" s="45" t="str">
        <f t="shared" si="52"/>
        <v>Forced Air</v>
      </c>
      <c r="AI118" s="40">
        <f t="shared" si="37"/>
        <v>4</v>
      </c>
      <c r="AJ118" s="46" t="s">
        <v>42</v>
      </c>
      <c r="AK118" s="40">
        <f t="shared" si="38"/>
        <v>0</v>
      </c>
      <c r="AL118" s="9" t="s">
        <v>1064</v>
      </c>
      <c r="AM118" s="9">
        <f t="shared" si="39"/>
        <v>1</v>
      </c>
      <c r="AN118" s="9" t="s">
        <v>1047</v>
      </c>
      <c r="AO118" s="47">
        <f>VLOOKUP(AN118,'Data Tables'!$E$4:$F$15,2,FALSE)</f>
        <v>8.6002589999999994</v>
      </c>
      <c r="AP118" s="9">
        <f t="shared" si="40"/>
        <v>4</v>
      </c>
      <c r="AQ118" s="9" t="s">
        <v>1061</v>
      </c>
      <c r="AR118" s="9">
        <f t="shared" si="41"/>
        <v>4</v>
      </c>
      <c r="AS118" s="9" t="str">
        <f t="shared" si="42"/>
        <v>Not NYC</v>
      </c>
      <c r="AT118" s="9"/>
      <c r="AU118" s="9">
        <f t="shared" si="43"/>
        <v>0</v>
      </c>
      <c r="AV118" s="9">
        <f t="shared" si="44"/>
        <v>71</v>
      </c>
    </row>
    <row r="119" spans="1:48" hidden="1" x14ac:dyDescent="0.25">
      <c r="A119" s="9" t="s">
        <v>517</v>
      </c>
      <c r="B119" s="9" t="s">
        <v>518</v>
      </c>
      <c r="C119" s="9" t="s">
        <v>519</v>
      </c>
      <c r="D119" s="9" t="s">
        <v>450</v>
      </c>
      <c r="E119" t="s">
        <v>1034</v>
      </c>
      <c r="F119" t="str">
        <f t="shared" si="25"/>
        <v>Not NYC</v>
      </c>
      <c r="G119" s="9" t="s">
        <v>53</v>
      </c>
      <c r="H119" s="36">
        <v>40.812446999999999</v>
      </c>
      <c r="I119" s="36">
        <v>-73.607799999999997</v>
      </c>
      <c r="J119" s="40">
        <f t="shared" si="47"/>
        <v>2</v>
      </c>
      <c r="K119" s="40">
        <f t="shared" si="26"/>
        <v>0</v>
      </c>
      <c r="L119" s="40">
        <f t="shared" si="27"/>
        <v>1</v>
      </c>
      <c r="M119" s="41">
        <v>123019.8332142857</v>
      </c>
      <c r="N119" s="41">
        <v>13848.723914473683</v>
      </c>
      <c r="O119" s="41">
        <f t="shared" si="51"/>
        <v>8459.422648676471</v>
      </c>
      <c r="P119" s="42">
        <f t="shared" si="28"/>
        <v>3</v>
      </c>
      <c r="Q119" s="43">
        <v>1965</v>
      </c>
      <c r="R119" s="43"/>
      <c r="S119" s="40">
        <f t="shared" si="29"/>
        <v>3</v>
      </c>
      <c r="T119" s="40"/>
      <c r="U119" s="40">
        <f t="shared" si="30"/>
        <v>0</v>
      </c>
      <c r="V119" s="40" t="str">
        <f>IFERROR(VLOOKUP(A119,'Data Tables'!$L$3:$M$89,2,FALSE),"No")</f>
        <v>Yes</v>
      </c>
      <c r="W119" s="40">
        <f t="shared" si="31"/>
        <v>4</v>
      </c>
      <c r="X119" s="43" t="s">
        <v>1090</v>
      </c>
      <c r="Y119" s="40">
        <f t="shared" si="32"/>
        <v>4</v>
      </c>
      <c r="Z119" s="43" t="s">
        <v>46</v>
      </c>
      <c r="AA119" s="40">
        <f t="shared" si="33"/>
        <v>4</v>
      </c>
      <c r="AB119" s="44" t="str">
        <f>IF(AND(E119="Manhattan",G119="Multifamily Housing"),IF(Q119&lt;1980,"Dual Fuel","Natural Gas"),IF(AND(E119="Manhattan",G119&lt;&gt;"Multifamily Housing"),IF(Q119&lt;1945,"Oil",IF(Q119&lt;1980,"Dual Fuel","Natural Gas")),IF(E119="Downstate/LI/HV",IF(Q119&lt;1980,"Dual Fuel","Natural Gas"),IF(Q119&lt;1945,"Dual Fuel","Natural Gas"))))</f>
        <v>Dual Fuel</v>
      </c>
      <c r="AC119" s="42">
        <f t="shared" si="34"/>
        <v>3</v>
      </c>
      <c r="AD119" s="44" t="str">
        <f>IF(AND(E119="Upstate",Q119&gt;=1945),"Furnace",IF(Q119&gt;=1980,"HW Boiler",IF(AND(E119="Downstate/LI/HV",Q119&gt;=1945),"Furnace","Steam Boiler")))</f>
        <v>Furnace</v>
      </c>
      <c r="AE119" s="42">
        <f t="shared" si="35"/>
        <v>3</v>
      </c>
      <c r="AF119" s="45">
        <v>1990</v>
      </c>
      <c r="AG119" s="40">
        <f t="shared" si="36"/>
        <v>2</v>
      </c>
      <c r="AH119" s="45" t="str">
        <f t="shared" si="52"/>
        <v>Forced Air</v>
      </c>
      <c r="AI119" s="40">
        <f t="shared" si="37"/>
        <v>4</v>
      </c>
      <c r="AJ119" s="46" t="s">
        <v>42</v>
      </c>
      <c r="AK119" s="40">
        <f t="shared" si="38"/>
        <v>0</v>
      </c>
      <c r="AL119" s="9" t="s">
        <v>1048</v>
      </c>
      <c r="AM119" s="9">
        <f t="shared" si="39"/>
        <v>4</v>
      </c>
      <c r="AN119" s="9" t="s">
        <v>1052</v>
      </c>
      <c r="AO119" s="47">
        <f>VLOOKUP(AN119,'Data Tables'!$E$4:$F$15,2,FALSE)</f>
        <v>18.814844999999998</v>
      </c>
      <c r="AP119" s="9">
        <f t="shared" si="40"/>
        <v>1</v>
      </c>
      <c r="AQ119" s="9" t="s">
        <v>1058</v>
      </c>
      <c r="AR119" s="9">
        <f t="shared" si="41"/>
        <v>1</v>
      </c>
      <c r="AS119" s="9" t="str">
        <f t="shared" si="42"/>
        <v>Not NYC</v>
      </c>
      <c r="AT119" s="9"/>
      <c r="AU119" s="9">
        <f t="shared" si="43"/>
        <v>0</v>
      </c>
      <c r="AV119" s="9">
        <f t="shared" si="44"/>
        <v>71</v>
      </c>
    </row>
    <row r="120" spans="1:48" x14ac:dyDescent="0.25">
      <c r="A120" s="9" t="s">
        <v>247</v>
      </c>
      <c r="B120" s="9" t="s">
        <v>248</v>
      </c>
      <c r="C120" s="9" t="s">
        <v>38</v>
      </c>
      <c r="D120" s="9" t="s">
        <v>38</v>
      </c>
      <c r="E120" t="s">
        <v>1034</v>
      </c>
      <c r="F120" t="str">
        <f t="shared" si="25"/>
        <v>NYC</v>
      </c>
      <c r="G120" s="9" t="s">
        <v>39</v>
      </c>
      <c r="H120" s="36">
        <v>40.692827000000001</v>
      </c>
      <c r="I120" s="36">
        <v>-73.968245999999994</v>
      </c>
      <c r="J120" s="40">
        <f t="shared" ref="J120:J134" si="53">IF(OR(G120="Hospitals",G120="Nursing Homes",G120="Hotels",G120="Airports"),4,IF(OR(G120="Multifamily Housing",G120="Correctional Facilities",G120="Military"),3,IF(G120="Colleges &amp; Universities",2,IF(G120="Office",0,666))))</f>
        <v>3</v>
      </c>
      <c r="K120" s="40">
        <f t="shared" si="26"/>
        <v>2</v>
      </c>
      <c r="L120" s="40">
        <f t="shared" si="27"/>
        <v>3</v>
      </c>
      <c r="M120" s="41">
        <v>93079.15635294118</v>
      </c>
      <c r="N120" s="41">
        <v>927.19583039783379</v>
      </c>
      <c r="O120" s="41">
        <f t="shared" si="51"/>
        <v>6400.5608103875447</v>
      </c>
      <c r="P120" s="42">
        <f t="shared" si="28"/>
        <v>2</v>
      </c>
      <c r="Q120" s="43">
        <v>1954</v>
      </c>
      <c r="R120" s="43"/>
      <c r="S120" s="40">
        <f t="shared" si="29"/>
        <v>3</v>
      </c>
      <c r="T120" s="40"/>
      <c r="U120" s="40">
        <f t="shared" si="30"/>
        <v>0</v>
      </c>
      <c r="V120" s="40" t="str">
        <f>IFERROR(VLOOKUP(A120,'Data Tables'!$L$3:$M$89,2,FALSE),"No")</f>
        <v>No</v>
      </c>
      <c r="W120" s="40">
        <f t="shared" si="31"/>
        <v>0</v>
      </c>
      <c r="X120" s="43"/>
      <c r="Y120" s="40">
        <f t="shared" si="32"/>
        <v>0</v>
      </c>
      <c r="Z120" s="41" t="s">
        <v>67</v>
      </c>
      <c r="AA120" s="40">
        <f t="shared" si="33"/>
        <v>2</v>
      </c>
      <c r="AB120" s="41" t="s">
        <v>47</v>
      </c>
      <c r="AC120" s="42">
        <f t="shared" si="34"/>
        <v>3</v>
      </c>
      <c r="AD120" s="41" t="s">
        <v>74</v>
      </c>
      <c r="AE120" s="42">
        <f t="shared" si="35"/>
        <v>2</v>
      </c>
      <c r="AF120" s="43">
        <v>2010</v>
      </c>
      <c r="AG120" s="40">
        <f t="shared" si="36"/>
        <v>1</v>
      </c>
      <c r="AH120" s="45" t="str">
        <f t="shared" si="52"/>
        <v>Forced Air</v>
      </c>
      <c r="AI120" s="40">
        <f t="shared" si="37"/>
        <v>4</v>
      </c>
      <c r="AJ120" s="46" t="s">
        <v>42</v>
      </c>
      <c r="AK120" s="40">
        <f t="shared" si="38"/>
        <v>0</v>
      </c>
      <c r="AL120" s="9" t="s">
        <v>1048</v>
      </c>
      <c r="AM120" s="9">
        <f t="shared" si="39"/>
        <v>4</v>
      </c>
      <c r="AN120" s="9" t="s">
        <v>1055</v>
      </c>
      <c r="AO120" s="47">
        <f>VLOOKUP(AN120,'Data Tables'!$E$4:$F$15,2,FALSE)</f>
        <v>20.157194</v>
      </c>
      <c r="AP120" s="9">
        <f t="shared" si="40"/>
        <v>0</v>
      </c>
      <c r="AQ120" s="9" t="s">
        <v>1050</v>
      </c>
      <c r="AR120" s="9">
        <f t="shared" si="41"/>
        <v>2</v>
      </c>
      <c r="AS120" s="9" t="str">
        <f t="shared" si="42"/>
        <v>NYC Dual Fuel</v>
      </c>
      <c r="AT120" s="9"/>
      <c r="AU120" s="9">
        <f t="shared" si="43"/>
        <v>3</v>
      </c>
      <c r="AV120" s="9">
        <f t="shared" si="44"/>
        <v>71</v>
      </c>
    </row>
    <row r="121" spans="1:48" hidden="1" x14ac:dyDescent="0.25">
      <c r="A121" s="9" t="s">
        <v>825</v>
      </c>
      <c r="B121" s="9" t="s">
        <v>826</v>
      </c>
      <c r="C121" s="9" t="s">
        <v>827</v>
      </c>
      <c r="D121" s="9" t="s">
        <v>406</v>
      </c>
      <c r="E121" t="s">
        <v>1034</v>
      </c>
      <c r="F121" t="str">
        <f t="shared" si="25"/>
        <v>Not NYC</v>
      </c>
      <c r="G121" s="9" t="s">
        <v>76</v>
      </c>
      <c r="H121" s="36">
        <v>41.391300000000001</v>
      </c>
      <c r="I121" s="36">
        <v>-74.423699999999997</v>
      </c>
      <c r="J121" s="40">
        <f t="shared" si="53"/>
        <v>4</v>
      </c>
      <c r="K121" s="40">
        <f t="shared" si="26"/>
        <v>4</v>
      </c>
      <c r="L121" s="40">
        <f t="shared" si="27"/>
        <v>4</v>
      </c>
      <c r="M121" s="41">
        <v>38237.016815873343</v>
      </c>
      <c r="N121" s="41">
        <v>16673.11779761919</v>
      </c>
      <c r="O121" s="41">
        <f t="shared" si="51"/>
        <v>2629.3572151621142</v>
      </c>
      <c r="P121" s="42">
        <f t="shared" si="28"/>
        <v>1</v>
      </c>
      <c r="Q121" s="43">
        <v>1973</v>
      </c>
      <c r="R121" s="43">
        <v>2014</v>
      </c>
      <c r="S121" s="40">
        <f t="shared" si="29"/>
        <v>0</v>
      </c>
      <c r="T121" s="40" t="s">
        <v>1162</v>
      </c>
      <c r="U121" s="40">
        <f t="shared" si="30"/>
        <v>4</v>
      </c>
      <c r="V121" s="40" t="str">
        <f>IFERROR(VLOOKUP(A121,'Data Tables'!$L$3:$M$89,2,FALSE),"No")</f>
        <v>No</v>
      </c>
      <c r="W121" s="40">
        <f t="shared" si="31"/>
        <v>0</v>
      </c>
      <c r="X121" s="43"/>
      <c r="Y121" s="40">
        <f t="shared" si="32"/>
        <v>0</v>
      </c>
      <c r="Z121" s="43" t="s">
        <v>46</v>
      </c>
      <c r="AA121" s="40">
        <f t="shared" si="33"/>
        <v>4</v>
      </c>
      <c r="AB121" s="43" t="s">
        <v>47</v>
      </c>
      <c r="AC121" s="42">
        <f t="shared" si="34"/>
        <v>3</v>
      </c>
      <c r="AD121" s="41" t="s">
        <v>54</v>
      </c>
      <c r="AE121" s="42">
        <f t="shared" si="35"/>
        <v>2</v>
      </c>
      <c r="AF121" s="45">
        <v>1990</v>
      </c>
      <c r="AG121" s="40">
        <f t="shared" si="36"/>
        <v>2</v>
      </c>
      <c r="AH121" s="43" t="s">
        <v>49</v>
      </c>
      <c r="AI121" s="40">
        <f t="shared" si="37"/>
        <v>2</v>
      </c>
      <c r="AJ121" s="46" t="s">
        <v>49</v>
      </c>
      <c r="AK121" s="40">
        <f t="shared" si="38"/>
        <v>1</v>
      </c>
      <c r="AL121" s="9" t="s">
        <v>1060</v>
      </c>
      <c r="AM121" s="9">
        <f t="shared" si="39"/>
        <v>2</v>
      </c>
      <c r="AN121" s="9" t="s">
        <v>1051</v>
      </c>
      <c r="AO121" s="47">
        <f>VLOOKUP(AN121,'Data Tables'!$E$4:$F$15,2,FALSE)</f>
        <v>13.688314</v>
      </c>
      <c r="AP121" s="9">
        <f t="shared" si="40"/>
        <v>2</v>
      </c>
      <c r="AQ121" s="9" t="s">
        <v>1061</v>
      </c>
      <c r="AR121" s="9">
        <f t="shared" si="41"/>
        <v>4</v>
      </c>
      <c r="AS121" s="9" t="str">
        <f t="shared" si="42"/>
        <v>Not NYC</v>
      </c>
      <c r="AT121" s="9"/>
      <c r="AU121" s="9">
        <f t="shared" si="43"/>
        <v>0</v>
      </c>
      <c r="AV121" s="9">
        <f t="shared" si="44"/>
        <v>71</v>
      </c>
    </row>
    <row r="122" spans="1:48" x14ac:dyDescent="0.25">
      <c r="A122" s="9" t="s">
        <v>202</v>
      </c>
      <c r="B122" s="9" t="s">
        <v>203</v>
      </c>
      <c r="C122" s="9" t="s">
        <v>62</v>
      </c>
      <c r="D122" s="9" t="s">
        <v>63</v>
      </c>
      <c r="E122" t="s">
        <v>63</v>
      </c>
      <c r="F122" t="str">
        <f t="shared" si="25"/>
        <v>NYC</v>
      </c>
      <c r="G122" s="9" t="s">
        <v>53</v>
      </c>
      <c r="H122" s="36">
        <v>40.747225800000002</v>
      </c>
      <c r="I122" s="36">
        <v>-73.994861200000003</v>
      </c>
      <c r="J122" s="40">
        <f t="shared" si="53"/>
        <v>2</v>
      </c>
      <c r="K122" s="40">
        <f t="shared" si="26"/>
        <v>0</v>
      </c>
      <c r="L122" s="40">
        <f t="shared" si="27"/>
        <v>1</v>
      </c>
      <c r="M122" s="41">
        <v>131299.38779294118</v>
      </c>
      <c r="N122" s="41">
        <v>14833.73989105263</v>
      </c>
      <c r="O122" s="41">
        <f t="shared" si="51"/>
        <v>9028.7637841146025</v>
      </c>
      <c r="P122" s="42">
        <f t="shared" si="28"/>
        <v>3</v>
      </c>
      <c r="Q122" s="43">
        <v>1954</v>
      </c>
      <c r="R122" s="43">
        <v>2018</v>
      </c>
      <c r="S122" s="40">
        <f t="shared" si="29"/>
        <v>0</v>
      </c>
      <c r="T122" s="40" t="s">
        <v>1162</v>
      </c>
      <c r="U122" s="40">
        <f t="shared" si="30"/>
        <v>4</v>
      </c>
      <c r="V122" s="40" t="str">
        <f>IFERROR(VLOOKUP(A122,'Data Tables'!$L$3:$M$89,2,FALSE),"No")</f>
        <v>Yes</v>
      </c>
      <c r="W122" s="40">
        <f t="shared" si="31"/>
        <v>4</v>
      </c>
      <c r="X122" s="43"/>
      <c r="Y122" s="40">
        <f t="shared" si="32"/>
        <v>0</v>
      </c>
      <c r="Z122" s="41" t="s">
        <v>40</v>
      </c>
      <c r="AA122" s="40">
        <f t="shared" si="33"/>
        <v>0</v>
      </c>
      <c r="AB122" s="41" t="s">
        <v>41</v>
      </c>
      <c r="AC122" s="42">
        <f t="shared" si="34"/>
        <v>2</v>
      </c>
      <c r="AD122" s="41" t="s">
        <v>54</v>
      </c>
      <c r="AE122" s="42">
        <f t="shared" si="35"/>
        <v>2</v>
      </c>
      <c r="AF122" s="43">
        <v>1974</v>
      </c>
      <c r="AG122" s="40">
        <f t="shared" si="36"/>
        <v>3</v>
      </c>
      <c r="AH122" s="43" t="s">
        <v>89</v>
      </c>
      <c r="AI122" s="40">
        <f t="shared" si="37"/>
        <v>4</v>
      </c>
      <c r="AJ122" s="46" t="s">
        <v>50</v>
      </c>
      <c r="AK122" s="40">
        <f t="shared" si="38"/>
        <v>3</v>
      </c>
      <c r="AL122" s="9" t="s">
        <v>1048</v>
      </c>
      <c r="AM122" s="9">
        <f t="shared" si="39"/>
        <v>4</v>
      </c>
      <c r="AN122" s="9" t="s">
        <v>1055</v>
      </c>
      <c r="AO122" s="47">
        <f>VLOOKUP(AN122,'Data Tables'!$E$4:$F$15,2,FALSE)</f>
        <v>20.157194</v>
      </c>
      <c r="AP122" s="9">
        <f t="shared" si="40"/>
        <v>0</v>
      </c>
      <c r="AQ122" s="9" t="s">
        <v>1050</v>
      </c>
      <c r="AR122" s="9">
        <f t="shared" si="41"/>
        <v>2</v>
      </c>
      <c r="AS122" s="9" t="str">
        <f t="shared" si="42"/>
        <v>NYC Natural Gas</v>
      </c>
      <c r="AT122" s="9"/>
      <c r="AU122" s="9">
        <f t="shared" si="43"/>
        <v>2</v>
      </c>
      <c r="AV122" s="9">
        <f t="shared" si="44"/>
        <v>71</v>
      </c>
    </row>
    <row r="123" spans="1:48" x14ac:dyDescent="0.25">
      <c r="A123" s="9" t="s">
        <v>368</v>
      </c>
      <c r="B123" s="9" t="s">
        <v>369</v>
      </c>
      <c r="C123" s="9" t="s">
        <v>38</v>
      </c>
      <c r="D123" s="9" t="s">
        <v>38</v>
      </c>
      <c r="E123" t="s">
        <v>1034</v>
      </c>
      <c r="F123" t="str">
        <f t="shared" si="25"/>
        <v>NYC</v>
      </c>
      <c r="G123" s="9" t="s">
        <v>76</v>
      </c>
      <c r="H123" s="36">
        <v>40.659744000000003</v>
      </c>
      <c r="I123" s="36">
        <v>-73.933959999999999</v>
      </c>
      <c r="J123" s="40">
        <f t="shared" si="53"/>
        <v>4</v>
      </c>
      <c r="K123" s="40">
        <f t="shared" si="26"/>
        <v>4</v>
      </c>
      <c r="L123" s="40">
        <f t="shared" si="27"/>
        <v>4</v>
      </c>
      <c r="M123" s="41">
        <v>196779.94465321131</v>
      </c>
      <c r="N123" s="41">
        <v>85805.208424365381</v>
      </c>
      <c r="O123" s="41">
        <v>13531.515017623768</v>
      </c>
      <c r="P123" s="42">
        <f t="shared" si="28"/>
        <v>3</v>
      </c>
      <c r="Q123" s="43">
        <v>1975</v>
      </c>
      <c r="R123" s="43"/>
      <c r="S123" s="40">
        <f t="shared" si="29"/>
        <v>3</v>
      </c>
      <c r="T123" s="40"/>
      <c r="U123" s="40">
        <f t="shared" si="30"/>
        <v>0</v>
      </c>
      <c r="V123" s="40" t="str">
        <f>IFERROR(VLOOKUP(A123,'Data Tables'!$L$3:$M$89,2,FALSE),"No")</f>
        <v>No</v>
      </c>
      <c r="W123" s="40">
        <f t="shared" si="31"/>
        <v>0</v>
      </c>
      <c r="X123" s="43"/>
      <c r="Y123" s="40">
        <f t="shared" si="32"/>
        <v>0</v>
      </c>
      <c r="Z123" s="41" t="s">
        <v>67</v>
      </c>
      <c r="AA123" s="40">
        <f t="shared" si="33"/>
        <v>2</v>
      </c>
      <c r="AB123" s="41" t="s">
        <v>41</v>
      </c>
      <c r="AC123" s="42">
        <f t="shared" si="34"/>
        <v>2</v>
      </c>
      <c r="AD123" s="41" t="s">
        <v>104</v>
      </c>
      <c r="AE123" s="42">
        <f t="shared" si="35"/>
        <v>3</v>
      </c>
      <c r="AF123" s="43">
        <v>1991</v>
      </c>
      <c r="AG123" s="40">
        <f t="shared" si="36"/>
        <v>2</v>
      </c>
      <c r="AH123" s="45" t="str">
        <f>IF(AND(E123="Upstate",Q123&gt;=1945),"Forced Air",IF(Q123&gt;=1980,"Hydronic",IF(AND(E123="Downstate/LI/HV",Q123&gt;=1945),"Forced Air","Steam")))</f>
        <v>Forced Air</v>
      </c>
      <c r="AI123" s="40">
        <f t="shared" si="37"/>
        <v>4</v>
      </c>
      <c r="AJ123" s="46" t="s">
        <v>42</v>
      </c>
      <c r="AK123" s="40">
        <f t="shared" si="38"/>
        <v>0</v>
      </c>
      <c r="AL123" s="9" t="s">
        <v>1048</v>
      </c>
      <c r="AM123" s="9">
        <f t="shared" si="39"/>
        <v>4</v>
      </c>
      <c r="AN123" s="9" t="s">
        <v>1055</v>
      </c>
      <c r="AO123" s="47">
        <f>VLOOKUP(AN123,'Data Tables'!$E$4:$F$15,2,FALSE)</f>
        <v>20.157194</v>
      </c>
      <c r="AP123" s="9">
        <f t="shared" si="40"/>
        <v>0</v>
      </c>
      <c r="AQ123" s="9" t="s">
        <v>1050</v>
      </c>
      <c r="AR123" s="9">
        <f t="shared" si="41"/>
        <v>2</v>
      </c>
      <c r="AS123" s="9" t="str">
        <f t="shared" si="42"/>
        <v>NYC Natural Gas</v>
      </c>
      <c r="AT123" s="9" t="s">
        <v>1162</v>
      </c>
      <c r="AU123" s="9">
        <f t="shared" si="43"/>
        <v>0</v>
      </c>
      <c r="AV123" s="9">
        <f t="shared" si="44"/>
        <v>70</v>
      </c>
    </row>
    <row r="124" spans="1:48" x14ac:dyDescent="0.25">
      <c r="A124" s="9" t="s">
        <v>177</v>
      </c>
      <c r="B124" s="9" t="s">
        <v>178</v>
      </c>
      <c r="C124" s="9" t="s">
        <v>59</v>
      </c>
      <c r="D124" s="9" t="s">
        <v>59</v>
      </c>
      <c r="E124" t="s">
        <v>1034</v>
      </c>
      <c r="F124" t="str">
        <f t="shared" si="25"/>
        <v>NYC</v>
      </c>
      <c r="G124" s="9" t="s">
        <v>39</v>
      </c>
      <c r="H124" s="36">
        <v>40.697471200000003</v>
      </c>
      <c r="I124" s="36">
        <v>-73.795957900000005</v>
      </c>
      <c r="J124" s="40">
        <f t="shared" si="53"/>
        <v>3</v>
      </c>
      <c r="K124" s="40">
        <f t="shared" si="26"/>
        <v>2</v>
      </c>
      <c r="L124" s="40">
        <f t="shared" si="27"/>
        <v>3</v>
      </c>
      <c r="M124" s="41">
        <v>160701.79800000001</v>
      </c>
      <c r="N124" s="41">
        <v>2910.7818284231048</v>
      </c>
      <c r="O124" s="41">
        <f t="shared" ref="O124:O154" si="54">(M124/0.85)*116.9*0.0005</f>
        <v>11050.611874235297</v>
      </c>
      <c r="P124" s="42">
        <f t="shared" si="28"/>
        <v>3</v>
      </c>
      <c r="Q124" s="43">
        <v>1940</v>
      </c>
      <c r="R124" s="43"/>
      <c r="S124" s="40">
        <f t="shared" si="29"/>
        <v>4</v>
      </c>
      <c r="T124" s="40" t="s">
        <v>1162</v>
      </c>
      <c r="U124" s="40">
        <f t="shared" si="30"/>
        <v>4</v>
      </c>
      <c r="V124" s="40" t="str">
        <f>IFERROR(VLOOKUP(A124,'Data Tables'!$L$3:$M$89,2,FALSE),"No")</f>
        <v>No</v>
      </c>
      <c r="W124" s="40">
        <f t="shared" si="31"/>
        <v>0</v>
      </c>
      <c r="X124" s="43"/>
      <c r="Y124" s="40">
        <f t="shared" si="32"/>
        <v>0</v>
      </c>
      <c r="Z124" s="41" t="s">
        <v>46</v>
      </c>
      <c r="AA124" s="40">
        <f t="shared" si="33"/>
        <v>4</v>
      </c>
      <c r="AB124" s="44" t="str">
        <f>IF(AND(E124="Manhattan",G124="Multifamily Housing"),IF(Q124&lt;1980,"Dual Fuel","Natural Gas"),IF(AND(E124="Manhattan",G124&lt;&gt;"Multifamily Housing"),IF(Q124&lt;1945,"Oil",IF(Q124&lt;1980,"Dual Fuel","Natural Gas")),IF(E124="Downstate/LI/HV",IF(Q124&lt;1980,"Dual Fuel","Natural Gas"),IF(Q124&lt;1945,"Dual Fuel","Natural Gas"))))</f>
        <v>Dual Fuel</v>
      </c>
      <c r="AC124" s="42">
        <f t="shared" si="34"/>
        <v>3</v>
      </c>
      <c r="AD124" s="44" t="str">
        <f>IF(AND(E124="Upstate",Q124&gt;=1945),"Furnace",IF(Q124&gt;=1980,"HW Boiler",IF(AND(E124="Downstate/LI/HV",Q124&gt;=1945),"Furnace","Steam Boiler")))</f>
        <v>Steam Boiler</v>
      </c>
      <c r="AE124" s="42">
        <f t="shared" si="35"/>
        <v>2</v>
      </c>
      <c r="AF124" s="45">
        <v>1990</v>
      </c>
      <c r="AG124" s="40">
        <f t="shared" si="36"/>
        <v>2</v>
      </c>
      <c r="AH124" s="45" t="str">
        <f>IF(AND(E124="Upstate",Q124&gt;=1945),"Forced Air",IF(Q124&gt;=1980,"Hydronic",IF(AND(E124="Downstate/LI/HV",Q124&gt;=1945),"Forced Air","Steam")))</f>
        <v>Steam</v>
      </c>
      <c r="AI124" s="40">
        <f t="shared" si="37"/>
        <v>2</v>
      </c>
      <c r="AJ124" s="46" t="s">
        <v>42</v>
      </c>
      <c r="AK124" s="40">
        <f t="shared" si="38"/>
        <v>0</v>
      </c>
      <c r="AL124" s="9" t="s">
        <v>1048</v>
      </c>
      <c r="AM124" s="9">
        <f t="shared" si="39"/>
        <v>4</v>
      </c>
      <c r="AN124" s="9" t="s">
        <v>1055</v>
      </c>
      <c r="AO124" s="47">
        <f>VLOOKUP(AN124,'Data Tables'!$E$4:$F$15,2,FALSE)</f>
        <v>20.157194</v>
      </c>
      <c r="AP124" s="9">
        <f t="shared" si="40"/>
        <v>0</v>
      </c>
      <c r="AQ124" s="9" t="s">
        <v>1050</v>
      </c>
      <c r="AR124" s="9">
        <f t="shared" si="41"/>
        <v>2</v>
      </c>
      <c r="AS124" s="9" t="str">
        <f t="shared" si="42"/>
        <v>NYC Dual Fuel</v>
      </c>
      <c r="AT124" s="9" t="s">
        <v>1162</v>
      </c>
      <c r="AU124" s="9">
        <f t="shared" si="43"/>
        <v>0</v>
      </c>
      <c r="AV124" s="9">
        <f t="shared" si="44"/>
        <v>70</v>
      </c>
    </row>
    <row r="125" spans="1:48" x14ac:dyDescent="0.25">
      <c r="A125" s="9" t="s">
        <v>255</v>
      </c>
      <c r="B125" s="38" t="s">
        <v>256</v>
      </c>
      <c r="C125" s="9" t="s">
        <v>38</v>
      </c>
      <c r="D125" s="9" t="s">
        <v>38</v>
      </c>
      <c r="E125" t="s">
        <v>1034</v>
      </c>
      <c r="F125" t="str">
        <f t="shared" si="25"/>
        <v>NYC</v>
      </c>
      <c r="G125" s="9" t="s">
        <v>76</v>
      </c>
      <c r="H125" s="36">
        <v>40.656311799999997</v>
      </c>
      <c r="I125" s="36">
        <v>-73.936687699999993</v>
      </c>
      <c r="J125" s="40">
        <f t="shared" si="53"/>
        <v>4</v>
      </c>
      <c r="K125" s="40">
        <f t="shared" si="26"/>
        <v>4</v>
      </c>
      <c r="L125" s="40">
        <f t="shared" si="27"/>
        <v>4</v>
      </c>
      <c r="M125" s="41">
        <v>85179.036571764707</v>
      </c>
      <c r="N125" s="41">
        <v>35826.398746744184</v>
      </c>
      <c r="O125" s="41">
        <f t="shared" si="54"/>
        <v>5857.3113971995854</v>
      </c>
      <c r="P125" s="42">
        <f t="shared" si="28"/>
        <v>2</v>
      </c>
      <c r="Q125" s="43">
        <v>1937</v>
      </c>
      <c r="R125" s="43">
        <v>2019</v>
      </c>
      <c r="S125" s="40">
        <f t="shared" si="29"/>
        <v>0</v>
      </c>
      <c r="T125" s="40" t="s">
        <v>1162</v>
      </c>
      <c r="U125" s="40">
        <f t="shared" si="30"/>
        <v>4</v>
      </c>
      <c r="V125" s="40" t="str">
        <f>IFERROR(VLOOKUP(A125,'Data Tables'!$L$3:$M$89,2,FALSE),"No")</f>
        <v>No</v>
      </c>
      <c r="W125" s="40">
        <f t="shared" si="31"/>
        <v>0</v>
      </c>
      <c r="X125" s="43" t="s">
        <v>1128</v>
      </c>
      <c r="Y125" s="40">
        <f t="shared" si="32"/>
        <v>4</v>
      </c>
      <c r="Z125" s="41" t="s">
        <v>46</v>
      </c>
      <c r="AA125" s="40">
        <f t="shared" si="33"/>
        <v>4</v>
      </c>
      <c r="AB125" s="44" t="str">
        <f>IF(AND(E125="Manhattan",G125="Multifamily Housing"),IF(Q125&lt;1980,"Dual Fuel","Natural Gas"),IF(AND(E125="Manhattan",G125&lt;&gt;"Multifamily Housing"),IF(Q125&lt;1945,"Oil",IF(Q125&lt;1980,"Dual Fuel","Natural Gas")),IF(E125="Downstate/LI/HV",IF(Q125&lt;1980,"Dual Fuel","Natural Gas"),IF(Q125&lt;1945,"Dual Fuel","Natural Gas"))))</f>
        <v>Dual Fuel</v>
      </c>
      <c r="AC125" s="42">
        <f t="shared" si="34"/>
        <v>3</v>
      </c>
      <c r="AD125" s="44" t="str">
        <f>IF(AND(E125="Upstate",Q125&gt;=1945),"Furnace",IF(Q125&gt;=1980,"HW Boiler",IF(AND(E125="Downstate/LI/HV",Q125&gt;=1945),"Furnace","Steam Boiler")))</f>
        <v>Steam Boiler</v>
      </c>
      <c r="AE125" s="42">
        <f t="shared" si="35"/>
        <v>2</v>
      </c>
      <c r="AF125" s="45">
        <v>1990</v>
      </c>
      <c r="AG125" s="40">
        <f t="shared" si="36"/>
        <v>2</v>
      </c>
      <c r="AH125" s="45" t="str">
        <f>IF(AND(E125="Upstate",Q125&gt;=1945),"Forced Air",IF(Q125&gt;=1980,"Hydronic",IF(AND(E125="Downstate/LI/HV",Q125&gt;=1945),"Forced Air","Steam")))</f>
        <v>Steam</v>
      </c>
      <c r="AI125" s="40">
        <f t="shared" si="37"/>
        <v>2</v>
      </c>
      <c r="AJ125" s="46" t="s">
        <v>42</v>
      </c>
      <c r="AK125" s="40">
        <f t="shared" si="38"/>
        <v>0</v>
      </c>
      <c r="AL125" s="9" t="s">
        <v>1048</v>
      </c>
      <c r="AM125" s="9">
        <f t="shared" si="39"/>
        <v>4</v>
      </c>
      <c r="AN125" s="9" t="s">
        <v>1055</v>
      </c>
      <c r="AO125" s="47">
        <f>VLOOKUP(AN125,'Data Tables'!$E$4:$F$15,2,FALSE)</f>
        <v>20.157194</v>
      </c>
      <c r="AP125" s="9">
        <f t="shared" si="40"/>
        <v>0</v>
      </c>
      <c r="AQ125" s="9" t="s">
        <v>1050</v>
      </c>
      <c r="AR125" s="9">
        <f t="shared" si="41"/>
        <v>2</v>
      </c>
      <c r="AS125" s="9" t="str">
        <f t="shared" si="42"/>
        <v>NYC Dual Fuel</v>
      </c>
      <c r="AT125" s="9" t="s">
        <v>1162</v>
      </c>
      <c r="AU125" s="9">
        <f t="shared" si="43"/>
        <v>0</v>
      </c>
      <c r="AV125" s="9">
        <f t="shared" si="44"/>
        <v>70</v>
      </c>
    </row>
    <row r="126" spans="1:48" x14ac:dyDescent="0.25">
      <c r="A126" s="9" t="s">
        <v>119</v>
      </c>
      <c r="B126" s="9" t="s">
        <v>119</v>
      </c>
      <c r="C126" s="9" t="s">
        <v>62</v>
      </c>
      <c r="D126" s="9" t="s">
        <v>63</v>
      </c>
      <c r="E126" t="s">
        <v>63</v>
      </c>
      <c r="F126" t="str">
        <f t="shared" si="25"/>
        <v>NYC</v>
      </c>
      <c r="G126" s="9" t="s">
        <v>76</v>
      </c>
      <c r="H126" s="36">
        <v>40.738935099999999</v>
      </c>
      <c r="I126" s="36">
        <v>-73.9753367</v>
      </c>
      <c r="J126" s="40">
        <f t="shared" si="53"/>
        <v>4</v>
      </c>
      <c r="K126" s="40">
        <f t="shared" si="26"/>
        <v>4</v>
      </c>
      <c r="L126" s="40">
        <f t="shared" si="27"/>
        <v>4</v>
      </c>
      <c r="M126" s="41">
        <v>243200.83545317646</v>
      </c>
      <c r="N126" s="41">
        <v>102290.54538725581</v>
      </c>
      <c r="O126" s="41">
        <f t="shared" si="54"/>
        <v>16723.633920280194</v>
      </c>
      <c r="P126" s="42">
        <f t="shared" si="28"/>
        <v>4</v>
      </c>
      <c r="Q126" s="43">
        <v>1879</v>
      </c>
      <c r="R126" s="43"/>
      <c r="S126" s="40">
        <f t="shared" si="29"/>
        <v>4</v>
      </c>
      <c r="T126" s="40" t="s">
        <v>1162</v>
      </c>
      <c r="U126" s="40">
        <f t="shared" si="30"/>
        <v>4</v>
      </c>
      <c r="V126" s="40" t="str">
        <f>IFERROR(VLOOKUP(A126,'Data Tables'!$L$3:$M$89,2,FALSE),"No")</f>
        <v>No</v>
      </c>
      <c r="W126" s="40">
        <f t="shared" si="31"/>
        <v>0</v>
      </c>
      <c r="X126" s="43"/>
      <c r="Y126" s="40">
        <f t="shared" si="32"/>
        <v>0</v>
      </c>
      <c r="Z126" s="41" t="s">
        <v>40</v>
      </c>
      <c r="AA126" s="40">
        <f t="shared" si="33"/>
        <v>0</v>
      </c>
      <c r="AB126" s="41" t="s">
        <v>41</v>
      </c>
      <c r="AC126" s="42">
        <f t="shared" si="34"/>
        <v>2</v>
      </c>
      <c r="AD126" s="41" t="s">
        <v>54</v>
      </c>
      <c r="AE126" s="42">
        <f t="shared" si="35"/>
        <v>2</v>
      </c>
      <c r="AF126" s="45">
        <v>1990</v>
      </c>
      <c r="AG126" s="40">
        <f t="shared" si="36"/>
        <v>2</v>
      </c>
      <c r="AH126" t="s">
        <v>49</v>
      </c>
      <c r="AI126" s="40">
        <f t="shared" si="37"/>
        <v>2</v>
      </c>
      <c r="AJ126" s="51" t="s">
        <v>49</v>
      </c>
      <c r="AK126" s="40">
        <f t="shared" si="38"/>
        <v>1</v>
      </c>
      <c r="AL126" s="9" t="s">
        <v>1048</v>
      </c>
      <c r="AM126" s="9">
        <f t="shared" si="39"/>
        <v>4</v>
      </c>
      <c r="AN126" s="9" t="s">
        <v>1055</v>
      </c>
      <c r="AO126" s="47">
        <f>VLOOKUP(AN126,'Data Tables'!$E$4:$F$15,2,FALSE)</f>
        <v>20.157194</v>
      </c>
      <c r="AP126" s="9">
        <f t="shared" si="40"/>
        <v>0</v>
      </c>
      <c r="AQ126" s="9" t="s">
        <v>1050</v>
      </c>
      <c r="AR126" s="9">
        <f t="shared" si="41"/>
        <v>2</v>
      </c>
      <c r="AS126" s="9" t="str">
        <f t="shared" si="42"/>
        <v>NYC Natural Gas</v>
      </c>
      <c r="AT126" s="9" t="s">
        <v>1162</v>
      </c>
      <c r="AU126" s="9">
        <f t="shared" si="43"/>
        <v>0</v>
      </c>
      <c r="AV126" s="9">
        <f t="shared" si="44"/>
        <v>70</v>
      </c>
    </row>
    <row r="127" spans="1:48" hidden="1" x14ac:dyDescent="0.25">
      <c r="A127" s="9" t="s">
        <v>522</v>
      </c>
      <c r="B127" s="9" t="s">
        <v>523</v>
      </c>
      <c r="C127" s="9" t="s">
        <v>524</v>
      </c>
      <c r="D127" s="9" t="s">
        <v>524</v>
      </c>
      <c r="E127" t="s">
        <v>1035</v>
      </c>
      <c r="F127" t="str">
        <f t="shared" si="25"/>
        <v>Not NYC</v>
      </c>
      <c r="G127" s="9" t="s">
        <v>76</v>
      </c>
      <c r="H127" s="36">
        <v>42.819996000000003</v>
      </c>
      <c r="I127" s="36">
        <v>-73.919224999999997</v>
      </c>
      <c r="J127" s="40">
        <f t="shared" si="53"/>
        <v>4</v>
      </c>
      <c r="K127" s="40">
        <f t="shared" si="26"/>
        <v>4</v>
      </c>
      <c r="L127" s="40">
        <f t="shared" si="27"/>
        <v>4</v>
      </c>
      <c r="M127" s="41">
        <v>117958.99088239386</v>
      </c>
      <c r="N127" s="41">
        <v>51435.606489415935</v>
      </c>
      <c r="O127" s="41">
        <f t="shared" si="54"/>
        <v>8111.4153142069672</v>
      </c>
      <c r="P127" s="42">
        <f t="shared" si="28"/>
        <v>3</v>
      </c>
      <c r="Q127" s="43">
        <v>1906</v>
      </c>
      <c r="R127" s="43"/>
      <c r="S127" s="40">
        <f t="shared" si="29"/>
        <v>4</v>
      </c>
      <c r="T127" s="40"/>
      <c r="U127" s="40">
        <f t="shared" si="30"/>
        <v>0</v>
      </c>
      <c r="V127" s="40" t="str">
        <f>IFERROR(VLOOKUP(A127,'Data Tables'!$L$3:$M$89,2,FALSE),"No")</f>
        <v>No</v>
      </c>
      <c r="W127" s="40">
        <f t="shared" si="31"/>
        <v>0</v>
      </c>
      <c r="X127" s="43" t="s">
        <v>1091</v>
      </c>
      <c r="Y127" s="40">
        <f t="shared" si="32"/>
        <v>4</v>
      </c>
      <c r="Z127" s="43" t="s">
        <v>156</v>
      </c>
      <c r="AA127" s="40">
        <f t="shared" si="33"/>
        <v>0</v>
      </c>
      <c r="AB127" s="43" t="s">
        <v>41</v>
      </c>
      <c r="AC127" s="42">
        <f t="shared" si="34"/>
        <v>2</v>
      </c>
      <c r="AD127" s="41" t="s">
        <v>104</v>
      </c>
      <c r="AE127" s="42">
        <f t="shared" si="35"/>
        <v>3</v>
      </c>
      <c r="AF127" s="43">
        <v>2001</v>
      </c>
      <c r="AG127" s="40">
        <f t="shared" si="36"/>
        <v>1</v>
      </c>
      <c r="AH127" s="45" t="str">
        <f>IF(AND(E127="Upstate",Q127&gt;=1945),"Forced Air",IF(Q127&gt;=1980,"Hydronic",IF(AND(E127="Downstate/LI/HV",Q127&gt;=1945),"Forced Air","Steam")))</f>
        <v>Steam</v>
      </c>
      <c r="AI127" s="40">
        <f t="shared" si="37"/>
        <v>2</v>
      </c>
      <c r="AJ127" s="46" t="s">
        <v>42</v>
      </c>
      <c r="AK127" s="40">
        <f t="shared" si="38"/>
        <v>0</v>
      </c>
      <c r="AL127" s="9" t="s">
        <v>1060</v>
      </c>
      <c r="AM127" s="9">
        <f t="shared" si="39"/>
        <v>2</v>
      </c>
      <c r="AN127" s="9" t="s">
        <v>1047</v>
      </c>
      <c r="AO127" s="47">
        <f>VLOOKUP(AN127,'Data Tables'!$E$4:$F$15,2,FALSE)</f>
        <v>8.6002589999999994</v>
      </c>
      <c r="AP127" s="9">
        <f t="shared" si="40"/>
        <v>4</v>
      </c>
      <c r="AQ127" s="9" t="s">
        <v>1061</v>
      </c>
      <c r="AR127" s="9">
        <f t="shared" si="41"/>
        <v>4</v>
      </c>
      <c r="AS127" s="9" t="str">
        <f t="shared" si="42"/>
        <v>Not NYC</v>
      </c>
      <c r="AT127" s="9"/>
      <c r="AU127" s="9">
        <f t="shared" si="43"/>
        <v>0</v>
      </c>
      <c r="AV127" s="9">
        <f t="shared" si="44"/>
        <v>70</v>
      </c>
    </row>
    <row r="128" spans="1:48" hidden="1" x14ac:dyDescent="0.25">
      <c r="A128" s="9" t="s">
        <v>806</v>
      </c>
      <c r="B128" s="9" t="s">
        <v>807</v>
      </c>
      <c r="C128" s="9" t="s">
        <v>808</v>
      </c>
      <c r="D128" s="9" t="s">
        <v>681</v>
      </c>
      <c r="E128" t="s">
        <v>1035</v>
      </c>
      <c r="F128" t="str">
        <f t="shared" si="25"/>
        <v>Not NYC</v>
      </c>
      <c r="G128" s="9" t="s">
        <v>76</v>
      </c>
      <c r="H128" s="36">
        <v>42.960616999999999</v>
      </c>
      <c r="I128" s="36">
        <v>-77.138957000000005</v>
      </c>
      <c r="J128" s="40">
        <f t="shared" si="53"/>
        <v>4</v>
      </c>
      <c r="K128" s="40">
        <f t="shared" si="26"/>
        <v>4</v>
      </c>
      <c r="L128" s="40">
        <f t="shared" si="27"/>
        <v>4</v>
      </c>
      <c r="M128" s="41">
        <v>40023.060331135406</v>
      </c>
      <c r="N128" s="41">
        <v>17451.91584206486</v>
      </c>
      <c r="O128" s="41">
        <f t="shared" si="54"/>
        <v>2752.1739721821937</v>
      </c>
      <c r="P128" s="42">
        <f t="shared" si="28"/>
        <v>1</v>
      </c>
      <c r="Q128" s="43">
        <v>1972</v>
      </c>
      <c r="R128" s="43">
        <v>2021</v>
      </c>
      <c r="S128" s="40">
        <f t="shared" si="29"/>
        <v>0</v>
      </c>
      <c r="T128" s="40"/>
      <c r="U128" s="40">
        <f t="shared" si="30"/>
        <v>0</v>
      </c>
      <c r="V128" s="40" t="str">
        <f>IFERROR(VLOOKUP(A128,'Data Tables'!$L$3:$M$89,2,FALSE),"No")</f>
        <v>No</v>
      </c>
      <c r="W128" s="40">
        <f t="shared" si="31"/>
        <v>0</v>
      </c>
      <c r="X128" s="43"/>
      <c r="Y128" s="40">
        <f t="shared" si="32"/>
        <v>0</v>
      </c>
      <c r="Z128" s="43" t="s">
        <v>46</v>
      </c>
      <c r="AA128" s="40">
        <f t="shared" si="33"/>
        <v>4</v>
      </c>
      <c r="AB128" s="43" t="s">
        <v>41</v>
      </c>
      <c r="AC128" s="42">
        <f t="shared" si="34"/>
        <v>2</v>
      </c>
      <c r="AD128" s="41" t="s">
        <v>104</v>
      </c>
      <c r="AE128" s="42">
        <f t="shared" si="35"/>
        <v>3</v>
      </c>
      <c r="AF128" s="43">
        <v>1994</v>
      </c>
      <c r="AG128" s="40">
        <f t="shared" si="36"/>
        <v>2</v>
      </c>
      <c r="AH128" s="45" t="str">
        <f>IF(AND(E128="Upstate",Q128&gt;=1945),"Forced Air",IF(Q128&gt;=1980,"Hydronic",IF(AND(E128="Downstate/LI/HV",Q128&gt;=1945),"Forced Air","Steam")))</f>
        <v>Forced Air</v>
      </c>
      <c r="AI128" s="40">
        <f t="shared" si="37"/>
        <v>4</v>
      </c>
      <c r="AJ128" s="46" t="s">
        <v>42</v>
      </c>
      <c r="AK128" s="40">
        <f t="shared" si="38"/>
        <v>0</v>
      </c>
      <c r="AL128" s="9" t="s">
        <v>1060</v>
      </c>
      <c r="AM128" s="9">
        <f t="shared" si="39"/>
        <v>2</v>
      </c>
      <c r="AN128" s="9" t="s">
        <v>1053</v>
      </c>
      <c r="AO128" s="47">
        <f>VLOOKUP(AN128,'Data Tables'!$E$4:$F$15,2,FALSE)</f>
        <v>9.6621608999999999</v>
      </c>
      <c r="AP128" s="9">
        <f t="shared" si="40"/>
        <v>3</v>
      </c>
      <c r="AQ128" s="9" t="s">
        <v>1061</v>
      </c>
      <c r="AR128" s="9">
        <f t="shared" si="41"/>
        <v>4</v>
      </c>
      <c r="AS128" s="9" t="str">
        <f t="shared" si="42"/>
        <v>Not NYC</v>
      </c>
      <c r="AT128" s="9"/>
      <c r="AU128" s="9">
        <f t="shared" si="43"/>
        <v>0</v>
      </c>
      <c r="AV128" s="9">
        <f t="shared" si="44"/>
        <v>70</v>
      </c>
    </row>
    <row r="129" spans="1:48" x14ac:dyDescent="0.25">
      <c r="A129" s="9" t="s">
        <v>36</v>
      </c>
      <c r="B129" s="9" t="s">
        <v>37</v>
      </c>
      <c r="C129" s="9" t="s">
        <v>38</v>
      </c>
      <c r="D129" s="9" t="s">
        <v>38</v>
      </c>
      <c r="E129" t="s">
        <v>1034</v>
      </c>
      <c r="F129" t="str">
        <f t="shared" si="25"/>
        <v>NYC</v>
      </c>
      <c r="G129" s="9" t="s">
        <v>39</v>
      </c>
      <c r="H129" s="36">
        <v>40.687769000000003</v>
      </c>
      <c r="I129" s="36">
        <v>-73.940244000000007</v>
      </c>
      <c r="J129" s="40">
        <f t="shared" si="53"/>
        <v>3</v>
      </c>
      <c r="K129" s="40">
        <f t="shared" si="26"/>
        <v>2</v>
      </c>
      <c r="L129" s="40">
        <f t="shared" si="27"/>
        <v>3</v>
      </c>
      <c r="M129" s="41">
        <v>5705383.8344705896</v>
      </c>
      <c r="N129" s="41">
        <v>578.46157238339333</v>
      </c>
      <c r="O129" s="41">
        <f t="shared" si="54"/>
        <v>392329.04132330115</v>
      </c>
      <c r="P129" s="42">
        <f t="shared" si="28"/>
        <v>4</v>
      </c>
      <c r="Q129" s="43">
        <v>1974</v>
      </c>
      <c r="R129" s="43"/>
      <c r="S129" s="40">
        <f t="shared" si="29"/>
        <v>3</v>
      </c>
      <c r="T129" s="40"/>
      <c r="U129" s="40">
        <f t="shared" si="30"/>
        <v>0</v>
      </c>
      <c r="V129" s="40" t="str">
        <f>IFERROR(VLOOKUP(A129,'Data Tables'!$L$3:$M$89,2,FALSE),"No")</f>
        <v>No</v>
      </c>
      <c r="W129" s="40">
        <f t="shared" si="31"/>
        <v>0</v>
      </c>
      <c r="X129" s="43"/>
      <c r="Y129" s="40">
        <f t="shared" si="32"/>
        <v>0</v>
      </c>
      <c r="Z129" s="41" t="s">
        <v>40</v>
      </c>
      <c r="AA129" s="40">
        <f t="shared" si="33"/>
        <v>0</v>
      </c>
      <c r="AB129" s="41" t="s">
        <v>41</v>
      </c>
      <c r="AC129" s="42">
        <f t="shared" si="34"/>
        <v>2</v>
      </c>
      <c r="AD129" s="44" t="str">
        <f>IF(AND(E129="Upstate",Q129&gt;=1945),"Furnace",IF(Q129&gt;=1980,"HW Boiler",IF(AND(E129="Downstate/LI/HV",Q129&gt;=1945),"Furnace","Steam Boiler")))</f>
        <v>Furnace</v>
      </c>
      <c r="AE129" s="42">
        <f t="shared" si="35"/>
        <v>3</v>
      </c>
      <c r="AF129" s="43">
        <v>1974</v>
      </c>
      <c r="AG129" s="40">
        <f t="shared" si="36"/>
        <v>3</v>
      </c>
      <c r="AH129" s="45" t="str">
        <f>IF(AND(E129="Upstate",Q129&gt;=1945),"Forced Air",IF(Q129&gt;=1980,"Hydronic",IF(AND(E129="Downstate/LI/HV",Q129&gt;=1945),"Forced Air","Steam")))</f>
        <v>Forced Air</v>
      </c>
      <c r="AI129" s="40">
        <f t="shared" si="37"/>
        <v>4</v>
      </c>
      <c r="AJ129" s="46" t="s">
        <v>42</v>
      </c>
      <c r="AK129" s="40">
        <f t="shared" si="38"/>
        <v>0</v>
      </c>
      <c r="AL129" s="9" t="s">
        <v>1048</v>
      </c>
      <c r="AM129" s="9">
        <f t="shared" si="39"/>
        <v>4</v>
      </c>
      <c r="AN129" s="9" t="s">
        <v>1055</v>
      </c>
      <c r="AO129" s="47">
        <f>VLOOKUP(AN129,'Data Tables'!$E$4:$F$15,2,FALSE)</f>
        <v>20.157194</v>
      </c>
      <c r="AP129" s="9">
        <f t="shared" si="40"/>
        <v>0</v>
      </c>
      <c r="AQ129" s="9" t="s">
        <v>1050</v>
      </c>
      <c r="AR129" s="9">
        <f t="shared" si="41"/>
        <v>2</v>
      </c>
      <c r="AS129" s="9" t="str">
        <f t="shared" si="42"/>
        <v>NYC Natural Gas</v>
      </c>
      <c r="AT129" s="9"/>
      <c r="AU129" s="9">
        <f t="shared" si="43"/>
        <v>2</v>
      </c>
      <c r="AV129" s="9">
        <f t="shared" si="44"/>
        <v>70</v>
      </c>
    </row>
    <row r="130" spans="1:48" x14ac:dyDescent="0.25">
      <c r="A130" s="9" t="s">
        <v>78</v>
      </c>
      <c r="B130" s="9" t="s">
        <v>79</v>
      </c>
      <c r="C130" s="9" t="s">
        <v>45</v>
      </c>
      <c r="D130" s="9" t="s">
        <v>45</v>
      </c>
      <c r="E130" t="s">
        <v>1034</v>
      </c>
      <c r="F130" t="str">
        <f t="shared" si="25"/>
        <v>NYC</v>
      </c>
      <c r="G130" s="9" t="s">
        <v>53</v>
      </c>
      <c r="H130" s="36">
        <v>40.861203000000003</v>
      </c>
      <c r="I130" s="36">
        <v>-73.889218099999994</v>
      </c>
      <c r="J130" s="40">
        <f t="shared" si="53"/>
        <v>2</v>
      </c>
      <c r="K130" s="40">
        <f t="shared" si="26"/>
        <v>0</v>
      </c>
      <c r="L130" s="40">
        <f t="shared" si="27"/>
        <v>1</v>
      </c>
      <c r="M130" s="41">
        <v>616770.98285564221</v>
      </c>
      <c r="N130" s="41">
        <v>69680.601606897544</v>
      </c>
      <c r="O130" s="41">
        <f t="shared" si="54"/>
        <v>42412.075232837989</v>
      </c>
      <c r="P130" s="42">
        <f t="shared" si="28"/>
        <v>4</v>
      </c>
      <c r="Q130" s="43">
        <v>1841</v>
      </c>
      <c r="R130" s="43">
        <v>2014</v>
      </c>
      <c r="S130" s="40">
        <f t="shared" si="29"/>
        <v>0</v>
      </c>
      <c r="T130" s="40"/>
      <c r="U130" s="40">
        <f t="shared" si="30"/>
        <v>0</v>
      </c>
      <c r="V130" s="40" t="str">
        <f>IFERROR(VLOOKUP(A130,'Data Tables'!$L$3:$M$89,2,FALSE),"No")</f>
        <v>Yes</v>
      </c>
      <c r="W130" s="40">
        <f t="shared" si="31"/>
        <v>4</v>
      </c>
      <c r="X130" s="43" t="s">
        <v>1119</v>
      </c>
      <c r="Y130" s="40">
        <f t="shared" si="32"/>
        <v>4</v>
      </c>
      <c r="Z130" s="41" t="s">
        <v>46</v>
      </c>
      <c r="AA130" s="40">
        <f t="shared" si="33"/>
        <v>4</v>
      </c>
      <c r="AB130" s="41" t="s">
        <v>41</v>
      </c>
      <c r="AC130" s="42">
        <f t="shared" si="34"/>
        <v>2</v>
      </c>
      <c r="AD130" s="41" t="s">
        <v>54</v>
      </c>
      <c r="AE130" s="42">
        <f t="shared" si="35"/>
        <v>2</v>
      </c>
      <c r="AF130" s="45">
        <v>1990</v>
      </c>
      <c r="AG130" s="40">
        <f t="shared" si="36"/>
        <v>2</v>
      </c>
      <c r="AH130" s="43" t="s">
        <v>49</v>
      </c>
      <c r="AI130" s="40">
        <f t="shared" si="37"/>
        <v>2</v>
      </c>
      <c r="AJ130" s="46" t="s">
        <v>49</v>
      </c>
      <c r="AK130" s="40">
        <f t="shared" si="38"/>
        <v>1</v>
      </c>
      <c r="AL130" s="9" t="s">
        <v>1048</v>
      </c>
      <c r="AM130" s="9">
        <f t="shared" si="39"/>
        <v>4</v>
      </c>
      <c r="AN130" s="9" t="s">
        <v>1055</v>
      </c>
      <c r="AO130" s="47">
        <f>VLOOKUP(AN130,'Data Tables'!$E$4:$F$15,2,FALSE)</f>
        <v>20.157194</v>
      </c>
      <c r="AP130" s="9">
        <f t="shared" si="40"/>
        <v>0</v>
      </c>
      <c r="AQ130" s="9" t="s">
        <v>1050</v>
      </c>
      <c r="AR130" s="9">
        <f t="shared" si="41"/>
        <v>2</v>
      </c>
      <c r="AS130" s="9" t="str">
        <f t="shared" si="42"/>
        <v>NYC Natural Gas</v>
      </c>
      <c r="AT130" s="9"/>
      <c r="AU130" s="9">
        <f t="shared" si="43"/>
        <v>2</v>
      </c>
      <c r="AV130" s="9">
        <f t="shared" si="44"/>
        <v>70</v>
      </c>
    </row>
    <row r="131" spans="1:48" hidden="1" x14ac:dyDescent="0.25">
      <c r="A131" s="9" t="s">
        <v>421</v>
      </c>
      <c r="B131" s="9" t="s">
        <v>422</v>
      </c>
      <c r="C131" s="9" t="s">
        <v>423</v>
      </c>
      <c r="D131" s="9" t="s">
        <v>424</v>
      </c>
      <c r="E131" t="s">
        <v>1034</v>
      </c>
      <c r="F131" t="str">
        <f t="shared" si="25"/>
        <v>Not NYC</v>
      </c>
      <c r="G131" s="9" t="s">
        <v>53</v>
      </c>
      <c r="H131" s="36">
        <v>40.914760000000001</v>
      </c>
      <c r="I131" s="36">
        <v>-73.120459999999994</v>
      </c>
      <c r="J131" s="40">
        <f t="shared" si="53"/>
        <v>2</v>
      </c>
      <c r="K131" s="40">
        <f t="shared" si="26"/>
        <v>0</v>
      </c>
      <c r="L131" s="40">
        <f t="shared" si="27"/>
        <v>1</v>
      </c>
      <c r="M131" s="41">
        <v>319907</v>
      </c>
      <c r="N131" s="41">
        <v>36012</v>
      </c>
      <c r="O131" s="41">
        <f t="shared" si="54"/>
        <v>21998.310764705886</v>
      </c>
      <c r="P131" s="42">
        <f t="shared" si="28"/>
        <v>4</v>
      </c>
      <c r="Q131" s="43">
        <v>1962</v>
      </c>
      <c r="R131" s="43">
        <v>2017</v>
      </c>
      <c r="S131" s="40">
        <f t="shared" si="29"/>
        <v>0</v>
      </c>
      <c r="T131" s="40" t="s">
        <v>1162</v>
      </c>
      <c r="U131" s="40">
        <f t="shared" si="30"/>
        <v>4</v>
      </c>
      <c r="V131" s="40" t="str">
        <f>IFERROR(VLOOKUP(A131,'Data Tables'!$L$3:$M$89,2,FALSE),"No")</f>
        <v>No</v>
      </c>
      <c r="W131" s="40">
        <f t="shared" si="31"/>
        <v>0</v>
      </c>
      <c r="X131" s="43"/>
      <c r="Y131" s="40">
        <f t="shared" si="32"/>
        <v>0</v>
      </c>
      <c r="Z131" s="43" t="s">
        <v>46</v>
      </c>
      <c r="AA131" s="40">
        <f t="shared" si="33"/>
        <v>4</v>
      </c>
      <c r="AB131" s="43" t="s">
        <v>41</v>
      </c>
      <c r="AC131" s="42">
        <f t="shared" si="34"/>
        <v>2</v>
      </c>
      <c r="AD131" s="41" t="s">
        <v>48</v>
      </c>
      <c r="AE131" s="42">
        <f t="shared" si="35"/>
        <v>3</v>
      </c>
      <c r="AF131" s="43">
        <v>1968</v>
      </c>
      <c r="AG131" s="40">
        <f t="shared" si="36"/>
        <v>3</v>
      </c>
      <c r="AH131" s="43" t="s">
        <v>49</v>
      </c>
      <c r="AI131" s="40">
        <f t="shared" si="37"/>
        <v>2</v>
      </c>
      <c r="AJ131" s="46" t="s">
        <v>50</v>
      </c>
      <c r="AK131" s="40">
        <f t="shared" si="38"/>
        <v>3</v>
      </c>
      <c r="AL131" s="9" t="s">
        <v>1048</v>
      </c>
      <c r="AM131" s="9">
        <f t="shared" si="39"/>
        <v>4</v>
      </c>
      <c r="AN131" s="9" t="s">
        <v>1052</v>
      </c>
      <c r="AO131" s="47">
        <f>VLOOKUP(AN131,'Data Tables'!$E$4:$F$15,2,FALSE)</f>
        <v>18.814844999999998</v>
      </c>
      <c r="AP131" s="9">
        <f t="shared" si="40"/>
        <v>1</v>
      </c>
      <c r="AQ131" s="9" t="s">
        <v>1058</v>
      </c>
      <c r="AR131" s="9">
        <f t="shared" si="41"/>
        <v>1</v>
      </c>
      <c r="AS131" s="9" t="str">
        <f t="shared" si="42"/>
        <v>Not NYC</v>
      </c>
      <c r="AT131" s="9"/>
      <c r="AU131" s="9">
        <f t="shared" si="43"/>
        <v>0</v>
      </c>
      <c r="AV131" s="9">
        <f t="shared" si="44"/>
        <v>70</v>
      </c>
    </row>
    <row r="132" spans="1:48" hidden="1" x14ac:dyDescent="0.25">
      <c r="A132" s="9" t="s">
        <v>783</v>
      </c>
      <c r="B132" s="9"/>
      <c r="C132" s="9" t="s">
        <v>413</v>
      </c>
      <c r="D132" s="9" t="s">
        <v>414</v>
      </c>
      <c r="E132" t="s">
        <v>1035</v>
      </c>
      <c r="F132" t="str">
        <f t="shared" si="25"/>
        <v>Not NYC</v>
      </c>
      <c r="G132" s="9" t="s">
        <v>316</v>
      </c>
      <c r="H132" s="36">
        <v>43.124232681003498</v>
      </c>
      <c r="I132" s="36">
        <v>-76.086742242347995</v>
      </c>
      <c r="J132" s="40">
        <f t="shared" si="53"/>
        <v>3</v>
      </c>
      <c r="K132" s="40">
        <f t="shared" si="26"/>
        <v>2</v>
      </c>
      <c r="L132" s="40">
        <f t="shared" si="27"/>
        <v>2</v>
      </c>
      <c r="M132" s="41">
        <v>42797.574174968671</v>
      </c>
      <c r="N132" s="41">
        <v>6231.9274675831584</v>
      </c>
      <c r="O132" s="41">
        <f t="shared" si="54"/>
        <v>2942.9626006199046</v>
      </c>
      <c r="P132" s="42">
        <f t="shared" si="28"/>
        <v>1</v>
      </c>
      <c r="Q132" s="43">
        <v>1941</v>
      </c>
      <c r="R132" s="43"/>
      <c r="S132" s="40">
        <f t="shared" si="29"/>
        <v>4</v>
      </c>
      <c r="T132" s="40" t="s">
        <v>1162</v>
      </c>
      <c r="U132" s="40">
        <f t="shared" si="30"/>
        <v>4</v>
      </c>
      <c r="V132" s="40" t="str">
        <f>IFERROR(VLOOKUP(A132,'Data Tables'!$L$3:$M$89,2,FALSE),"No")</f>
        <v>No</v>
      </c>
      <c r="W132" s="40">
        <f t="shared" si="31"/>
        <v>0</v>
      </c>
      <c r="X132" s="43"/>
      <c r="Y132" s="40">
        <f t="shared" si="32"/>
        <v>0</v>
      </c>
      <c r="Z132" s="43" t="s">
        <v>46</v>
      </c>
      <c r="AA132" s="40">
        <f t="shared" si="33"/>
        <v>4</v>
      </c>
      <c r="AB132" s="44" t="str">
        <f>IF(AND(E132="Manhattan",G132="Multifamily Housing"),IF(Q132&lt;1980,"Dual Fuel","Natural Gas"),IF(AND(E132="Manhattan",G132&lt;&gt;"Multifamily Housing"),IF(Q132&lt;1945,"Oil",IF(Q132&lt;1980,"Dual Fuel","Natural Gas")),IF(E132="Downstate/LI/HV",IF(Q132&lt;1980,"Dual Fuel","Natural Gas"),IF(Q132&lt;1945,"Dual Fuel","Natural Gas"))))</f>
        <v>Dual Fuel</v>
      </c>
      <c r="AC132" s="42">
        <f t="shared" si="34"/>
        <v>3</v>
      </c>
      <c r="AD132" s="44" t="str">
        <f>IF(AND(E132="Upstate",Q132&gt;=1945),"Furnace",IF(Q132&gt;=1980,"HW Boiler",IF(AND(E132="Downstate/LI/HV",Q132&gt;=1945),"Furnace","Steam Boiler")))</f>
        <v>Steam Boiler</v>
      </c>
      <c r="AE132" s="42">
        <f t="shared" si="35"/>
        <v>2</v>
      </c>
      <c r="AF132" s="45">
        <v>1990</v>
      </c>
      <c r="AG132" s="40">
        <f t="shared" si="36"/>
        <v>2</v>
      </c>
      <c r="AH132" s="45" t="str">
        <f t="shared" ref="AH132:AH145" si="55">IF(AND(E132="Upstate",Q132&gt;=1945),"Forced Air",IF(Q132&gt;=1980,"Hydronic",IF(AND(E132="Downstate/LI/HV",Q132&gt;=1945),"Forced Air","Steam")))</f>
        <v>Steam</v>
      </c>
      <c r="AI132" s="40">
        <f t="shared" si="37"/>
        <v>2</v>
      </c>
      <c r="AJ132" s="46" t="s">
        <v>42</v>
      </c>
      <c r="AK132" s="40">
        <f t="shared" si="38"/>
        <v>0</v>
      </c>
      <c r="AL132" s="9" t="s">
        <v>1060</v>
      </c>
      <c r="AM132" s="9">
        <f t="shared" si="39"/>
        <v>2</v>
      </c>
      <c r="AN132" s="9" t="s">
        <v>1047</v>
      </c>
      <c r="AO132" s="47">
        <f>VLOOKUP(AN132,'Data Tables'!$E$4:$F$15,2,FALSE)</f>
        <v>8.6002589999999994</v>
      </c>
      <c r="AP132" s="9">
        <f t="shared" si="40"/>
        <v>4</v>
      </c>
      <c r="AQ132" s="9" t="s">
        <v>1061</v>
      </c>
      <c r="AR132" s="9">
        <f t="shared" si="41"/>
        <v>4</v>
      </c>
      <c r="AS132" s="9" t="str">
        <f t="shared" si="42"/>
        <v>Not NYC</v>
      </c>
      <c r="AT132" s="9"/>
      <c r="AU132" s="9">
        <f t="shared" si="43"/>
        <v>0</v>
      </c>
      <c r="AV132" s="9">
        <f t="shared" si="44"/>
        <v>70</v>
      </c>
    </row>
    <row r="133" spans="1:48" hidden="1" x14ac:dyDescent="0.25">
      <c r="A133" s="9" t="s">
        <v>738</v>
      </c>
      <c r="B133" s="9" t="s">
        <v>890</v>
      </c>
      <c r="C133" s="9" t="s">
        <v>437</v>
      </c>
      <c r="D133" s="9" t="s">
        <v>437</v>
      </c>
      <c r="E133" t="s">
        <v>1034</v>
      </c>
      <c r="F133" t="str">
        <f t="shared" ref="F133:F196" si="56">IF(OR(D133="Brooklyn",D133="Bronx",D133="Queens",D133="Manhattan",D133="Staten Island"),"NYC","Not NYC")</f>
        <v>Not NYC</v>
      </c>
      <c r="G133" s="9" t="s">
        <v>64</v>
      </c>
      <c r="H133" s="36">
        <v>42.683535999999997</v>
      </c>
      <c r="I133" s="36">
        <v>-73.810637999999997</v>
      </c>
      <c r="J133" s="40">
        <f t="shared" si="53"/>
        <v>0</v>
      </c>
      <c r="K133" s="40">
        <f t="shared" ref="K133:K196" si="57">IF(OR(G133="Hospitals",G133="Hotels",G133="Airports"),4,IF(G133="Nursing Homes",3,IF(OR(G133="Multifamily Housing",G133="Military"),2,IF(OR(G133="Office",G133="Correctional Facilities"),1,0))))</f>
        <v>1</v>
      </c>
      <c r="L133" s="40">
        <f t="shared" ref="L133:L196" si="58">IF(OR(G133="Hospitals",G133="Nursing Homes",G133="Hotels",G133="Airports"),4,IF(AND(E133="Upstate",OR(G133="Multifamily Housing",G133="Military")),2,IF(OR(G133="Multifamily Housing",G133="Military"),3,IF(G133="Office",2,IF(OR(G133="Correctional Facilities",G133="Colleges &amp; Universities"),1,666)))))</f>
        <v>2</v>
      </c>
      <c r="M133" s="41">
        <v>35730.08149070845</v>
      </c>
      <c r="N133" s="41">
        <v>15611.297143632613</v>
      </c>
      <c r="O133" s="41">
        <f t="shared" si="54"/>
        <v>2456.9685448610694</v>
      </c>
      <c r="P133" s="42">
        <f t="shared" ref="P133:P196" si="59">IF(M133&gt;=200000,4,IF(M133&gt;=100000,3,IF(M133&gt;=50000,2,IF(M133&gt;=20000,1,0))))</f>
        <v>1</v>
      </c>
      <c r="Q133" s="43">
        <v>1964</v>
      </c>
      <c r="R133" s="43"/>
      <c r="S133" s="40">
        <f t="shared" ref="S133:S196" si="60">IF(OR(Q133&gt;=2000,R133&gt;=2000),0,IF(AND(Q133&gt;=1980,OR(R133="",R133&lt;2000)),1,IF(AND(Q133&lt;1980,R133&gt;=1980,R133&lt;2000),2,IF(Q133&lt;1945,4,3))))</f>
        <v>3</v>
      </c>
      <c r="T133" s="40" t="s">
        <v>1162</v>
      </c>
      <c r="U133" s="40">
        <f t="shared" ref="U133:U196" si="61">IF(T133="Y",4,0)</f>
        <v>4</v>
      </c>
      <c r="V133" s="40" t="str">
        <f>IFERROR(VLOOKUP(A133,'Data Tables'!$L$3:$M$89,2,FALSE),"No")</f>
        <v>No</v>
      </c>
      <c r="W133" s="40">
        <f t="shared" ref="W133:W196" si="62">IF(V133="Yes",4,0)</f>
        <v>0</v>
      </c>
      <c r="X133" s="43"/>
      <c r="Y133" s="40">
        <f t="shared" ref="Y133:Y196" si="63">IF(X133="",0,4)</f>
        <v>0</v>
      </c>
      <c r="Z133" s="43" t="s">
        <v>46</v>
      </c>
      <c r="AA133" s="40">
        <f t="shared" ref="AA133:AA196" si="64">IF(Z133="Plentiful",4,IF(Z133="Sufficient",2,IF(Z133="Limited",1,0)))</f>
        <v>4</v>
      </c>
      <c r="AB133" s="44" t="str">
        <f>IF(AND(E133="Manhattan",G133="Multifamily Housing"),IF(Q133&lt;1980,"Dual Fuel","Natural Gas"),IF(AND(E133="Manhattan",G133&lt;&gt;"Multifamily Housing"),IF(Q133&lt;1945,"Oil",IF(Q133&lt;1980,"Dual Fuel","Natural Gas")),IF(E133="Downstate/LI/HV",IF(Q133&lt;1980,"Dual Fuel","Natural Gas"),IF(Q133&lt;1945,"Dual Fuel","Natural Gas"))))</f>
        <v>Dual Fuel</v>
      </c>
      <c r="AC133" s="42">
        <f t="shared" ref="AC133:AC196" si="65">IF(OR(AB133="Coal",AB133="Oil"),4,IF(AB133="Dual Fuel",3,IF(AB133="Natural Gas",2,1)))</f>
        <v>3</v>
      </c>
      <c r="AD133" s="44" t="str">
        <f>IF(AND(E133="Upstate",Q133&gt;=1945),"Furnace",IF(Q133&gt;=1980,"HW Boiler",IF(AND(E133="Downstate/LI/HV",Q133&gt;=1945),"Furnace","Steam Boiler")))</f>
        <v>Furnace</v>
      </c>
      <c r="AE133" s="42">
        <f t="shared" ref="AE133:AE196" si="66">IF(OR(AD133="HW Boiler",AD133="District HW",AD133="District HW (CHP)"),4,IF(OR(AD133="Furnace",AD133="CHP",AD133="District Steam (CHP)"),3,IF(OR(AD133="Steam Boiler",AD133="District Steam"),2,1)))</f>
        <v>3</v>
      </c>
      <c r="AF133" s="45">
        <v>1990</v>
      </c>
      <c r="AG133" s="40">
        <f t="shared" ref="AG133:AG196" si="67">IF(AF133&gt;=2000,1,IF(AF133&gt;=1980,2,IF(AF133&gt;=1950,3,4)))</f>
        <v>2</v>
      </c>
      <c r="AH133" s="45" t="str">
        <f t="shared" si="55"/>
        <v>Forced Air</v>
      </c>
      <c r="AI133" s="40">
        <f t="shared" ref="AI133:AI196" si="68">IF(AH133="Hydronic",4,IF(AH133="Forced Air",4,IF(AH133="Steam",2,0)))</f>
        <v>4</v>
      </c>
      <c r="AJ133" s="46" t="s">
        <v>42</v>
      </c>
      <c r="AK133" s="40">
        <f t="shared" ref="AK133:AK196" si="69">IF(OR(AJ133="HW",AJ133="HW + CW"),4,IF(AJ133="Steam + CW",3,IF(AJ133="CW",2,IF(AJ133="Steam",1,0))))</f>
        <v>0</v>
      </c>
      <c r="AL133" s="9" t="s">
        <v>1060</v>
      </c>
      <c r="AM133" s="9">
        <f t="shared" ref="AM133:AM196" si="70">IF(AL133="Zone 4",4,IF(AL133="Zone 5",2,1))</f>
        <v>2</v>
      </c>
      <c r="AN133" s="9" t="s">
        <v>1047</v>
      </c>
      <c r="AO133" s="47">
        <f>VLOOKUP(AN133,'Data Tables'!$E$4:$F$15,2,FALSE)</f>
        <v>8.6002589999999994</v>
      </c>
      <c r="AP133" s="9">
        <f t="shared" ref="AP133:AP196" si="71">IF(AO133&gt;20,0,IF(AO133&gt;15,1,IF(AO133&gt;12,2,IF(AO133&gt;9,3,4))))</f>
        <v>4</v>
      </c>
      <c r="AQ133" s="9" t="s">
        <v>1061</v>
      </c>
      <c r="AR133" s="9">
        <f t="shared" ref="AR133:AR196" si="72">IF(AD133="Electric Heat Pump",0,IF(AQ133="Lowest Emissions",4,IF(AQ133="Low Emissions",2,1)))</f>
        <v>4</v>
      </c>
      <c r="AS133" s="9" t="str">
        <f t="shared" ref="AS133:AS196" si="73">IF(F133="NYC",CONCATENATE(F133," ",AB133),"Not NYC")</f>
        <v>Not NYC</v>
      </c>
      <c r="AT133" s="9"/>
      <c r="AU133" s="9">
        <f t="shared" ref="AU133:AU196" si="74">IF(OR(AS133="Not NYC",AT133="Y"),0,IF(AS133="NYC Electricity",0,IF(AS133="NYC Natural Gas",2,IF(AS133="NYC Dual Fuel",3,4))))</f>
        <v>0</v>
      </c>
      <c r="AV133" s="9">
        <f t="shared" ref="AV133:AV196" si="75">J133*J$3+K133*K$3+L133*L$3+P133*P$3+S133*S$3+U133*U$3+W133*W$3+Y133*Y$3+AA133*AA$3+AC133*AC$3+AE133*AE$3+AG133*AG$3+AI133*AI$3+AK133*AK$3+AM133*AM$3+AP133*AP$3+AR133*AR$3+AU133*AU$3</f>
        <v>70</v>
      </c>
    </row>
    <row r="134" spans="1:48" x14ac:dyDescent="0.25">
      <c r="A134" s="9" t="s">
        <v>228</v>
      </c>
      <c r="B134" s="9" t="s">
        <v>229</v>
      </c>
      <c r="C134" s="9" t="s">
        <v>38</v>
      </c>
      <c r="D134" s="9" t="s">
        <v>38</v>
      </c>
      <c r="E134" t="s">
        <v>1034</v>
      </c>
      <c r="F134" t="str">
        <f t="shared" si="56"/>
        <v>NYC</v>
      </c>
      <c r="G134" s="9" t="s">
        <v>76</v>
      </c>
      <c r="H134" s="36">
        <v>40.655245899999997</v>
      </c>
      <c r="I134" s="36">
        <v>-73.945734000000002</v>
      </c>
      <c r="J134" s="40">
        <f t="shared" si="53"/>
        <v>4</v>
      </c>
      <c r="K134" s="40">
        <f t="shared" si="57"/>
        <v>4</v>
      </c>
      <c r="L134" s="40">
        <f t="shared" si="58"/>
        <v>4</v>
      </c>
      <c r="M134" s="41">
        <v>105739.49367529411</v>
      </c>
      <c r="N134" s="41">
        <v>44474.150168372093</v>
      </c>
      <c r="O134" s="41">
        <f t="shared" si="54"/>
        <v>7271.14518273052</v>
      </c>
      <c r="P134" s="42">
        <f t="shared" si="59"/>
        <v>3</v>
      </c>
      <c r="Q134" s="43">
        <v>1950</v>
      </c>
      <c r="R134" s="43">
        <v>2019</v>
      </c>
      <c r="S134" s="40">
        <f t="shared" si="60"/>
        <v>0</v>
      </c>
      <c r="T134" s="40" t="s">
        <v>1162</v>
      </c>
      <c r="U134" s="40">
        <f t="shared" si="61"/>
        <v>4</v>
      </c>
      <c r="V134" s="40" t="str">
        <f>IFERROR(VLOOKUP(A134,'Data Tables'!$L$3:$M$89,2,FALSE),"No")</f>
        <v>No</v>
      </c>
      <c r="W134" s="40">
        <f t="shared" si="62"/>
        <v>0</v>
      </c>
      <c r="X134" s="43" t="s">
        <v>1124</v>
      </c>
      <c r="Y134" s="40">
        <f t="shared" si="63"/>
        <v>4</v>
      </c>
      <c r="Z134" s="41" t="s">
        <v>40</v>
      </c>
      <c r="AA134" s="40">
        <f t="shared" si="64"/>
        <v>0</v>
      </c>
      <c r="AB134" s="41" t="s">
        <v>201</v>
      </c>
      <c r="AC134" s="42">
        <f t="shared" si="65"/>
        <v>4</v>
      </c>
      <c r="AD134" s="41" t="s">
        <v>74</v>
      </c>
      <c r="AE134" s="42">
        <f t="shared" si="66"/>
        <v>2</v>
      </c>
      <c r="AF134" s="45">
        <v>1990</v>
      </c>
      <c r="AG134" s="40">
        <f t="shared" si="67"/>
        <v>2</v>
      </c>
      <c r="AH134" s="45" t="str">
        <f t="shared" si="55"/>
        <v>Forced Air</v>
      </c>
      <c r="AI134" s="40">
        <f t="shared" si="68"/>
        <v>4</v>
      </c>
      <c r="AJ134" s="46" t="s">
        <v>42</v>
      </c>
      <c r="AK134" s="40">
        <f t="shared" si="69"/>
        <v>0</v>
      </c>
      <c r="AL134" s="9" t="s">
        <v>1048</v>
      </c>
      <c r="AM134" s="9">
        <f t="shared" si="70"/>
        <v>4</v>
      </c>
      <c r="AN134" s="9" t="s">
        <v>1055</v>
      </c>
      <c r="AO134" s="47">
        <f>VLOOKUP(AN134,'Data Tables'!$E$4:$F$15,2,FALSE)</f>
        <v>20.157194</v>
      </c>
      <c r="AP134" s="9">
        <f t="shared" si="71"/>
        <v>0</v>
      </c>
      <c r="AQ134" s="9" t="s">
        <v>1050</v>
      </c>
      <c r="AR134" s="9">
        <f t="shared" si="72"/>
        <v>2</v>
      </c>
      <c r="AS134" s="9" t="str">
        <f t="shared" si="73"/>
        <v>NYC Oil</v>
      </c>
      <c r="AT134" s="9" t="s">
        <v>1162</v>
      </c>
      <c r="AU134" s="9">
        <f t="shared" si="74"/>
        <v>0</v>
      </c>
      <c r="AV134" s="9">
        <f t="shared" si="75"/>
        <v>69</v>
      </c>
    </row>
    <row r="135" spans="1:48" x14ac:dyDescent="0.25">
      <c r="A135" s="9" t="s">
        <v>143</v>
      </c>
      <c r="B135" s="9" t="s">
        <v>144</v>
      </c>
      <c r="C135" s="9" t="s">
        <v>38</v>
      </c>
      <c r="D135" s="9" t="s">
        <v>38</v>
      </c>
      <c r="E135" t="s">
        <v>1034</v>
      </c>
      <c r="F135" t="str">
        <f t="shared" si="56"/>
        <v>NYC</v>
      </c>
      <c r="G135" s="9" t="s">
        <v>53</v>
      </c>
      <c r="H135" s="36">
        <v>40.577814400000001</v>
      </c>
      <c r="I135" s="36">
        <v>-73.935560699999996</v>
      </c>
      <c r="J135" s="40">
        <v>1</v>
      </c>
      <c r="K135" s="40">
        <f t="shared" si="57"/>
        <v>0</v>
      </c>
      <c r="L135" s="40">
        <f t="shared" si="58"/>
        <v>1</v>
      </c>
      <c r="M135" s="41">
        <v>198799.9214908235</v>
      </c>
      <c r="N135" s="41">
        <v>22459.711163368418</v>
      </c>
      <c r="O135" s="41">
        <f t="shared" si="54"/>
        <v>13670.418130751334</v>
      </c>
      <c r="P135" s="42">
        <f t="shared" si="59"/>
        <v>3</v>
      </c>
      <c r="Q135" s="43">
        <v>1963</v>
      </c>
      <c r="R135" s="43"/>
      <c r="S135" s="40">
        <f t="shared" si="60"/>
        <v>3</v>
      </c>
      <c r="T135" s="40" t="s">
        <v>1162</v>
      </c>
      <c r="U135" s="40">
        <f t="shared" si="61"/>
        <v>4</v>
      </c>
      <c r="V135" s="40" t="str">
        <f>IFERROR(VLOOKUP(A135,'Data Tables'!$L$3:$M$89,2,FALSE),"No")</f>
        <v>Yes</v>
      </c>
      <c r="W135" s="40">
        <f t="shared" si="62"/>
        <v>4</v>
      </c>
      <c r="X135" s="43"/>
      <c r="Y135" s="40">
        <f t="shared" si="63"/>
        <v>0</v>
      </c>
      <c r="Z135" s="41" t="s">
        <v>46</v>
      </c>
      <c r="AA135" s="40">
        <f t="shared" si="64"/>
        <v>4</v>
      </c>
      <c r="AB135" s="44" t="str">
        <f>IF(AND(E135="Manhattan",G135="Multifamily Housing"),IF(Q135&lt;1980,"Dual Fuel","Natural Gas"),IF(AND(E135="Manhattan",G135&lt;&gt;"Multifamily Housing"),IF(Q135&lt;1945,"Oil",IF(Q135&lt;1980,"Dual Fuel","Natural Gas")),IF(E135="Downstate/LI/HV",IF(Q135&lt;1980,"Dual Fuel","Natural Gas"),IF(Q135&lt;1945,"Dual Fuel","Natural Gas"))))</f>
        <v>Dual Fuel</v>
      </c>
      <c r="AC135" s="42">
        <f t="shared" si="65"/>
        <v>3</v>
      </c>
      <c r="AD135" s="44" t="str">
        <f>IF(AND(E135="Upstate",Q135&gt;=1945),"Furnace",IF(Q135&gt;=1980,"HW Boiler",IF(AND(E135="Downstate/LI/HV",Q135&gt;=1945),"Furnace","Steam Boiler")))</f>
        <v>Furnace</v>
      </c>
      <c r="AE135" s="42">
        <f t="shared" si="66"/>
        <v>3</v>
      </c>
      <c r="AF135" s="45">
        <v>1990</v>
      </c>
      <c r="AG135" s="40">
        <f t="shared" si="67"/>
        <v>2</v>
      </c>
      <c r="AH135" s="45" t="str">
        <f t="shared" si="55"/>
        <v>Forced Air</v>
      </c>
      <c r="AI135" s="40">
        <f t="shared" si="68"/>
        <v>4</v>
      </c>
      <c r="AJ135" s="46" t="s">
        <v>42</v>
      </c>
      <c r="AK135" s="40">
        <f t="shared" si="69"/>
        <v>0</v>
      </c>
      <c r="AL135" s="9" t="s">
        <v>1048</v>
      </c>
      <c r="AM135" s="9">
        <f t="shared" si="70"/>
        <v>4</v>
      </c>
      <c r="AN135" s="9" t="s">
        <v>1055</v>
      </c>
      <c r="AO135" s="47">
        <f>VLOOKUP(AN135,'Data Tables'!$E$4:$F$15,2,FALSE)</f>
        <v>20.157194</v>
      </c>
      <c r="AP135" s="9">
        <f t="shared" si="71"/>
        <v>0</v>
      </c>
      <c r="AQ135" s="9" t="s">
        <v>1050</v>
      </c>
      <c r="AR135" s="9">
        <f t="shared" si="72"/>
        <v>2</v>
      </c>
      <c r="AS135" s="9" t="str">
        <f t="shared" si="73"/>
        <v>NYC Dual Fuel</v>
      </c>
      <c r="AT135" s="9" t="s">
        <v>1162</v>
      </c>
      <c r="AU135" s="9">
        <f t="shared" si="74"/>
        <v>0</v>
      </c>
      <c r="AV135" s="9">
        <f t="shared" si="75"/>
        <v>69</v>
      </c>
    </row>
    <row r="136" spans="1:48" x14ac:dyDescent="0.25">
      <c r="A136" s="9" t="s">
        <v>181</v>
      </c>
      <c r="B136" s="9" t="s">
        <v>182</v>
      </c>
      <c r="C136" s="9" t="s">
        <v>59</v>
      </c>
      <c r="D136" s="9" t="s">
        <v>59</v>
      </c>
      <c r="E136" t="s">
        <v>1034</v>
      </c>
      <c r="F136" t="str">
        <f t="shared" si="56"/>
        <v>NYC</v>
      </c>
      <c r="G136" s="9" t="s">
        <v>53</v>
      </c>
      <c r="H136" s="36">
        <v>0</v>
      </c>
      <c r="I136" s="36">
        <v>0</v>
      </c>
      <c r="J136" s="40">
        <v>1</v>
      </c>
      <c r="K136" s="40">
        <f t="shared" si="57"/>
        <v>0</v>
      </c>
      <c r="L136" s="40">
        <f t="shared" si="58"/>
        <v>1</v>
      </c>
      <c r="M136" s="41">
        <v>158425.69819482352</v>
      </c>
      <c r="N136" s="41">
        <v>17898.374383789473</v>
      </c>
      <c r="O136" s="41">
        <f t="shared" si="54"/>
        <v>10894.096540573453</v>
      </c>
      <c r="P136" s="42">
        <f t="shared" si="59"/>
        <v>3</v>
      </c>
      <c r="Q136" s="43">
        <v>1959</v>
      </c>
      <c r="R136" s="43"/>
      <c r="S136" s="40">
        <f t="shared" si="60"/>
        <v>3</v>
      </c>
      <c r="T136" s="40" t="s">
        <v>1162</v>
      </c>
      <c r="U136" s="40">
        <f t="shared" si="61"/>
        <v>4</v>
      </c>
      <c r="V136" s="40" t="str">
        <f>IFERROR(VLOOKUP(A136,'Data Tables'!$L$3:$M$89,2,FALSE),"No")</f>
        <v>Yes</v>
      </c>
      <c r="W136" s="40">
        <f t="shared" si="62"/>
        <v>4</v>
      </c>
      <c r="X136" s="43"/>
      <c r="Y136" s="40">
        <f t="shared" si="63"/>
        <v>0</v>
      </c>
      <c r="Z136" s="41" t="s">
        <v>46</v>
      </c>
      <c r="AA136" s="40">
        <f t="shared" si="64"/>
        <v>4</v>
      </c>
      <c r="AB136" s="44" t="str">
        <f>IF(AND(E136="Manhattan",G136="Multifamily Housing"),IF(Q136&lt;1980,"Dual Fuel","Natural Gas"),IF(AND(E136="Manhattan",G136&lt;&gt;"Multifamily Housing"),IF(Q136&lt;1945,"Oil",IF(Q136&lt;1980,"Dual Fuel","Natural Gas")),IF(E136="Downstate/LI/HV",IF(Q136&lt;1980,"Dual Fuel","Natural Gas"),IF(Q136&lt;1945,"Dual Fuel","Natural Gas"))))</f>
        <v>Dual Fuel</v>
      </c>
      <c r="AC136" s="42">
        <f t="shared" si="65"/>
        <v>3</v>
      </c>
      <c r="AD136" s="44" t="str">
        <f>IF(AND(E136="Upstate",Q136&gt;=1945),"Furnace",IF(Q136&gt;=1980,"HW Boiler",IF(AND(E136="Downstate/LI/HV",Q136&gt;=1945),"Furnace","Steam Boiler")))</f>
        <v>Furnace</v>
      </c>
      <c r="AE136" s="42">
        <f t="shared" si="66"/>
        <v>3</v>
      </c>
      <c r="AF136" s="45">
        <v>1990</v>
      </c>
      <c r="AG136" s="40">
        <f t="shared" si="67"/>
        <v>2</v>
      </c>
      <c r="AH136" s="45" t="str">
        <f t="shared" si="55"/>
        <v>Forced Air</v>
      </c>
      <c r="AI136" s="40">
        <f t="shared" si="68"/>
        <v>4</v>
      </c>
      <c r="AJ136" s="46" t="s">
        <v>42</v>
      </c>
      <c r="AK136" s="40">
        <f t="shared" si="69"/>
        <v>0</v>
      </c>
      <c r="AL136" s="9" t="s">
        <v>1048</v>
      </c>
      <c r="AM136" s="9">
        <f t="shared" si="70"/>
        <v>4</v>
      </c>
      <c r="AN136" s="9" t="s">
        <v>1055</v>
      </c>
      <c r="AO136" s="47">
        <f>VLOOKUP(AN136,'Data Tables'!$E$4:$F$15,2,FALSE)</f>
        <v>20.157194</v>
      </c>
      <c r="AP136" s="9">
        <f t="shared" si="71"/>
        <v>0</v>
      </c>
      <c r="AQ136" s="9" t="s">
        <v>1050</v>
      </c>
      <c r="AR136" s="9">
        <f t="shared" si="72"/>
        <v>2</v>
      </c>
      <c r="AS136" s="9" t="str">
        <f t="shared" si="73"/>
        <v>NYC Dual Fuel</v>
      </c>
      <c r="AT136" s="9" t="s">
        <v>1162</v>
      </c>
      <c r="AU136" s="9">
        <f t="shared" si="74"/>
        <v>0</v>
      </c>
      <c r="AV136" s="9">
        <f t="shared" si="75"/>
        <v>69</v>
      </c>
    </row>
    <row r="137" spans="1:48" x14ac:dyDescent="0.25">
      <c r="A137" s="9" t="s">
        <v>152</v>
      </c>
      <c r="B137" s="9" t="s">
        <v>153</v>
      </c>
      <c r="C137" s="9" t="s">
        <v>38</v>
      </c>
      <c r="D137" s="9" t="s">
        <v>38</v>
      </c>
      <c r="E137" t="s">
        <v>1034</v>
      </c>
      <c r="F137" t="str">
        <f t="shared" si="56"/>
        <v>NYC</v>
      </c>
      <c r="G137" s="9" t="s">
        <v>39</v>
      </c>
      <c r="H137" s="36">
        <v>40.701378800000001</v>
      </c>
      <c r="I137" s="36">
        <v>-73.940057999999993</v>
      </c>
      <c r="J137" s="40">
        <f t="shared" ref="J137:J150" si="76">IF(OR(G137="Hospitals",G137="Nursing Homes",G137="Hotels",G137="Airports"),4,IF(OR(G137="Multifamily Housing",G137="Correctional Facilities",G137="Military"),3,IF(G137="Colleges &amp; Universities",2,IF(G137="Office",0,666))))</f>
        <v>3</v>
      </c>
      <c r="K137" s="40">
        <f t="shared" si="57"/>
        <v>2</v>
      </c>
      <c r="L137" s="40">
        <f t="shared" si="58"/>
        <v>3</v>
      </c>
      <c r="M137" s="41">
        <v>184563.01917647061</v>
      </c>
      <c r="N137" s="41">
        <v>4248.2537009061361</v>
      </c>
      <c r="O137" s="41">
        <f t="shared" si="54"/>
        <v>12691.421730429069</v>
      </c>
      <c r="P137" s="42">
        <f t="shared" si="59"/>
        <v>3</v>
      </c>
      <c r="Q137" s="43">
        <v>1960</v>
      </c>
      <c r="R137" s="43"/>
      <c r="S137" s="40">
        <f t="shared" si="60"/>
        <v>3</v>
      </c>
      <c r="T137" s="40" t="s">
        <v>1162</v>
      </c>
      <c r="U137" s="40">
        <f t="shared" si="61"/>
        <v>4</v>
      </c>
      <c r="V137" s="40" t="str">
        <f>IFERROR(VLOOKUP(A137,'Data Tables'!$L$3:$M$89,2,FALSE),"No")</f>
        <v>No</v>
      </c>
      <c r="W137" s="40">
        <f t="shared" si="62"/>
        <v>0</v>
      </c>
      <c r="X137" s="43"/>
      <c r="Y137" s="40">
        <f t="shared" si="63"/>
        <v>0</v>
      </c>
      <c r="Z137" s="41" t="s">
        <v>67</v>
      </c>
      <c r="AA137" s="40">
        <f t="shared" si="64"/>
        <v>2</v>
      </c>
      <c r="AB137" s="44" t="str">
        <f>IF(AND(E137="Manhattan",G137="Multifamily Housing"),IF(Q137&lt;1980,"Dual Fuel","Natural Gas"),IF(AND(E137="Manhattan",G137&lt;&gt;"Multifamily Housing"),IF(Q137&lt;1945,"Oil",IF(Q137&lt;1980,"Dual Fuel","Natural Gas")),IF(E137="Downstate/LI/HV",IF(Q137&lt;1980,"Dual Fuel","Natural Gas"),IF(Q137&lt;1945,"Dual Fuel","Natural Gas"))))</f>
        <v>Dual Fuel</v>
      </c>
      <c r="AC137" s="42">
        <f t="shared" si="65"/>
        <v>3</v>
      </c>
      <c r="AD137" s="44" t="str">
        <f>IF(AND(E137="Upstate",Q137&gt;=1945),"Furnace",IF(Q137&gt;=1980,"HW Boiler",IF(AND(E137="Downstate/LI/HV",Q137&gt;=1945),"Furnace","Steam Boiler")))</f>
        <v>Furnace</v>
      </c>
      <c r="AE137" s="42">
        <f t="shared" si="66"/>
        <v>3</v>
      </c>
      <c r="AF137" s="45">
        <v>1990</v>
      </c>
      <c r="AG137" s="40">
        <f t="shared" si="67"/>
        <v>2</v>
      </c>
      <c r="AH137" s="45" t="str">
        <f t="shared" si="55"/>
        <v>Forced Air</v>
      </c>
      <c r="AI137" s="40">
        <f t="shared" si="68"/>
        <v>4</v>
      </c>
      <c r="AJ137" s="46" t="s">
        <v>42</v>
      </c>
      <c r="AK137" s="40">
        <f t="shared" si="69"/>
        <v>0</v>
      </c>
      <c r="AL137" s="9" t="s">
        <v>1048</v>
      </c>
      <c r="AM137" s="9">
        <f t="shared" si="70"/>
        <v>4</v>
      </c>
      <c r="AN137" s="9" t="s">
        <v>1055</v>
      </c>
      <c r="AO137" s="47">
        <f>VLOOKUP(AN137,'Data Tables'!$E$4:$F$15,2,FALSE)</f>
        <v>20.157194</v>
      </c>
      <c r="AP137" s="9">
        <f t="shared" si="71"/>
        <v>0</v>
      </c>
      <c r="AQ137" s="9" t="s">
        <v>1050</v>
      </c>
      <c r="AR137" s="9">
        <f t="shared" si="72"/>
        <v>2</v>
      </c>
      <c r="AS137" s="9" t="str">
        <f t="shared" si="73"/>
        <v>NYC Dual Fuel</v>
      </c>
      <c r="AT137" s="9" t="s">
        <v>1162</v>
      </c>
      <c r="AU137" s="9">
        <f t="shared" si="74"/>
        <v>0</v>
      </c>
      <c r="AV137" s="9">
        <f t="shared" si="75"/>
        <v>69</v>
      </c>
    </row>
    <row r="138" spans="1:48" x14ac:dyDescent="0.25">
      <c r="A138" s="9" t="s">
        <v>197</v>
      </c>
      <c r="B138" s="38" t="s">
        <v>198</v>
      </c>
      <c r="C138" s="9" t="s">
        <v>45</v>
      </c>
      <c r="D138" s="9" t="s">
        <v>45</v>
      </c>
      <c r="E138" t="s">
        <v>1034</v>
      </c>
      <c r="F138" t="str">
        <f t="shared" si="56"/>
        <v>NYC</v>
      </c>
      <c r="G138" s="9" t="s">
        <v>76</v>
      </c>
      <c r="H138" s="36">
        <v>40.855992999999998</v>
      </c>
      <c r="I138" s="36">
        <v>-73.8463639</v>
      </c>
      <c r="J138" s="40">
        <f t="shared" si="76"/>
        <v>4</v>
      </c>
      <c r="K138" s="40">
        <f t="shared" si="57"/>
        <v>4</v>
      </c>
      <c r="L138" s="40">
        <f t="shared" si="58"/>
        <v>4</v>
      </c>
      <c r="M138" s="41">
        <v>134230.4128044706</v>
      </c>
      <c r="N138" s="41">
        <v>56457.462852627912</v>
      </c>
      <c r="O138" s="41">
        <f t="shared" si="54"/>
        <v>9230.3148569662444</v>
      </c>
      <c r="P138" s="42">
        <f t="shared" si="59"/>
        <v>3</v>
      </c>
      <c r="Q138" s="43">
        <v>1957</v>
      </c>
      <c r="R138" s="43">
        <v>2008</v>
      </c>
      <c r="S138" s="40">
        <f t="shared" si="60"/>
        <v>0</v>
      </c>
      <c r="T138" s="40" t="s">
        <v>1162</v>
      </c>
      <c r="U138" s="40">
        <f t="shared" si="61"/>
        <v>4</v>
      </c>
      <c r="V138" s="40" t="str">
        <f>IFERROR(VLOOKUP(A138,'Data Tables'!$L$3:$M$89,2,FALSE),"No")</f>
        <v>No</v>
      </c>
      <c r="W138" s="40">
        <f t="shared" si="62"/>
        <v>0</v>
      </c>
      <c r="X138" s="43"/>
      <c r="Y138" s="40">
        <f t="shared" si="63"/>
        <v>0</v>
      </c>
      <c r="Z138" s="41" t="s">
        <v>67</v>
      </c>
      <c r="AA138" s="40">
        <f t="shared" si="64"/>
        <v>2</v>
      </c>
      <c r="AB138" s="41" t="s">
        <v>47</v>
      </c>
      <c r="AC138" s="42">
        <f t="shared" si="65"/>
        <v>3</v>
      </c>
      <c r="AD138" t="s">
        <v>74</v>
      </c>
      <c r="AE138" s="42">
        <f t="shared" si="66"/>
        <v>2</v>
      </c>
      <c r="AF138" s="45">
        <v>1990</v>
      </c>
      <c r="AG138" s="40">
        <f t="shared" si="67"/>
        <v>2</v>
      </c>
      <c r="AH138" s="45" t="str">
        <f t="shared" si="55"/>
        <v>Forced Air</v>
      </c>
      <c r="AI138" s="40">
        <f t="shared" si="68"/>
        <v>4</v>
      </c>
      <c r="AJ138" s="46" t="s">
        <v>42</v>
      </c>
      <c r="AK138" s="40">
        <f t="shared" si="69"/>
        <v>0</v>
      </c>
      <c r="AL138" s="9" t="s">
        <v>1048</v>
      </c>
      <c r="AM138" s="9">
        <f t="shared" si="70"/>
        <v>4</v>
      </c>
      <c r="AN138" s="9" t="s">
        <v>1055</v>
      </c>
      <c r="AO138" s="47">
        <f>VLOOKUP(AN138,'Data Tables'!$E$4:$F$15,2,FALSE)</f>
        <v>20.157194</v>
      </c>
      <c r="AP138" s="9">
        <f t="shared" si="71"/>
        <v>0</v>
      </c>
      <c r="AQ138" s="9" t="s">
        <v>1050</v>
      </c>
      <c r="AR138" s="9">
        <f t="shared" si="72"/>
        <v>2</v>
      </c>
      <c r="AS138" s="9" t="str">
        <f t="shared" si="73"/>
        <v>NYC Dual Fuel</v>
      </c>
      <c r="AT138" s="9" t="s">
        <v>1162</v>
      </c>
      <c r="AU138" s="9">
        <f t="shared" si="74"/>
        <v>0</v>
      </c>
      <c r="AV138" s="9">
        <f t="shared" si="75"/>
        <v>69</v>
      </c>
    </row>
    <row r="139" spans="1:48" hidden="1" x14ac:dyDescent="0.25">
      <c r="A139" s="9" t="s">
        <v>451</v>
      </c>
      <c r="B139" s="9" t="s">
        <v>452</v>
      </c>
      <c r="C139" s="9" t="s">
        <v>437</v>
      </c>
      <c r="D139" s="9" t="s">
        <v>437</v>
      </c>
      <c r="E139" t="s">
        <v>1034</v>
      </c>
      <c r="F139" t="str">
        <f t="shared" si="56"/>
        <v>Not NYC</v>
      </c>
      <c r="G139" s="9" t="s">
        <v>76</v>
      </c>
      <c r="H139" s="36">
        <v>42.653167000000003</v>
      </c>
      <c r="I139" s="36">
        <v>-73.774216999999993</v>
      </c>
      <c r="J139" s="40">
        <f t="shared" si="76"/>
        <v>4</v>
      </c>
      <c r="K139" s="40">
        <f t="shared" si="57"/>
        <v>4</v>
      </c>
      <c r="L139" s="40">
        <f t="shared" si="58"/>
        <v>4</v>
      </c>
      <c r="M139" s="41">
        <v>177516.26111058655</v>
      </c>
      <c r="N139" s="41">
        <v>77405.346414499945</v>
      </c>
      <c r="O139" s="41">
        <f t="shared" si="54"/>
        <v>12206.853484604453</v>
      </c>
      <c r="P139" s="42">
        <f t="shared" si="59"/>
        <v>3</v>
      </c>
      <c r="Q139" s="43">
        <v>1851</v>
      </c>
      <c r="R139" s="43"/>
      <c r="S139" s="40">
        <f t="shared" si="60"/>
        <v>4</v>
      </c>
      <c r="T139" s="40"/>
      <c r="U139" s="40">
        <f t="shared" si="61"/>
        <v>0</v>
      </c>
      <c r="V139" s="40" t="str">
        <f>IFERROR(VLOOKUP(A139,'Data Tables'!$L$3:$M$89,2,FALSE),"No")</f>
        <v>No</v>
      </c>
      <c r="W139" s="40">
        <f t="shared" si="62"/>
        <v>0</v>
      </c>
      <c r="X139" s="43"/>
      <c r="Y139" s="40">
        <f t="shared" si="63"/>
        <v>0</v>
      </c>
      <c r="Z139" s="43" t="s">
        <v>77</v>
      </c>
      <c r="AA139" s="40">
        <f t="shared" si="64"/>
        <v>1</v>
      </c>
      <c r="AB139" s="43" t="s">
        <v>41</v>
      </c>
      <c r="AC139" s="42">
        <f t="shared" si="65"/>
        <v>2</v>
      </c>
      <c r="AD139" s="41" t="s">
        <v>104</v>
      </c>
      <c r="AE139" s="42">
        <f t="shared" si="66"/>
        <v>3</v>
      </c>
      <c r="AF139" s="43">
        <v>2013</v>
      </c>
      <c r="AG139" s="40">
        <f t="shared" si="67"/>
        <v>1</v>
      </c>
      <c r="AH139" s="45" t="str">
        <f t="shared" si="55"/>
        <v>Steam</v>
      </c>
      <c r="AI139" s="40">
        <f t="shared" si="68"/>
        <v>2</v>
      </c>
      <c r="AJ139" s="46" t="s">
        <v>42</v>
      </c>
      <c r="AK139" s="40">
        <f t="shared" si="69"/>
        <v>0</v>
      </c>
      <c r="AL139" s="9" t="s">
        <v>1060</v>
      </c>
      <c r="AM139" s="9">
        <f t="shared" si="70"/>
        <v>2</v>
      </c>
      <c r="AN139" s="9" t="s">
        <v>1047</v>
      </c>
      <c r="AO139" s="47">
        <f>VLOOKUP(AN139,'Data Tables'!$E$4:$F$15,2,FALSE)</f>
        <v>8.6002589999999994</v>
      </c>
      <c r="AP139" s="9">
        <f t="shared" si="71"/>
        <v>4</v>
      </c>
      <c r="AQ139" s="9" t="s">
        <v>1061</v>
      </c>
      <c r="AR139" s="9">
        <f t="shared" si="72"/>
        <v>4</v>
      </c>
      <c r="AS139" s="9" t="str">
        <f t="shared" si="73"/>
        <v>Not NYC</v>
      </c>
      <c r="AT139" s="9"/>
      <c r="AU139" s="9">
        <f t="shared" si="74"/>
        <v>0</v>
      </c>
      <c r="AV139" s="9">
        <f t="shared" si="75"/>
        <v>69</v>
      </c>
    </row>
    <row r="140" spans="1:48" hidden="1" x14ac:dyDescent="0.25">
      <c r="A140" s="9" t="s">
        <v>514</v>
      </c>
      <c r="B140" s="9" t="s">
        <v>515</v>
      </c>
      <c r="C140" s="9" t="s">
        <v>516</v>
      </c>
      <c r="D140" s="9" t="s">
        <v>428</v>
      </c>
      <c r="E140" t="s">
        <v>1035</v>
      </c>
      <c r="F140" t="str">
        <f t="shared" si="56"/>
        <v>Not NYC</v>
      </c>
      <c r="G140" s="9" t="s">
        <v>76</v>
      </c>
      <c r="H140" s="36">
        <v>42.087626</v>
      </c>
      <c r="I140" s="36">
        <v>-75.914321000000001</v>
      </c>
      <c r="J140" s="40">
        <f t="shared" si="76"/>
        <v>4</v>
      </c>
      <c r="K140" s="40">
        <f t="shared" si="57"/>
        <v>4</v>
      </c>
      <c r="L140" s="40">
        <f t="shared" si="58"/>
        <v>4</v>
      </c>
      <c r="M140" s="41">
        <v>125218.81557181125</v>
      </c>
      <c r="N140" s="41">
        <v>54601.227720266535</v>
      </c>
      <c r="O140" s="41">
        <f t="shared" si="54"/>
        <v>8610.6350237321985</v>
      </c>
      <c r="P140" s="42">
        <f t="shared" si="59"/>
        <v>3</v>
      </c>
      <c r="Q140" s="43">
        <v>1981</v>
      </c>
      <c r="R140" s="43"/>
      <c r="S140" s="40">
        <f t="shared" si="60"/>
        <v>1</v>
      </c>
      <c r="T140" s="40"/>
      <c r="U140" s="40">
        <f t="shared" si="61"/>
        <v>0</v>
      </c>
      <c r="V140" s="40" t="str">
        <f>IFERROR(VLOOKUP(A140,'Data Tables'!$L$3:$M$89,2,FALSE),"No")</f>
        <v>No</v>
      </c>
      <c r="W140" s="40">
        <f t="shared" si="62"/>
        <v>0</v>
      </c>
      <c r="X140" s="43" t="s">
        <v>1089</v>
      </c>
      <c r="Y140" s="40">
        <f t="shared" si="63"/>
        <v>4</v>
      </c>
      <c r="Z140" s="43" t="s">
        <v>156</v>
      </c>
      <c r="AA140" s="40">
        <f t="shared" si="64"/>
        <v>0</v>
      </c>
      <c r="AB140" s="44" t="str">
        <f>IF(AND(E140="Manhattan",G140="Multifamily Housing"),IF(Q140&lt;1980,"Dual Fuel","Natural Gas"),IF(AND(E140="Manhattan",G140&lt;&gt;"Multifamily Housing"),IF(Q140&lt;1945,"Oil",IF(Q140&lt;1980,"Dual Fuel","Natural Gas")),IF(E140="Downstate/LI/HV",IF(Q140&lt;1980,"Dual Fuel","Natural Gas"),IF(Q140&lt;1945,"Dual Fuel","Natural Gas"))))</f>
        <v>Natural Gas</v>
      </c>
      <c r="AC140" s="42">
        <f t="shared" si="65"/>
        <v>2</v>
      </c>
      <c r="AD140" s="44" t="str">
        <f>IF(AND(E140="Upstate",Q140&gt;=1945),"Furnace",IF(Q140&gt;=1980,"HW Boiler",IF(AND(E140="Downstate/LI/HV",Q140&gt;=1945),"Furnace","Steam Boiler")))</f>
        <v>Furnace</v>
      </c>
      <c r="AE140" s="42">
        <f t="shared" si="66"/>
        <v>3</v>
      </c>
      <c r="AF140" s="45">
        <v>1990</v>
      </c>
      <c r="AG140" s="40">
        <f t="shared" si="67"/>
        <v>2</v>
      </c>
      <c r="AH140" s="45" t="str">
        <f t="shared" si="55"/>
        <v>Forced Air</v>
      </c>
      <c r="AI140" s="40">
        <f t="shared" si="68"/>
        <v>4</v>
      </c>
      <c r="AJ140" s="46" t="s">
        <v>42</v>
      </c>
      <c r="AK140" s="40">
        <f t="shared" si="69"/>
        <v>0</v>
      </c>
      <c r="AL140" s="9" t="s">
        <v>1064</v>
      </c>
      <c r="AM140" s="9">
        <f t="shared" si="70"/>
        <v>1</v>
      </c>
      <c r="AN140" s="9" t="s">
        <v>1053</v>
      </c>
      <c r="AO140" s="47">
        <f>VLOOKUP(AN140,'Data Tables'!$E$4:$F$15,2,FALSE)</f>
        <v>9.6621608999999999</v>
      </c>
      <c r="AP140" s="9">
        <f t="shared" si="71"/>
        <v>3</v>
      </c>
      <c r="AQ140" s="9" t="s">
        <v>1061</v>
      </c>
      <c r="AR140" s="9">
        <f t="shared" si="72"/>
        <v>4</v>
      </c>
      <c r="AS140" s="9" t="str">
        <f t="shared" si="73"/>
        <v>Not NYC</v>
      </c>
      <c r="AT140" s="9"/>
      <c r="AU140" s="9">
        <f t="shared" si="74"/>
        <v>0</v>
      </c>
      <c r="AV140" s="9">
        <f t="shared" si="75"/>
        <v>69</v>
      </c>
    </row>
    <row r="141" spans="1:48" hidden="1" x14ac:dyDescent="0.25">
      <c r="A141" s="9" t="s">
        <v>546</v>
      </c>
      <c r="B141" s="9" t="s">
        <v>547</v>
      </c>
      <c r="C141" s="9" t="s">
        <v>417</v>
      </c>
      <c r="D141" s="9" t="s">
        <v>418</v>
      </c>
      <c r="E141" t="s">
        <v>1035</v>
      </c>
      <c r="F141" t="str">
        <f t="shared" si="56"/>
        <v>Not NYC</v>
      </c>
      <c r="G141" s="9" t="s">
        <v>76</v>
      </c>
      <c r="H141" s="36">
        <v>42.848360999999997</v>
      </c>
      <c r="I141" s="36">
        <v>-78.812792999999999</v>
      </c>
      <c r="J141" s="40">
        <f t="shared" si="76"/>
        <v>4</v>
      </c>
      <c r="K141" s="40">
        <f t="shared" si="57"/>
        <v>4</v>
      </c>
      <c r="L141" s="40">
        <f t="shared" si="58"/>
        <v>4</v>
      </c>
      <c r="M141" s="41">
        <v>96396.623168821578</v>
      </c>
      <c r="N141" s="41">
        <v>42033.411265474533</v>
      </c>
      <c r="O141" s="41">
        <f t="shared" si="54"/>
        <v>6628.6854402560257</v>
      </c>
      <c r="P141" s="42">
        <f t="shared" si="59"/>
        <v>2</v>
      </c>
      <c r="Q141" s="43">
        <v>1904</v>
      </c>
      <c r="R141" s="43"/>
      <c r="S141" s="40">
        <f t="shared" si="60"/>
        <v>4</v>
      </c>
      <c r="T141" s="40"/>
      <c r="U141" s="40">
        <f t="shared" si="61"/>
        <v>0</v>
      </c>
      <c r="V141" s="40" t="str">
        <f>IFERROR(VLOOKUP(A141,'Data Tables'!$L$3:$M$89,2,FALSE),"No")</f>
        <v>No</v>
      </c>
      <c r="W141" s="40">
        <f t="shared" si="62"/>
        <v>0</v>
      </c>
      <c r="X141" s="43"/>
      <c r="Y141" s="40">
        <f t="shared" si="63"/>
        <v>0</v>
      </c>
      <c r="Z141" s="43" t="s">
        <v>77</v>
      </c>
      <c r="AA141" s="40">
        <f t="shared" si="64"/>
        <v>1</v>
      </c>
      <c r="AB141" s="44" t="str">
        <f>IF(AND(E141="Manhattan",G141="Multifamily Housing"),IF(Q141&lt;1980,"Dual Fuel","Natural Gas"),IF(AND(E141="Manhattan",G141&lt;&gt;"Multifamily Housing"),IF(Q141&lt;1945,"Oil",IF(Q141&lt;1980,"Dual Fuel","Natural Gas")),IF(E141="Downstate/LI/HV",IF(Q141&lt;1980,"Dual Fuel","Natural Gas"),IF(Q141&lt;1945,"Dual Fuel","Natural Gas"))))</f>
        <v>Dual Fuel</v>
      </c>
      <c r="AC141" s="42">
        <f t="shared" si="65"/>
        <v>3</v>
      </c>
      <c r="AD141" s="44" t="str">
        <f>IF(AND(E141="Upstate",Q141&gt;=1945),"Furnace",IF(Q141&gt;=1980,"HW Boiler",IF(AND(E141="Downstate/LI/HV",Q141&gt;=1945),"Furnace","Steam Boiler")))</f>
        <v>Steam Boiler</v>
      </c>
      <c r="AE141" s="42">
        <f t="shared" si="66"/>
        <v>2</v>
      </c>
      <c r="AF141" s="45">
        <v>1990</v>
      </c>
      <c r="AG141" s="40">
        <f t="shared" si="67"/>
        <v>2</v>
      </c>
      <c r="AH141" s="45" t="str">
        <f t="shared" si="55"/>
        <v>Steam</v>
      </c>
      <c r="AI141" s="40">
        <f t="shared" si="68"/>
        <v>2</v>
      </c>
      <c r="AJ141" s="46" t="s">
        <v>42</v>
      </c>
      <c r="AK141" s="40">
        <f t="shared" si="69"/>
        <v>0</v>
      </c>
      <c r="AL141" s="9" t="s">
        <v>1060</v>
      </c>
      <c r="AM141" s="9">
        <f t="shared" si="70"/>
        <v>2</v>
      </c>
      <c r="AN141" s="9" t="s">
        <v>1047</v>
      </c>
      <c r="AO141" s="47">
        <f>VLOOKUP(AN141,'Data Tables'!$E$4:$F$15,2,FALSE)</f>
        <v>8.6002589999999994</v>
      </c>
      <c r="AP141" s="9">
        <f t="shared" si="71"/>
        <v>4</v>
      </c>
      <c r="AQ141" s="9" t="s">
        <v>1061</v>
      </c>
      <c r="AR141" s="9">
        <f t="shared" si="72"/>
        <v>4</v>
      </c>
      <c r="AS141" s="9" t="str">
        <f t="shared" si="73"/>
        <v>Not NYC</v>
      </c>
      <c r="AT141" s="9"/>
      <c r="AU141" s="9">
        <f t="shared" si="74"/>
        <v>0</v>
      </c>
      <c r="AV141" s="9">
        <f t="shared" si="75"/>
        <v>69</v>
      </c>
    </row>
    <row r="142" spans="1:48" hidden="1" x14ac:dyDescent="0.25">
      <c r="A142" s="9" t="s">
        <v>669</v>
      </c>
      <c r="B142" s="9" t="s">
        <v>670</v>
      </c>
      <c r="C142" s="9" t="s">
        <v>671</v>
      </c>
      <c r="D142" s="9" t="s">
        <v>672</v>
      </c>
      <c r="E142" t="s">
        <v>1035</v>
      </c>
      <c r="F142" t="str">
        <f t="shared" si="56"/>
        <v>Not NYC</v>
      </c>
      <c r="G142" s="9" t="s">
        <v>76</v>
      </c>
      <c r="H142" s="36">
        <v>43.084927999999998</v>
      </c>
      <c r="I142" s="36">
        <v>-73.796274999999994</v>
      </c>
      <c r="J142" s="40">
        <f t="shared" si="76"/>
        <v>4</v>
      </c>
      <c r="K142" s="40">
        <f t="shared" si="57"/>
        <v>4</v>
      </c>
      <c r="L142" s="40">
        <f t="shared" si="58"/>
        <v>4</v>
      </c>
      <c r="M142" s="41">
        <v>58583.996101087323</v>
      </c>
      <c r="N142" s="41">
        <v>25545.347137102031</v>
      </c>
      <c r="O142" s="41">
        <f t="shared" si="54"/>
        <v>4028.5112613041811</v>
      </c>
      <c r="P142" s="42">
        <f t="shared" si="59"/>
        <v>2</v>
      </c>
      <c r="Q142" s="43">
        <v>1913</v>
      </c>
      <c r="R142" s="43"/>
      <c r="S142" s="40">
        <f t="shared" si="60"/>
        <v>4</v>
      </c>
      <c r="T142" s="40"/>
      <c r="U142" s="40">
        <f t="shared" si="61"/>
        <v>0</v>
      </c>
      <c r="V142" s="40" t="str">
        <f>IFERROR(VLOOKUP(A142,'Data Tables'!$L$3:$M$89,2,FALSE),"No")</f>
        <v>No</v>
      </c>
      <c r="W142" s="40">
        <f t="shared" si="62"/>
        <v>0</v>
      </c>
      <c r="X142" s="43"/>
      <c r="Y142" s="40">
        <f t="shared" si="63"/>
        <v>0</v>
      </c>
      <c r="Z142" s="43" t="s">
        <v>77</v>
      </c>
      <c r="AA142" s="40">
        <f t="shared" si="64"/>
        <v>1</v>
      </c>
      <c r="AB142" s="44" t="str">
        <f>IF(AND(E142="Manhattan",G142="Multifamily Housing"),IF(Q142&lt;1980,"Dual Fuel","Natural Gas"),IF(AND(E142="Manhattan",G142&lt;&gt;"Multifamily Housing"),IF(Q142&lt;1945,"Oil",IF(Q142&lt;1980,"Dual Fuel","Natural Gas")),IF(E142="Downstate/LI/HV",IF(Q142&lt;1980,"Dual Fuel","Natural Gas"),IF(Q142&lt;1945,"Dual Fuel","Natural Gas"))))</f>
        <v>Dual Fuel</v>
      </c>
      <c r="AC142" s="42">
        <f t="shared" si="65"/>
        <v>3</v>
      </c>
      <c r="AD142" s="44" t="str">
        <f>IF(AND(E142="Upstate",Q142&gt;=1945),"Furnace",IF(Q142&gt;=1980,"HW Boiler",IF(AND(E142="Downstate/LI/HV",Q142&gt;=1945),"Furnace","Steam Boiler")))</f>
        <v>Steam Boiler</v>
      </c>
      <c r="AE142" s="42">
        <f t="shared" si="66"/>
        <v>2</v>
      </c>
      <c r="AF142" s="45">
        <v>1990</v>
      </c>
      <c r="AG142" s="40">
        <f t="shared" si="67"/>
        <v>2</v>
      </c>
      <c r="AH142" s="45" t="str">
        <f t="shared" si="55"/>
        <v>Steam</v>
      </c>
      <c r="AI142" s="40">
        <f t="shared" si="68"/>
        <v>2</v>
      </c>
      <c r="AJ142" s="46" t="s">
        <v>42</v>
      </c>
      <c r="AK142" s="40">
        <f t="shared" si="69"/>
        <v>0</v>
      </c>
      <c r="AL142" s="9" t="s">
        <v>1060</v>
      </c>
      <c r="AM142" s="9">
        <f t="shared" si="70"/>
        <v>2</v>
      </c>
      <c r="AN142" s="9" t="s">
        <v>1047</v>
      </c>
      <c r="AO142" s="47">
        <f>VLOOKUP(AN142,'Data Tables'!$E$4:$F$15,2,FALSE)</f>
        <v>8.6002589999999994</v>
      </c>
      <c r="AP142" s="9">
        <f t="shared" si="71"/>
        <v>4</v>
      </c>
      <c r="AQ142" s="9" t="s">
        <v>1061</v>
      </c>
      <c r="AR142" s="9">
        <f t="shared" si="72"/>
        <v>4</v>
      </c>
      <c r="AS142" s="9" t="str">
        <f t="shared" si="73"/>
        <v>Not NYC</v>
      </c>
      <c r="AT142" s="9"/>
      <c r="AU142" s="9">
        <f t="shared" si="74"/>
        <v>0</v>
      </c>
      <c r="AV142" s="9">
        <f t="shared" si="75"/>
        <v>69</v>
      </c>
    </row>
    <row r="143" spans="1:48" hidden="1" x14ac:dyDescent="0.25">
      <c r="A143" s="9" t="s">
        <v>683</v>
      </c>
      <c r="B143" s="9" t="s">
        <v>684</v>
      </c>
      <c r="C143" s="9" t="s">
        <v>685</v>
      </c>
      <c r="D143" s="9" t="s">
        <v>598</v>
      </c>
      <c r="E143" t="s">
        <v>1035</v>
      </c>
      <c r="F143" t="str">
        <f t="shared" si="56"/>
        <v>Not NYC</v>
      </c>
      <c r="G143" s="9" t="s">
        <v>76</v>
      </c>
      <c r="H143" s="36">
        <v>42.091529000000001</v>
      </c>
      <c r="I143" s="36">
        <v>-79.232817999999995</v>
      </c>
      <c r="J143" s="40">
        <f t="shared" si="76"/>
        <v>4</v>
      </c>
      <c r="K143" s="40">
        <f t="shared" si="57"/>
        <v>4</v>
      </c>
      <c r="L143" s="40">
        <f t="shared" si="58"/>
        <v>4</v>
      </c>
      <c r="M143" s="41">
        <v>55125.16792468269</v>
      </c>
      <c r="N143" s="41">
        <v>24037.137176460474</v>
      </c>
      <c r="O143" s="41">
        <f t="shared" si="54"/>
        <v>3790.6659590561217</v>
      </c>
      <c r="P143" s="42">
        <f t="shared" si="59"/>
        <v>2</v>
      </c>
      <c r="Q143" s="43">
        <v>1890</v>
      </c>
      <c r="R143" s="43"/>
      <c r="S143" s="40">
        <f t="shared" si="60"/>
        <v>4</v>
      </c>
      <c r="T143" s="40"/>
      <c r="U143" s="40">
        <f t="shared" si="61"/>
        <v>0</v>
      </c>
      <c r="V143" s="40" t="str">
        <f>IFERROR(VLOOKUP(A143,'Data Tables'!$L$3:$M$89,2,FALSE),"No")</f>
        <v>No</v>
      </c>
      <c r="W143" s="40">
        <f t="shared" si="62"/>
        <v>0</v>
      </c>
      <c r="X143" s="43"/>
      <c r="Y143" s="40">
        <f t="shared" si="63"/>
        <v>0</v>
      </c>
      <c r="Z143" s="43" t="s">
        <v>77</v>
      </c>
      <c r="AA143" s="40">
        <f t="shared" si="64"/>
        <v>1</v>
      </c>
      <c r="AB143" s="44" t="str">
        <f>IF(AND(E143="Manhattan",G143="Multifamily Housing"),IF(Q143&lt;1980,"Dual Fuel","Natural Gas"),IF(AND(E143="Manhattan",G143&lt;&gt;"Multifamily Housing"),IF(Q143&lt;1945,"Oil",IF(Q143&lt;1980,"Dual Fuel","Natural Gas")),IF(E143="Downstate/LI/HV",IF(Q143&lt;1980,"Dual Fuel","Natural Gas"),IF(Q143&lt;1945,"Dual Fuel","Natural Gas"))))</f>
        <v>Dual Fuel</v>
      </c>
      <c r="AC143" s="42">
        <f t="shared" si="65"/>
        <v>3</v>
      </c>
      <c r="AD143" s="44" t="str">
        <f>IF(AND(E143="Upstate",Q143&gt;=1945),"Furnace",IF(Q143&gt;=1980,"HW Boiler",IF(AND(E143="Downstate/LI/HV",Q143&gt;=1945),"Furnace","Steam Boiler")))</f>
        <v>Steam Boiler</v>
      </c>
      <c r="AE143" s="42">
        <f t="shared" si="66"/>
        <v>2</v>
      </c>
      <c r="AF143" s="45">
        <v>1990</v>
      </c>
      <c r="AG143" s="40">
        <f t="shared" si="67"/>
        <v>2</v>
      </c>
      <c r="AH143" s="45" t="str">
        <f t="shared" si="55"/>
        <v>Steam</v>
      </c>
      <c r="AI143" s="40">
        <f t="shared" si="68"/>
        <v>2</v>
      </c>
      <c r="AJ143" s="46" t="s">
        <v>42</v>
      </c>
      <c r="AK143" s="40">
        <f t="shared" si="69"/>
        <v>0</v>
      </c>
      <c r="AL143" s="9" t="s">
        <v>1060</v>
      </c>
      <c r="AM143" s="9">
        <f t="shared" si="70"/>
        <v>2</v>
      </c>
      <c r="AN143" s="9" t="s">
        <v>1062</v>
      </c>
      <c r="AO143" s="47">
        <f>VLOOKUP(AN143,'Data Tables'!$E$4:$F$15,2,FALSE)</f>
        <v>8.8179952000000004</v>
      </c>
      <c r="AP143" s="9">
        <f t="shared" si="71"/>
        <v>4</v>
      </c>
      <c r="AQ143" s="9" t="s">
        <v>1061</v>
      </c>
      <c r="AR143" s="9">
        <f t="shared" si="72"/>
        <v>4</v>
      </c>
      <c r="AS143" s="9" t="str">
        <f t="shared" si="73"/>
        <v>Not NYC</v>
      </c>
      <c r="AT143" s="9"/>
      <c r="AU143" s="9">
        <f t="shared" si="74"/>
        <v>0</v>
      </c>
      <c r="AV143" s="9">
        <f t="shared" si="75"/>
        <v>69</v>
      </c>
    </row>
    <row r="144" spans="1:48" hidden="1" x14ac:dyDescent="0.25">
      <c r="A144" s="9" t="s">
        <v>759</v>
      </c>
      <c r="B144" s="9" t="s">
        <v>760</v>
      </c>
      <c r="C144" s="9" t="s">
        <v>761</v>
      </c>
      <c r="D144" s="9" t="s">
        <v>481</v>
      </c>
      <c r="E144" t="s">
        <v>1034</v>
      </c>
      <c r="F144" t="str">
        <f t="shared" si="56"/>
        <v>Not NYC</v>
      </c>
      <c r="G144" s="9" t="s">
        <v>76</v>
      </c>
      <c r="H144" s="36">
        <v>41.2087</v>
      </c>
      <c r="I144" s="36">
        <v>-73.9803</v>
      </c>
      <c r="J144" s="40">
        <f t="shared" si="76"/>
        <v>4</v>
      </c>
      <c r="K144" s="40">
        <f t="shared" si="57"/>
        <v>4</v>
      </c>
      <c r="L144" s="40">
        <f t="shared" si="58"/>
        <v>4</v>
      </c>
      <c r="M144" s="41">
        <v>45101.464535026469</v>
      </c>
      <c r="N144" s="41">
        <v>19666.336279808056</v>
      </c>
      <c r="O144" s="41">
        <f t="shared" si="54"/>
        <v>3101.3889436144673</v>
      </c>
      <c r="P144" s="42">
        <f t="shared" si="59"/>
        <v>1</v>
      </c>
      <c r="Q144" s="43">
        <v>1905</v>
      </c>
      <c r="R144" s="43"/>
      <c r="S144" s="40">
        <f t="shared" si="60"/>
        <v>4</v>
      </c>
      <c r="T144" s="40"/>
      <c r="U144" s="40">
        <f t="shared" si="61"/>
        <v>0</v>
      </c>
      <c r="V144" s="40" t="str">
        <f>IFERROR(VLOOKUP(A144,'Data Tables'!$L$3:$M$89,2,FALSE),"No")</f>
        <v>No</v>
      </c>
      <c r="W144" s="40">
        <f t="shared" si="62"/>
        <v>0</v>
      </c>
      <c r="X144" s="43" t="s">
        <v>1101</v>
      </c>
      <c r="Y144" s="40">
        <f t="shared" si="63"/>
        <v>4</v>
      </c>
      <c r="Z144" s="43" t="s">
        <v>67</v>
      </c>
      <c r="AA144" s="40">
        <f t="shared" si="64"/>
        <v>2</v>
      </c>
      <c r="AB144" s="43" t="s">
        <v>47</v>
      </c>
      <c r="AC144" s="42">
        <f t="shared" si="65"/>
        <v>3</v>
      </c>
      <c r="AD144" s="41" t="s">
        <v>74</v>
      </c>
      <c r="AE144" s="42">
        <f t="shared" si="66"/>
        <v>2</v>
      </c>
      <c r="AF144" s="45">
        <v>1990</v>
      </c>
      <c r="AG144" s="40">
        <f t="shared" si="67"/>
        <v>2</v>
      </c>
      <c r="AH144" s="45" t="str">
        <f t="shared" si="55"/>
        <v>Steam</v>
      </c>
      <c r="AI144" s="40">
        <f t="shared" si="68"/>
        <v>2</v>
      </c>
      <c r="AJ144" s="46" t="s">
        <v>42</v>
      </c>
      <c r="AK144" s="40">
        <f t="shared" si="69"/>
        <v>0</v>
      </c>
      <c r="AL144" s="9" t="s">
        <v>1060</v>
      </c>
      <c r="AM144" s="9">
        <f t="shared" si="70"/>
        <v>2</v>
      </c>
      <c r="AN144" s="9" t="s">
        <v>1051</v>
      </c>
      <c r="AO144" s="47">
        <f>VLOOKUP(AN144,'Data Tables'!$E$4:$F$15,2,FALSE)</f>
        <v>13.688314</v>
      </c>
      <c r="AP144" s="9">
        <f t="shared" si="71"/>
        <v>2</v>
      </c>
      <c r="AQ144" s="9" t="s">
        <v>1061</v>
      </c>
      <c r="AR144" s="9">
        <f t="shared" si="72"/>
        <v>4</v>
      </c>
      <c r="AS144" s="9" t="str">
        <f t="shared" si="73"/>
        <v>Not NYC</v>
      </c>
      <c r="AT144" s="9"/>
      <c r="AU144" s="9">
        <f t="shared" si="74"/>
        <v>0</v>
      </c>
      <c r="AV144" s="9">
        <f t="shared" si="75"/>
        <v>69</v>
      </c>
    </row>
    <row r="145" spans="1:48" hidden="1" x14ac:dyDescent="0.25">
      <c r="A145" s="9" t="s">
        <v>532</v>
      </c>
      <c r="B145" s="9" t="s">
        <v>533</v>
      </c>
      <c r="C145" s="9" t="s">
        <v>534</v>
      </c>
      <c r="D145" s="9" t="s">
        <v>535</v>
      </c>
      <c r="E145" t="s">
        <v>1034</v>
      </c>
      <c r="F145" t="str">
        <f t="shared" si="56"/>
        <v>Not NYC</v>
      </c>
      <c r="G145" s="9" t="s">
        <v>53</v>
      </c>
      <c r="H145" s="36">
        <v>41.720936999999999</v>
      </c>
      <c r="I145" s="36">
        <v>-73.935484000000002</v>
      </c>
      <c r="J145" s="40">
        <f t="shared" si="76"/>
        <v>2</v>
      </c>
      <c r="K145" s="40">
        <f t="shared" si="57"/>
        <v>0</v>
      </c>
      <c r="L145" s="40">
        <f t="shared" si="58"/>
        <v>1</v>
      </c>
      <c r="M145" s="41">
        <v>110623.12977272728</v>
      </c>
      <c r="N145" s="41">
        <v>12453.188585526317</v>
      </c>
      <c r="O145" s="41">
        <f t="shared" si="54"/>
        <v>7606.966982606953</v>
      </c>
      <c r="P145" s="42">
        <f t="shared" si="59"/>
        <v>3</v>
      </c>
      <c r="Q145" s="43">
        <v>1908</v>
      </c>
      <c r="R145" s="43"/>
      <c r="S145" s="40">
        <f t="shared" si="60"/>
        <v>4</v>
      </c>
      <c r="T145" s="40"/>
      <c r="U145" s="40">
        <f t="shared" si="61"/>
        <v>0</v>
      </c>
      <c r="V145" s="40" t="str">
        <f>IFERROR(VLOOKUP(A145,'Data Tables'!$L$3:$M$89,2,FALSE),"No")</f>
        <v>Yes</v>
      </c>
      <c r="W145" s="40">
        <f t="shared" si="62"/>
        <v>4</v>
      </c>
      <c r="X145" s="43" t="s">
        <v>1093</v>
      </c>
      <c r="Y145" s="40">
        <f t="shared" si="63"/>
        <v>4</v>
      </c>
      <c r="Z145" s="43" t="s">
        <v>46</v>
      </c>
      <c r="AA145" s="40">
        <f t="shared" si="64"/>
        <v>4</v>
      </c>
      <c r="AB145" s="44" t="str">
        <f>IF(AND(E145="Manhattan",G145="Multifamily Housing"),IF(Q145&lt;1980,"Dual Fuel","Natural Gas"),IF(AND(E145="Manhattan",G145&lt;&gt;"Multifamily Housing"),IF(Q145&lt;1945,"Oil",IF(Q145&lt;1980,"Dual Fuel","Natural Gas")),IF(E145="Downstate/LI/HV",IF(Q145&lt;1980,"Dual Fuel","Natural Gas"),IF(Q145&lt;1945,"Dual Fuel","Natural Gas"))))</f>
        <v>Dual Fuel</v>
      </c>
      <c r="AC145" s="42">
        <f t="shared" si="65"/>
        <v>3</v>
      </c>
      <c r="AD145" s="44" t="str">
        <f>IF(AND(E145="Upstate",Q145&gt;=1945),"Furnace",IF(Q145&gt;=1980,"HW Boiler",IF(AND(E145="Downstate/LI/HV",Q145&gt;=1945),"Furnace","Steam Boiler")))</f>
        <v>Steam Boiler</v>
      </c>
      <c r="AE145" s="42">
        <f t="shared" si="66"/>
        <v>2</v>
      </c>
      <c r="AF145" s="45">
        <v>1990</v>
      </c>
      <c r="AG145" s="40">
        <f t="shared" si="67"/>
        <v>2</v>
      </c>
      <c r="AH145" s="45" t="str">
        <f t="shared" si="55"/>
        <v>Steam</v>
      </c>
      <c r="AI145" s="40">
        <f t="shared" si="68"/>
        <v>2</v>
      </c>
      <c r="AJ145" s="46" t="s">
        <v>42</v>
      </c>
      <c r="AK145" s="40">
        <f t="shared" si="69"/>
        <v>0</v>
      </c>
      <c r="AL145" s="9" t="s">
        <v>1060</v>
      </c>
      <c r="AM145" s="9">
        <f t="shared" si="70"/>
        <v>2</v>
      </c>
      <c r="AN145" s="9" t="s">
        <v>1056</v>
      </c>
      <c r="AO145" s="47">
        <f>VLOOKUP(AN145,'Data Tables'!$E$4:$F$15,2,FALSE)</f>
        <v>13.229555</v>
      </c>
      <c r="AP145" s="9">
        <f t="shared" si="71"/>
        <v>2</v>
      </c>
      <c r="AQ145" s="9" t="s">
        <v>1061</v>
      </c>
      <c r="AR145" s="9">
        <f t="shared" si="72"/>
        <v>4</v>
      </c>
      <c r="AS145" s="9" t="str">
        <f t="shared" si="73"/>
        <v>Not NYC</v>
      </c>
      <c r="AT145" s="9"/>
      <c r="AU145" s="9">
        <f t="shared" si="74"/>
        <v>0</v>
      </c>
      <c r="AV145" s="9">
        <f t="shared" si="75"/>
        <v>69</v>
      </c>
    </row>
    <row r="146" spans="1:48" hidden="1" x14ac:dyDescent="0.25">
      <c r="A146" s="9" t="s">
        <v>767</v>
      </c>
      <c r="B146" s="9" t="s">
        <v>768</v>
      </c>
      <c r="C146" s="9" t="s">
        <v>671</v>
      </c>
      <c r="D146" s="9" t="s">
        <v>672</v>
      </c>
      <c r="E146" t="s">
        <v>1035</v>
      </c>
      <c r="F146" t="str">
        <f t="shared" si="56"/>
        <v>Not NYC</v>
      </c>
      <c r="G146" s="9" t="s">
        <v>53</v>
      </c>
      <c r="H146" s="36">
        <v>43.097034999999998</v>
      </c>
      <c r="I146" s="36">
        <v>-73.785335000000003</v>
      </c>
      <c r="J146" s="40">
        <f t="shared" si="76"/>
        <v>2</v>
      </c>
      <c r="K146" s="40">
        <f t="shared" si="57"/>
        <v>0</v>
      </c>
      <c r="L146" s="40">
        <f t="shared" si="58"/>
        <v>1</v>
      </c>
      <c r="M146" s="41">
        <v>44601.544285714277</v>
      </c>
      <c r="N146" s="41">
        <v>5020.9340789473681</v>
      </c>
      <c r="O146" s="41">
        <f t="shared" si="54"/>
        <v>3067.0120747058822</v>
      </c>
      <c r="P146" s="42">
        <f t="shared" si="59"/>
        <v>1</v>
      </c>
      <c r="Q146" s="43">
        <v>1966</v>
      </c>
      <c r="R146" s="43"/>
      <c r="S146" s="40">
        <f t="shared" si="60"/>
        <v>3</v>
      </c>
      <c r="T146" s="40"/>
      <c r="U146" s="40">
        <f t="shared" si="61"/>
        <v>0</v>
      </c>
      <c r="V146" s="40" t="str">
        <f>IFERROR(VLOOKUP(A146,'Data Tables'!$L$3:$M$89,2,FALSE),"No")</f>
        <v>Yes</v>
      </c>
      <c r="W146" s="40">
        <f t="shared" si="62"/>
        <v>4</v>
      </c>
      <c r="X146" s="43" t="s">
        <v>1102</v>
      </c>
      <c r="Y146" s="40">
        <f t="shared" si="63"/>
        <v>4</v>
      </c>
      <c r="Z146" s="43" t="s">
        <v>46</v>
      </c>
      <c r="AA146" s="40">
        <f t="shared" si="64"/>
        <v>4</v>
      </c>
      <c r="AB146" s="44" t="str">
        <f>IF(AND(E146="Manhattan",G146="Multifamily Housing"),IF(Q146&lt;1980,"Dual Fuel","Natural Gas"),IF(AND(E146="Manhattan",G146&lt;&gt;"Multifamily Housing"),IF(Q146&lt;1945,"Oil",IF(Q146&lt;1980,"Dual Fuel","Natural Gas")),IF(E146="Downstate/LI/HV",IF(Q146&lt;1980,"Dual Fuel","Natural Gas"),IF(Q146&lt;1945,"Dual Fuel","Natural Gas"))))</f>
        <v>Natural Gas</v>
      </c>
      <c r="AC146" s="42">
        <f t="shared" si="65"/>
        <v>2</v>
      </c>
      <c r="AD146" s="41" t="s">
        <v>74</v>
      </c>
      <c r="AE146" s="42">
        <f t="shared" si="66"/>
        <v>2</v>
      </c>
      <c r="AF146" s="45">
        <v>1990</v>
      </c>
      <c r="AG146" s="40">
        <f t="shared" si="67"/>
        <v>2</v>
      </c>
      <c r="AH146" s="43" t="s">
        <v>89</v>
      </c>
      <c r="AI146" s="40">
        <f t="shared" si="68"/>
        <v>4</v>
      </c>
      <c r="AJ146" s="46" t="s">
        <v>42</v>
      </c>
      <c r="AK146" s="40">
        <f t="shared" si="69"/>
        <v>0</v>
      </c>
      <c r="AL146" s="9" t="s">
        <v>1060</v>
      </c>
      <c r="AM146" s="9">
        <f t="shared" si="70"/>
        <v>2</v>
      </c>
      <c r="AN146" s="9" t="s">
        <v>1047</v>
      </c>
      <c r="AO146" s="47">
        <f>VLOOKUP(AN146,'Data Tables'!$E$4:$F$15,2,FALSE)</f>
        <v>8.6002589999999994</v>
      </c>
      <c r="AP146" s="9">
        <f t="shared" si="71"/>
        <v>4</v>
      </c>
      <c r="AQ146" s="9" t="s">
        <v>1061</v>
      </c>
      <c r="AR146" s="9">
        <f t="shared" si="72"/>
        <v>4</v>
      </c>
      <c r="AS146" s="9" t="str">
        <f t="shared" si="73"/>
        <v>Not NYC</v>
      </c>
      <c r="AT146" s="9"/>
      <c r="AU146" s="9">
        <f t="shared" si="74"/>
        <v>0</v>
      </c>
      <c r="AV146" s="9">
        <f t="shared" si="75"/>
        <v>69</v>
      </c>
    </row>
    <row r="147" spans="1:48" x14ac:dyDescent="0.25">
      <c r="A147" s="9" t="s">
        <v>120</v>
      </c>
      <c r="B147" s="9" t="s">
        <v>121</v>
      </c>
      <c r="C147" s="9" t="s">
        <v>62</v>
      </c>
      <c r="D147" s="9" t="s">
        <v>63</v>
      </c>
      <c r="E147" t="s">
        <v>63</v>
      </c>
      <c r="F147" t="str">
        <f t="shared" si="56"/>
        <v>NYC</v>
      </c>
      <c r="G147" s="9" t="s">
        <v>39</v>
      </c>
      <c r="H147" s="36">
        <v>40.717827999999997</v>
      </c>
      <c r="I147" s="36">
        <v>-73.980192799999998</v>
      </c>
      <c r="J147" s="40">
        <f t="shared" si="76"/>
        <v>3</v>
      </c>
      <c r="K147" s="40">
        <f t="shared" si="57"/>
        <v>2</v>
      </c>
      <c r="L147" s="40">
        <f t="shared" si="58"/>
        <v>3</v>
      </c>
      <c r="M147" s="41">
        <v>240002.72422352899</v>
      </c>
      <c r="N147" s="41">
        <v>2775.6056936064983</v>
      </c>
      <c r="O147" s="41">
        <f t="shared" si="54"/>
        <v>16503.716742194436</v>
      </c>
      <c r="P147" s="42">
        <f t="shared" si="59"/>
        <v>4</v>
      </c>
      <c r="Q147" s="43">
        <v>1966</v>
      </c>
      <c r="R147" s="43">
        <v>2010</v>
      </c>
      <c r="S147" s="40">
        <f t="shared" si="60"/>
        <v>0</v>
      </c>
      <c r="T147" s="40"/>
      <c r="U147" s="40">
        <f t="shared" si="61"/>
        <v>0</v>
      </c>
      <c r="V147" s="40" t="str">
        <f>IFERROR(VLOOKUP(A147,'Data Tables'!$L$3:$M$89,2,FALSE),"No")</f>
        <v>No</v>
      </c>
      <c r="W147" s="40">
        <f t="shared" si="62"/>
        <v>0</v>
      </c>
      <c r="X147" s="43"/>
      <c r="Y147" s="40">
        <f t="shared" si="63"/>
        <v>0</v>
      </c>
      <c r="Z147" s="41" t="s">
        <v>46</v>
      </c>
      <c r="AA147" s="40">
        <f t="shared" si="64"/>
        <v>4</v>
      </c>
      <c r="AB147" s="41" t="s">
        <v>41</v>
      </c>
      <c r="AC147" s="42">
        <f t="shared" si="65"/>
        <v>2</v>
      </c>
      <c r="AD147" s="41" t="s">
        <v>54</v>
      </c>
      <c r="AE147" s="42">
        <f t="shared" si="66"/>
        <v>2</v>
      </c>
      <c r="AF147" s="43">
        <v>2010</v>
      </c>
      <c r="AG147" s="40">
        <f t="shared" si="67"/>
        <v>1</v>
      </c>
      <c r="AH147" s="43" t="s">
        <v>49</v>
      </c>
      <c r="AI147" s="40">
        <f t="shared" si="68"/>
        <v>2</v>
      </c>
      <c r="AJ147" s="46" t="s">
        <v>49</v>
      </c>
      <c r="AK147" s="40">
        <f t="shared" si="69"/>
        <v>1</v>
      </c>
      <c r="AL147" s="9" t="s">
        <v>1048</v>
      </c>
      <c r="AM147" s="9">
        <f t="shared" si="70"/>
        <v>4</v>
      </c>
      <c r="AN147" s="9" t="s">
        <v>1055</v>
      </c>
      <c r="AO147" s="47">
        <f>VLOOKUP(AN147,'Data Tables'!$E$4:$F$15,2,FALSE)</f>
        <v>20.157194</v>
      </c>
      <c r="AP147" s="9">
        <f t="shared" si="71"/>
        <v>0</v>
      </c>
      <c r="AQ147" s="9" t="s">
        <v>1050</v>
      </c>
      <c r="AR147" s="9">
        <f t="shared" si="72"/>
        <v>2</v>
      </c>
      <c r="AS147" s="9" t="str">
        <f t="shared" si="73"/>
        <v>NYC Natural Gas</v>
      </c>
      <c r="AT147" s="9"/>
      <c r="AU147" s="9">
        <f t="shared" si="74"/>
        <v>2</v>
      </c>
      <c r="AV147" s="9">
        <f t="shared" si="75"/>
        <v>69</v>
      </c>
    </row>
    <row r="148" spans="1:48" x14ac:dyDescent="0.25">
      <c r="A148" s="9" t="s">
        <v>244</v>
      </c>
      <c r="B148" s="9" t="s">
        <v>245</v>
      </c>
      <c r="C148" s="9" t="s">
        <v>59</v>
      </c>
      <c r="D148" s="9" t="s">
        <v>59</v>
      </c>
      <c r="E148" t="s">
        <v>1034</v>
      </c>
      <c r="F148" t="str">
        <f t="shared" si="56"/>
        <v>NYC</v>
      </c>
      <c r="G148" s="9" t="s">
        <v>39</v>
      </c>
      <c r="H148" s="36">
        <v>40.737111800000001</v>
      </c>
      <c r="I148" s="36">
        <v>-73.747265499999997</v>
      </c>
      <c r="J148" s="40">
        <f t="shared" si="76"/>
        <v>3</v>
      </c>
      <c r="K148" s="40">
        <f t="shared" si="57"/>
        <v>2</v>
      </c>
      <c r="L148" s="40">
        <f t="shared" si="58"/>
        <v>3</v>
      </c>
      <c r="M148" s="41">
        <v>94570.3882352941</v>
      </c>
      <c r="N148" s="41">
        <v>70.806626974729227</v>
      </c>
      <c r="O148" s="41">
        <f t="shared" si="54"/>
        <v>6503.1049321799301</v>
      </c>
      <c r="P148" s="42">
        <f t="shared" si="59"/>
        <v>2</v>
      </c>
      <c r="Q148" s="43" t="s">
        <v>246</v>
      </c>
      <c r="R148" s="43"/>
      <c r="S148" s="40">
        <f t="shared" si="60"/>
        <v>0</v>
      </c>
      <c r="T148" s="40"/>
      <c r="U148" s="40">
        <f t="shared" si="61"/>
        <v>0</v>
      </c>
      <c r="V148" s="40" t="str">
        <f>IFERROR(VLOOKUP(A148,'Data Tables'!$L$3:$M$89,2,FALSE),"No")</f>
        <v>No</v>
      </c>
      <c r="W148" s="40">
        <f t="shared" si="62"/>
        <v>0</v>
      </c>
      <c r="X148" s="43"/>
      <c r="Y148" s="40">
        <f t="shared" si="63"/>
        <v>0</v>
      </c>
      <c r="Z148" s="41" t="s">
        <v>46</v>
      </c>
      <c r="AA148" s="40">
        <f t="shared" si="64"/>
        <v>4</v>
      </c>
      <c r="AB148" s="44" t="str">
        <f>IF(AND(E148="Manhattan",G148="Multifamily Housing"),IF(Q148&lt;1980,"Dual Fuel","Natural Gas"),IF(AND(E148="Manhattan",G148&lt;&gt;"Multifamily Housing"),IF(Q148&lt;1945,"Oil",IF(Q148&lt;1980,"Dual Fuel","Natural Gas")),IF(E148="Downstate/LI/HV",IF(Q148&lt;1980,"Dual Fuel","Natural Gas"),IF(Q148&lt;1945,"Dual Fuel","Natural Gas"))))</f>
        <v>Natural Gas</v>
      </c>
      <c r="AC148" s="42">
        <f t="shared" si="65"/>
        <v>2</v>
      </c>
      <c r="AD148" s="44" t="str">
        <f>IF(AND(E148="Upstate",Q148&gt;=1945),"Furnace",IF(Q148&gt;=1980,"HW Boiler",IF(AND(E148="Downstate/LI/HV",Q148&gt;=1945),"Furnace","Steam Boiler")))</f>
        <v>HW Boiler</v>
      </c>
      <c r="AE148" s="42">
        <f t="shared" si="66"/>
        <v>4</v>
      </c>
      <c r="AF148" s="45">
        <v>1990</v>
      </c>
      <c r="AG148" s="40">
        <f t="shared" si="67"/>
        <v>2</v>
      </c>
      <c r="AH148" s="45" t="str">
        <f>IF(AND(E148="Upstate",Q148&gt;=1945),"Forced Air",IF(Q148&gt;=1980,"Hydronic",IF(AND(E148="Downstate/LI/HV",Q148&gt;=1945),"Forced Air","Steam")))</f>
        <v>Hydronic</v>
      </c>
      <c r="AI148" s="40">
        <f t="shared" si="68"/>
        <v>4</v>
      </c>
      <c r="AJ148" s="46" t="s">
        <v>42</v>
      </c>
      <c r="AK148" s="40">
        <f t="shared" si="69"/>
        <v>0</v>
      </c>
      <c r="AL148" s="9" t="s">
        <v>1048</v>
      </c>
      <c r="AM148" s="9">
        <f t="shared" si="70"/>
        <v>4</v>
      </c>
      <c r="AN148" s="9" t="s">
        <v>1055</v>
      </c>
      <c r="AO148" s="47">
        <f>VLOOKUP(AN148,'Data Tables'!$E$4:$F$15,2,FALSE)</f>
        <v>20.157194</v>
      </c>
      <c r="AP148" s="9">
        <f t="shared" si="71"/>
        <v>0</v>
      </c>
      <c r="AQ148" s="9" t="s">
        <v>1050</v>
      </c>
      <c r="AR148" s="9">
        <f t="shared" si="72"/>
        <v>2</v>
      </c>
      <c r="AS148" s="9" t="str">
        <f t="shared" si="73"/>
        <v>NYC Natural Gas</v>
      </c>
      <c r="AT148" s="9"/>
      <c r="AU148" s="9">
        <f t="shared" si="74"/>
        <v>2</v>
      </c>
      <c r="AV148" s="9">
        <f t="shared" si="75"/>
        <v>69</v>
      </c>
    </row>
    <row r="149" spans="1:48" x14ac:dyDescent="0.25">
      <c r="A149" s="9" t="s">
        <v>257</v>
      </c>
      <c r="B149" s="9" t="s">
        <v>258</v>
      </c>
      <c r="C149" s="9" t="s">
        <v>38</v>
      </c>
      <c r="D149" s="9" t="s">
        <v>38</v>
      </c>
      <c r="E149" t="s">
        <v>1034</v>
      </c>
      <c r="F149" t="str">
        <f t="shared" si="56"/>
        <v>NYC</v>
      </c>
      <c r="G149" s="9" t="s">
        <v>39</v>
      </c>
      <c r="H149" s="36">
        <v>40.705445900000001</v>
      </c>
      <c r="I149" s="36">
        <v>-73.947082399999999</v>
      </c>
      <c r="J149" s="40">
        <f t="shared" si="76"/>
        <v>3</v>
      </c>
      <c r="K149" s="40">
        <f t="shared" si="57"/>
        <v>2</v>
      </c>
      <c r="L149" s="40">
        <f t="shared" si="58"/>
        <v>3</v>
      </c>
      <c r="M149" s="41">
        <v>80206.937058823503</v>
      </c>
      <c r="N149" s="41">
        <v>1702.5151331812272</v>
      </c>
      <c r="O149" s="41">
        <f t="shared" si="54"/>
        <v>5515.4064365743934</v>
      </c>
      <c r="P149" s="42">
        <f t="shared" si="59"/>
        <v>2</v>
      </c>
      <c r="Q149" s="43">
        <v>1965</v>
      </c>
      <c r="R149" s="43"/>
      <c r="S149" s="40">
        <f t="shared" si="60"/>
        <v>3</v>
      </c>
      <c r="T149" s="40"/>
      <c r="U149" s="40">
        <f t="shared" si="61"/>
        <v>0</v>
      </c>
      <c r="V149" s="40" t="str">
        <f>IFERROR(VLOOKUP(A149,'Data Tables'!$L$3:$M$89,2,FALSE),"No")</f>
        <v>No</v>
      </c>
      <c r="W149" s="40">
        <f t="shared" si="62"/>
        <v>0</v>
      </c>
      <c r="X149" s="43"/>
      <c r="Y149" s="40">
        <f t="shared" si="63"/>
        <v>0</v>
      </c>
      <c r="Z149" s="41" t="s">
        <v>46</v>
      </c>
      <c r="AA149" s="40">
        <f t="shared" si="64"/>
        <v>4</v>
      </c>
      <c r="AB149" s="41" t="s">
        <v>41</v>
      </c>
      <c r="AC149" s="42">
        <f t="shared" si="65"/>
        <v>2</v>
      </c>
      <c r="AD149" s="41" t="s">
        <v>74</v>
      </c>
      <c r="AE149" s="42">
        <f t="shared" si="66"/>
        <v>2</v>
      </c>
      <c r="AF149" s="43">
        <v>1965</v>
      </c>
      <c r="AG149" s="40">
        <f t="shared" si="67"/>
        <v>3</v>
      </c>
      <c r="AH149" s="43" t="s">
        <v>49</v>
      </c>
      <c r="AI149" s="40">
        <f t="shared" si="68"/>
        <v>2</v>
      </c>
      <c r="AJ149" s="46" t="s">
        <v>42</v>
      </c>
      <c r="AK149" s="40">
        <f t="shared" si="69"/>
        <v>0</v>
      </c>
      <c r="AL149" s="9" t="s">
        <v>1048</v>
      </c>
      <c r="AM149" s="9">
        <f t="shared" si="70"/>
        <v>4</v>
      </c>
      <c r="AN149" s="9" t="s">
        <v>1055</v>
      </c>
      <c r="AO149" s="47">
        <f>VLOOKUP(AN149,'Data Tables'!$E$4:$F$15,2,FALSE)</f>
        <v>20.157194</v>
      </c>
      <c r="AP149" s="9">
        <f t="shared" si="71"/>
        <v>0</v>
      </c>
      <c r="AQ149" s="9" t="s">
        <v>1050</v>
      </c>
      <c r="AR149" s="9">
        <f t="shared" si="72"/>
        <v>2</v>
      </c>
      <c r="AS149" s="9" t="str">
        <f t="shared" si="73"/>
        <v>NYC Natural Gas</v>
      </c>
      <c r="AT149" s="9"/>
      <c r="AU149" s="9">
        <f t="shared" si="74"/>
        <v>2</v>
      </c>
      <c r="AV149" s="9">
        <f t="shared" si="75"/>
        <v>69</v>
      </c>
    </row>
    <row r="150" spans="1:48" x14ac:dyDescent="0.25">
      <c r="A150" s="9" t="s">
        <v>226</v>
      </c>
      <c r="B150" s="9" t="s">
        <v>227</v>
      </c>
      <c r="C150" s="9" t="s">
        <v>62</v>
      </c>
      <c r="D150" s="9" t="s">
        <v>63</v>
      </c>
      <c r="E150" t="s">
        <v>63</v>
      </c>
      <c r="F150" t="str">
        <f t="shared" si="56"/>
        <v>NYC</v>
      </c>
      <c r="G150" s="9" t="s">
        <v>39</v>
      </c>
      <c r="H150" s="36">
        <v>40.708922399999999</v>
      </c>
      <c r="I150" s="36">
        <v>-74.003886399999999</v>
      </c>
      <c r="J150" s="40">
        <f t="shared" si="76"/>
        <v>3</v>
      </c>
      <c r="K150" s="40">
        <f t="shared" si="57"/>
        <v>2</v>
      </c>
      <c r="L150" s="40">
        <f t="shared" si="58"/>
        <v>3</v>
      </c>
      <c r="M150" s="41">
        <v>106500.76905882399</v>
      </c>
      <c r="N150" s="41">
        <v>4731.0422757234655</v>
      </c>
      <c r="O150" s="41">
        <f t="shared" si="54"/>
        <v>7323.4940605744277</v>
      </c>
      <c r="P150" s="42">
        <f t="shared" si="59"/>
        <v>3</v>
      </c>
      <c r="Q150" s="43">
        <v>1971</v>
      </c>
      <c r="R150" s="43"/>
      <c r="S150" s="40">
        <f t="shared" si="60"/>
        <v>3</v>
      </c>
      <c r="T150" s="40"/>
      <c r="U150" s="40">
        <f t="shared" si="61"/>
        <v>0</v>
      </c>
      <c r="V150" s="40" t="str">
        <f>IFERROR(VLOOKUP(A150,'Data Tables'!$L$3:$M$89,2,FALSE),"No")</f>
        <v>No</v>
      </c>
      <c r="W150" s="40">
        <f t="shared" si="62"/>
        <v>0</v>
      </c>
      <c r="X150" s="43"/>
      <c r="Y150" s="40">
        <f t="shared" si="63"/>
        <v>0</v>
      </c>
      <c r="Z150" s="41" t="s">
        <v>77</v>
      </c>
      <c r="AA150" s="40">
        <f t="shared" si="64"/>
        <v>1</v>
      </c>
      <c r="AB150" s="44" t="s">
        <v>47</v>
      </c>
      <c r="AC150" s="42">
        <f t="shared" si="65"/>
        <v>3</v>
      </c>
      <c r="AD150" s="41" t="s">
        <v>74</v>
      </c>
      <c r="AE150" s="42">
        <f t="shared" si="66"/>
        <v>2</v>
      </c>
      <c r="AF150" s="43">
        <v>1971</v>
      </c>
      <c r="AG150" s="40">
        <f t="shared" si="67"/>
        <v>3</v>
      </c>
      <c r="AH150" s="43" t="s">
        <v>49</v>
      </c>
      <c r="AI150" s="40">
        <f t="shared" si="68"/>
        <v>2</v>
      </c>
      <c r="AJ150" s="46" t="s">
        <v>42</v>
      </c>
      <c r="AK150" s="40">
        <f t="shared" si="69"/>
        <v>0</v>
      </c>
      <c r="AL150" s="9" t="s">
        <v>1048</v>
      </c>
      <c r="AM150" s="9">
        <f t="shared" si="70"/>
        <v>4</v>
      </c>
      <c r="AN150" s="9" t="s">
        <v>1055</v>
      </c>
      <c r="AO150" s="47">
        <f>VLOOKUP(AN150,'Data Tables'!$E$4:$F$15,2,FALSE)</f>
        <v>20.157194</v>
      </c>
      <c r="AP150" s="9">
        <f t="shared" si="71"/>
        <v>0</v>
      </c>
      <c r="AQ150" s="9" t="s">
        <v>1050</v>
      </c>
      <c r="AR150" s="9">
        <f t="shared" si="72"/>
        <v>2</v>
      </c>
      <c r="AS150" s="9" t="str">
        <f t="shared" si="73"/>
        <v>NYC Dual Fuel</v>
      </c>
      <c r="AT150" s="9"/>
      <c r="AU150" s="9">
        <f t="shared" si="74"/>
        <v>3</v>
      </c>
      <c r="AV150" s="9">
        <f t="shared" si="75"/>
        <v>69</v>
      </c>
    </row>
    <row r="151" spans="1:48" hidden="1" x14ac:dyDescent="0.25">
      <c r="A151" s="9" t="s">
        <v>867</v>
      </c>
      <c r="B151" s="9" t="s">
        <v>868</v>
      </c>
      <c r="C151" s="9" t="s">
        <v>417</v>
      </c>
      <c r="D151" s="9" t="s">
        <v>418</v>
      </c>
      <c r="E151" t="s">
        <v>1035</v>
      </c>
      <c r="F151" t="str">
        <f t="shared" si="56"/>
        <v>Not NYC</v>
      </c>
      <c r="G151" s="9" t="s">
        <v>53</v>
      </c>
      <c r="H151" s="36">
        <v>42.881771000000001</v>
      </c>
      <c r="I151" s="36">
        <v>-78.872679000000005</v>
      </c>
      <c r="J151" s="40">
        <v>1</v>
      </c>
      <c r="K151" s="40">
        <f t="shared" si="57"/>
        <v>0</v>
      </c>
      <c r="L151" s="40">
        <f t="shared" si="58"/>
        <v>1</v>
      </c>
      <c r="M151" s="41">
        <v>37007.317110389602</v>
      </c>
      <c r="N151" s="41">
        <v>4166.0283881578944</v>
      </c>
      <c r="O151" s="41">
        <f t="shared" si="54"/>
        <v>2544.797276590909</v>
      </c>
      <c r="P151" s="42">
        <f t="shared" si="59"/>
        <v>1</v>
      </c>
      <c r="Q151" s="43">
        <v>1971</v>
      </c>
      <c r="R151" s="43"/>
      <c r="S151" s="40">
        <f t="shared" si="60"/>
        <v>3</v>
      </c>
      <c r="T151" s="40" t="s">
        <v>1162</v>
      </c>
      <c r="U151" s="40">
        <f t="shared" si="61"/>
        <v>4</v>
      </c>
      <c r="V151" s="40" t="str">
        <f>IFERROR(VLOOKUP(A151,'Data Tables'!$L$3:$M$89,2,FALSE),"No")</f>
        <v>Yes</v>
      </c>
      <c r="W151" s="40">
        <f t="shared" si="62"/>
        <v>4</v>
      </c>
      <c r="X151" s="43"/>
      <c r="Y151" s="40">
        <f t="shared" si="63"/>
        <v>0</v>
      </c>
      <c r="Z151" s="43" t="s">
        <v>46</v>
      </c>
      <c r="AA151" s="40">
        <f t="shared" si="64"/>
        <v>4</v>
      </c>
      <c r="AB151" s="44" t="str">
        <f>IF(AND(E151="Manhattan",G151="Multifamily Housing"),IF(Q151&lt;1980,"Dual Fuel","Natural Gas"),IF(AND(E151="Manhattan",G151&lt;&gt;"Multifamily Housing"),IF(Q151&lt;1945,"Oil",IF(Q151&lt;1980,"Dual Fuel","Natural Gas")),IF(E151="Downstate/LI/HV",IF(Q151&lt;1980,"Dual Fuel","Natural Gas"),IF(Q151&lt;1945,"Dual Fuel","Natural Gas"))))</f>
        <v>Natural Gas</v>
      </c>
      <c r="AC151" s="42">
        <f t="shared" si="65"/>
        <v>2</v>
      </c>
      <c r="AD151" s="44" t="str">
        <f>IF(AND(E151="Upstate",Q151&gt;=1945),"Furnace",IF(Q151&gt;=1980,"HW Boiler",IF(AND(E151="Downstate/LI/HV",Q151&gt;=1945),"Furnace","Steam Boiler")))</f>
        <v>Furnace</v>
      </c>
      <c r="AE151" s="42">
        <f t="shared" si="66"/>
        <v>3</v>
      </c>
      <c r="AF151" s="45">
        <v>1990</v>
      </c>
      <c r="AG151" s="40">
        <f t="shared" si="67"/>
        <v>2</v>
      </c>
      <c r="AH151" s="45" t="str">
        <f>IF(AND(E151="Upstate",Q151&gt;=1945),"Forced Air",IF(Q151&gt;=1980,"Hydronic",IF(AND(E151="Downstate/LI/HV",Q151&gt;=1945),"Forced Air","Steam")))</f>
        <v>Forced Air</v>
      </c>
      <c r="AI151" s="40">
        <f t="shared" si="68"/>
        <v>4</v>
      </c>
      <c r="AJ151" s="46" t="s">
        <v>42</v>
      </c>
      <c r="AK151" s="40">
        <f t="shared" si="69"/>
        <v>0</v>
      </c>
      <c r="AL151" s="9" t="s">
        <v>1060</v>
      </c>
      <c r="AM151" s="9">
        <f t="shared" si="70"/>
        <v>2</v>
      </c>
      <c r="AN151" s="9" t="s">
        <v>1047</v>
      </c>
      <c r="AO151" s="47">
        <f>VLOOKUP(AN151,'Data Tables'!$E$4:$F$15,2,FALSE)</f>
        <v>8.6002589999999994</v>
      </c>
      <c r="AP151" s="9">
        <f t="shared" si="71"/>
        <v>4</v>
      </c>
      <c r="AQ151" s="9" t="s">
        <v>1061</v>
      </c>
      <c r="AR151" s="9">
        <f t="shared" si="72"/>
        <v>4</v>
      </c>
      <c r="AS151" s="9" t="str">
        <f t="shared" si="73"/>
        <v>Not NYC</v>
      </c>
      <c r="AT151" s="9"/>
      <c r="AU151" s="9">
        <f t="shared" si="74"/>
        <v>0</v>
      </c>
      <c r="AV151" s="9">
        <f t="shared" si="75"/>
        <v>69</v>
      </c>
    </row>
    <row r="152" spans="1:48" hidden="1" x14ac:dyDescent="0.25">
      <c r="A152" s="9" t="s">
        <v>738</v>
      </c>
      <c r="B152" s="9" t="s">
        <v>739</v>
      </c>
      <c r="C152" s="9" t="s">
        <v>437</v>
      </c>
      <c r="D152" s="9" t="s">
        <v>437</v>
      </c>
      <c r="E152" t="s">
        <v>1034</v>
      </c>
      <c r="F152" t="str">
        <f t="shared" si="56"/>
        <v>Not NYC</v>
      </c>
      <c r="G152" s="9" t="s">
        <v>64</v>
      </c>
      <c r="H152" s="36">
        <v>42.673386999999998</v>
      </c>
      <c r="I152" s="36">
        <v>-73.812748999999997</v>
      </c>
      <c r="J152" s="40">
        <f t="shared" ref="J152:J183" si="77">IF(OR(G152="Hospitals",G152="Nursing Homes",G152="Hotels",G152="Airports"),4,IF(OR(G152="Multifamily Housing",G152="Correctional Facilities",G152="Military"),3,IF(G152="Colleges &amp; Universities",2,IF(G152="Office",0,666))))</f>
        <v>0</v>
      </c>
      <c r="K152" s="40">
        <f t="shared" si="57"/>
        <v>1</v>
      </c>
      <c r="L152" s="40">
        <f t="shared" si="58"/>
        <v>2</v>
      </c>
      <c r="M152" s="41">
        <v>48283.893906362762</v>
      </c>
      <c r="N152" s="41">
        <v>21096.347491395423</v>
      </c>
      <c r="O152" s="41">
        <f t="shared" si="54"/>
        <v>3320.227763325769</v>
      </c>
      <c r="P152" s="42">
        <f t="shared" si="59"/>
        <v>1</v>
      </c>
      <c r="Q152" s="43">
        <v>1961</v>
      </c>
      <c r="R152" s="43"/>
      <c r="S152" s="40">
        <f t="shared" si="60"/>
        <v>3</v>
      </c>
      <c r="T152" s="40" t="s">
        <v>1162</v>
      </c>
      <c r="U152" s="40">
        <f t="shared" si="61"/>
        <v>4</v>
      </c>
      <c r="V152" s="40" t="str">
        <f>IFERROR(VLOOKUP(A152,'Data Tables'!$L$3:$M$89,2,FALSE),"No")</f>
        <v>No</v>
      </c>
      <c r="W152" s="40">
        <f t="shared" si="62"/>
        <v>0</v>
      </c>
      <c r="X152" s="43"/>
      <c r="Y152" s="40">
        <f t="shared" si="63"/>
        <v>0</v>
      </c>
      <c r="Z152" s="43" t="s">
        <v>46</v>
      </c>
      <c r="AA152" s="40">
        <f t="shared" si="64"/>
        <v>4</v>
      </c>
      <c r="AB152" s="43" t="s">
        <v>47</v>
      </c>
      <c r="AC152" s="42">
        <f t="shared" si="65"/>
        <v>3</v>
      </c>
      <c r="AD152" s="41" t="s">
        <v>74</v>
      </c>
      <c r="AE152" s="42">
        <f t="shared" si="66"/>
        <v>2</v>
      </c>
      <c r="AF152" s="45">
        <v>1990</v>
      </c>
      <c r="AG152" s="40">
        <f t="shared" si="67"/>
        <v>2</v>
      </c>
      <c r="AH152" s="45" t="str">
        <f>IF(AND(E152="Upstate",Q152&gt;=1945),"Forced Air",IF(Q152&gt;=1980,"Hydronic",IF(AND(E152="Downstate/LI/HV",Q152&gt;=1945),"Forced Air","Steam")))</f>
        <v>Forced Air</v>
      </c>
      <c r="AI152" s="40">
        <f t="shared" si="68"/>
        <v>4</v>
      </c>
      <c r="AJ152" s="46" t="s">
        <v>42</v>
      </c>
      <c r="AK152" s="40">
        <f t="shared" si="69"/>
        <v>0</v>
      </c>
      <c r="AL152" s="9" t="s">
        <v>1060</v>
      </c>
      <c r="AM152" s="9">
        <f t="shared" si="70"/>
        <v>2</v>
      </c>
      <c r="AN152" s="9" t="s">
        <v>1047</v>
      </c>
      <c r="AO152" s="47">
        <f>VLOOKUP(AN152,'Data Tables'!$E$4:$F$15,2,FALSE)</f>
        <v>8.6002589999999994</v>
      </c>
      <c r="AP152" s="9">
        <f t="shared" si="71"/>
        <v>4</v>
      </c>
      <c r="AQ152" s="9" t="s">
        <v>1061</v>
      </c>
      <c r="AR152" s="9">
        <f t="shared" si="72"/>
        <v>4</v>
      </c>
      <c r="AS152" s="9" t="str">
        <f t="shared" si="73"/>
        <v>Not NYC</v>
      </c>
      <c r="AT152" s="9"/>
      <c r="AU152" s="9">
        <f t="shared" si="74"/>
        <v>0</v>
      </c>
      <c r="AV152" s="9">
        <f t="shared" si="75"/>
        <v>69</v>
      </c>
    </row>
    <row r="153" spans="1:48" hidden="1" x14ac:dyDescent="0.25">
      <c r="A153" s="9" t="s">
        <v>917</v>
      </c>
      <c r="B153" s="9" t="s">
        <v>918</v>
      </c>
      <c r="C153" s="9" t="s">
        <v>562</v>
      </c>
      <c r="D153" s="9" t="s">
        <v>563</v>
      </c>
      <c r="E153" t="s">
        <v>1035</v>
      </c>
      <c r="F153" t="str">
        <f t="shared" si="56"/>
        <v>Not NYC</v>
      </c>
      <c r="G153" s="9" t="s">
        <v>53</v>
      </c>
      <c r="H153" s="36">
        <v>43.137701</v>
      </c>
      <c r="I153" s="36">
        <v>-75.229840999999993</v>
      </c>
      <c r="J153" s="40">
        <f t="shared" si="77"/>
        <v>2</v>
      </c>
      <c r="K153" s="40">
        <f t="shared" si="57"/>
        <v>0</v>
      </c>
      <c r="L153" s="40">
        <f t="shared" si="58"/>
        <v>1</v>
      </c>
      <c r="M153" s="41">
        <v>33372</v>
      </c>
      <c r="N153" s="41">
        <v>3756</v>
      </c>
      <c r="O153" s="41">
        <f t="shared" si="54"/>
        <v>2294.8157647058824</v>
      </c>
      <c r="P153" s="42">
        <f t="shared" si="59"/>
        <v>1</v>
      </c>
      <c r="Q153" s="43">
        <v>1966</v>
      </c>
      <c r="R153" s="43"/>
      <c r="S153" s="40">
        <f t="shared" si="60"/>
        <v>3</v>
      </c>
      <c r="T153" s="40" t="s">
        <v>1162</v>
      </c>
      <c r="U153" s="40">
        <f t="shared" si="61"/>
        <v>4</v>
      </c>
      <c r="V153" s="40" t="str">
        <f>IFERROR(VLOOKUP(A153,'Data Tables'!$L$3:$M$89,2,FALSE),"No")</f>
        <v>Yes</v>
      </c>
      <c r="W153" s="40">
        <f t="shared" si="62"/>
        <v>4</v>
      </c>
      <c r="X153" s="43"/>
      <c r="Y153" s="40">
        <f t="shared" si="63"/>
        <v>0</v>
      </c>
      <c r="Z153" s="43" t="s">
        <v>46</v>
      </c>
      <c r="AA153" s="40">
        <f t="shared" si="64"/>
        <v>4</v>
      </c>
      <c r="AB153" s="44" t="str">
        <f>IF(AND(E153="Manhattan",G153="Multifamily Housing"),IF(Q153&lt;1980,"Dual Fuel","Natural Gas"),IF(AND(E153="Manhattan",G153&lt;&gt;"Multifamily Housing"),IF(Q153&lt;1945,"Oil",IF(Q153&lt;1980,"Dual Fuel","Natural Gas")),IF(E153="Downstate/LI/HV",IF(Q153&lt;1980,"Dual Fuel","Natural Gas"),IF(Q153&lt;1945,"Dual Fuel","Natural Gas"))))</f>
        <v>Natural Gas</v>
      </c>
      <c r="AC153" s="42">
        <f t="shared" si="65"/>
        <v>2</v>
      </c>
      <c r="AD153" s="44" t="str">
        <f>IF(AND(E153="Upstate",Q153&gt;=1945),"Furnace",IF(Q153&gt;=1980,"HW Boiler",IF(AND(E153="Downstate/LI/HV",Q153&gt;=1945),"Furnace","Steam Boiler")))</f>
        <v>Furnace</v>
      </c>
      <c r="AE153" s="42">
        <f t="shared" si="66"/>
        <v>3</v>
      </c>
      <c r="AF153" s="45">
        <v>1990</v>
      </c>
      <c r="AG153" s="40">
        <f t="shared" si="67"/>
        <v>2</v>
      </c>
      <c r="AH153" s="45" t="str">
        <f>IF(AND(E153="Upstate",Q153&gt;=1945),"Forced Air",IF(Q153&gt;=1980,"Hydronic",IF(AND(E153="Downstate/LI/HV",Q153&gt;=1945),"Forced Air","Steam")))</f>
        <v>Forced Air</v>
      </c>
      <c r="AI153" s="40">
        <f t="shared" si="68"/>
        <v>4</v>
      </c>
      <c r="AJ153" s="46" t="s">
        <v>42</v>
      </c>
      <c r="AK153" s="40">
        <f t="shared" si="69"/>
        <v>0</v>
      </c>
      <c r="AL153" s="9" t="s">
        <v>1064</v>
      </c>
      <c r="AM153" s="9">
        <f t="shared" si="70"/>
        <v>1</v>
      </c>
      <c r="AN153" s="9" t="s">
        <v>1047</v>
      </c>
      <c r="AO153" s="47">
        <f>VLOOKUP(AN153,'Data Tables'!$E$4:$F$15,2,FALSE)</f>
        <v>8.6002589999999994</v>
      </c>
      <c r="AP153" s="9">
        <f t="shared" si="71"/>
        <v>4</v>
      </c>
      <c r="AQ153" s="9" t="s">
        <v>1061</v>
      </c>
      <c r="AR153" s="9">
        <f t="shared" si="72"/>
        <v>4</v>
      </c>
      <c r="AS153" s="9" t="str">
        <f t="shared" si="73"/>
        <v>Not NYC</v>
      </c>
      <c r="AT153" s="9"/>
      <c r="AU153" s="9">
        <f t="shared" si="74"/>
        <v>0</v>
      </c>
      <c r="AV153" s="9">
        <f t="shared" si="75"/>
        <v>69</v>
      </c>
    </row>
    <row r="154" spans="1:48" x14ac:dyDescent="0.25">
      <c r="A154" s="9" t="s">
        <v>154</v>
      </c>
      <c r="B154" s="9" t="s">
        <v>155</v>
      </c>
      <c r="C154" s="9" t="s">
        <v>62</v>
      </c>
      <c r="D154" s="9" t="s">
        <v>63</v>
      </c>
      <c r="E154" t="s">
        <v>63</v>
      </c>
      <c r="F154" t="str">
        <f t="shared" si="56"/>
        <v>NYC</v>
      </c>
      <c r="G154" s="9" t="s">
        <v>53</v>
      </c>
      <c r="H154" s="36">
        <v>40.821614400000001</v>
      </c>
      <c r="I154" s="36">
        <v>-73.947942699999999</v>
      </c>
      <c r="J154" s="40">
        <f t="shared" si="77"/>
        <v>2</v>
      </c>
      <c r="K154" s="40">
        <f t="shared" si="57"/>
        <v>0</v>
      </c>
      <c r="L154" s="40">
        <f t="shared" si="58"/>
        <v>1</v>
      </c>
      <c r="M154" s="41">
        <v>184116.97919999997</v>
      </c>
      <c r="N154" s="41">
        <v>20800.8843368421</v>
      </c>
      <c r="O154" s="41">
        <f t="shared" si="54"/>
        <v>12660.749922635292</v>
      </c>
      <c r="P154" s="42">
        <f t="shared" si="59"/>
        <v>3</v>
      </c>
      <c r="Q154" s="43">
        <v>1907</v>
      </c>
      <c r="R154" s="43"/>
      <c r="S154" s="40">
        <f t="shared" si="60"/>
        <v>4</v>
      </c>
      <c r="T154" s="40" t="s">
        <v>1162</v>
      </c>
      <c r="U154" s="40">
        <f t="shared" si="61"/>
        <v>4</v>
      </c>
      <c r="V154" s="40" t="str">
        <f>IFERROR(VLOOKUP(A154,'Data Tables'!$L$3:$M$89,2,FALSE),"No")</f>
        <v>Yes</v>
      </c>
      <c r="W154" s="40">
        <f t="shared" si="62"/>
        <v>4</v>
      </c>
      <c r="X154" s="43"/>
      <c r="Y154" s="40">
        <f t="shared" si="63"/>
        <v>0</v>
      </c>
      <c r="Z154" s="41" t="s">
        <v>156</v>
      </c>
      <c r="AA154" s="40">
        <f t="shared" si="64"/>
        <v>0</v>
      </c>
      <c r="AB154" s="41" t="s">
        <v>47</v>
      </c>
      <c r="AC154" s="42">
        <f t="shared" si="65"/>
        <v>3</v>
      </c>
      <c r="AD154" s="41" t="s">
        <v>54</v>
      </c>
      <c r="AE154" s="42">
        <f t="shared" si="66"/>
        <v>2</v>
      </c>
      <c r="AF154" s="45">
        <v>1990</v>
      </c>
      <c r="AG154" s="40">
        <f t="shared" si="67"/>
        <v>2</v>
      </c>
      <c r="AH154" s="43" t="s">
        <v>49</v>
      </c>
      <c r="AI154" s="40">
        <f t="shared" si="68"/>
        <v>2</v>
      </c>
      <c r="AJ154" s="46" t="s">
        <v>49</v>
      </c>
      <c r="AK154" s="40">
        <f t="shared" si="69"/>
        <v>1</v>
      </c>
      <c r="AL154" s="9" t="s">
        <v>1048</v>
      </c>
      <c r="AM154" s="9">
        <f t="shared" si="70"/>
        <v>4</v>
      </c>
      <c r="AN154" s="9" t="s">
        <v>1055</v>
      </c>
      <c r="AO154" s="47">
        <f>VLOOKUP(AN154,'Data Tables'!$E$4:$F$15,2,FALSE)</f>
        <v>20.157194</v>
      </c>
      <c r="AP154" s="9">
        <f t="shared" si="71"/>
        <v>0</v>
      </c>
      <c r="AQ154" s="9" t="s">
        <v>1050</v>
      </c>
      <c r="AR154" s="9">
        <f t="shared" si="72"/>
        <v>2</v>
      </c>
      <c r="AS154" s="9" t="str">
        <f t="shared" si="73"/>
        <v>NYC Dual Fuel</v>
      </c>
      <c r="AT154" s="9"/>
      <c r="AU154" s="9">
        <f t="shared" si="74"/>
        <v>3</v>
      </c>
      <c r="AV154" s="9">
        <f t="shared" si="75"/>
        <v>69</v>
      </c>
    </row>
    <row r="155" spans="1:48" x14ac:dyDescent="0.25">
      <c r="A155" s="9" t="s">
        <v>390</v>
      </c>
      <c r="B155" s="9" t="s">
        <v>391</v>
      </c>
      <c r="C155" s="9" t="s">
        <v>38</v>
      </c>
      <c r="D155" s="9" t="s">
        <v>38</v>
      </c>
      <c r="E155" t="s">
        <v>1034</v>
      </c>
      <c r="F155" t="str">
        <f t="shared" si="56"/>
        <v>NYC</v>
      </c>
      <c r="G155" s="9" t="s">
        <v>53</v>
      </c>
      <c r="H155" s="36">
        <v>40.653855</v>
      </c>
      <c r="I155" s="36">
        <v>-73.945535000000007</v>
      </c>
      <c r="J155" s="40">
        <f t="shared" si="77"/>
        <v>2</v>
      </c>
      <c r="K155" s="40">
        <f t="shared" si="57"/>
        <v>0</v>
      </c>
      <c r="L155" s="40">
        <f t="shared" si="58"/>
        <v>1</v>
      </c>
      <c r="M155" s="41">
        <v>29778.676363636358</v>
      </c>
      <c r="N155" s="41">
        <v>3352.2778947368415</v>
      </c>
      <c r="O155" s="41">
        <v>2047.7219217112295</v>
      </c>
      <c r="P155" s="42">
        <f t="shared" si="59"/>
        <v>1</v>
      </c>
      <c r="Q155" s="43">
        <v>1956</v>
      </c>
      <c r="R155" s="43"/>
      <c r="S155" s="40">
        <f t="shared" si="60"/>
        <v>3</v>
      </c>
      <c r="T155" s="40" t="s">
        <v>1162</v>
      </c>
      <c r="U155" s="40">
        <f t="shared" si="61"/>
        <v>4</v>
      </c>
      <c r="V155" s="40" t="str">
        <f>IFERROR(VLOOKUP(A155,'Data Tables'!$L$3:$M$89,2,FALSE),"No")</f>
        <v>Yes</v>
      </c>
      <c r="W155" s="40">
        <f t="shared" si="62"/>
        <v>4</v>
      </c>
      <c r="X155" s="43"/>
      <c r="Y155" s="40">
        <f t="shared" si="63"/>
        <v>0</v>
      </c>
      <c r="Z155" s="41" t="s">
        <v>40</v>
      </c>
      <c r="AA155" s="40">
        <f t="shared" si="64"/>
        <v>0</v>
      </c>
      <c r="AB155" s="41" t="s">
        <v>201</v>
      </c>
      <c r="AC155" s="42">
        <f t="shared" si="65"/>
        <v>4</v>
      </c>
      <c r="AD155" s="41" t="s">
        <v>74</v>
      </c>
      <c r="AE155" s="42">
        <f t="shared" si="66"/>
        <v>2</v>
      </c>
      <c r="AF155" s="45">
        <v>1990</v>
      </c>
      <c r="AG155" s="40">
        <f t="shared" si="67"/>
        <v>2</v>
      </c>
      <c r="AH155" s="45" t="str">
        <f>IF(AND(E155="Upstate",Q155&gt;=1945),"Forced Air",IF(Q155&gt;=1980,"Hydronic",IF(AND(E155="Downstate/LI/HV",Q155&gt;=1945),"Forced Air","Steam")))</f>
        <v>Forced Air</v>
      </c>
      <c r="AI155" s="40">
        <f t="shared" si="68"/>
        <v>4</v>
      </c>
      <c r="AJ155" s="46" t="s">
        <v>42</v>
      </c>
      <c r="AK155" s="40">
        <f t="shared" si="69"/>
        <v>0</v>
      </c>
      <c r="AL155" s="9" t="s">
        <v>1048</v>
      </c>
      <c r="AM155" s="9">
        <f t="shared" si="70"/>
        <v>4</v>
      </c>
      <c r="AN155" s="9" t="s">
        <v>1055</v>
      </c>
      <c r="AO155" s="47">
        <f>VLOOKUP(AN155,'Data Tables'!$E$4:$F$15,2,FALSE)</f>
        <v>20.157194</v>
      </c>
      <c r="AP155" s="9">
        <f t="shared" si="71"/>
        <v>0</v>
      </c>
      <c r="AQ155" s="9" t="s">
        <v>1050</v>
      </c>
      <c r="AR155" s="9">
        <f t="shared" si="72"/>
        <v>2</v>
      </c>
      <c r="AS155" s="9" t="str">
        <f t="shared" si="73"/>
        <v>NYC Oil</v>
      </c>
      <c r="AT155" s="9"/>
      <c r="AU155" s="9">
        <f t="shared" si="74"/>
        <v>4</v>
      </c>
      <c r="AV155" s="9">
        <f t="shared" si="75"/>
        <v>69</v>
      </c>
    </row>
    <row r="156" spans="1:48" x14ac:dyDescent="0.25">
      <c r="A156" s="9" t="s">
        <v>97</v>
      </c>
      <c r="B156" s="9" t="s">
        <v>97</v>
      </c>
      <c r="C156" s="9" t="s">
        <v>45</v>
      </c>
      <c r="D156" s="9" t="s">
        <v>45</v>
      </c>
      <c r="E156" t="s">
        <v>1034</v>
      </c>
      <c r="F156" t="str">
        <f t="shared" si="56"/>
        <v>NYC</v>
      </c>
      <c r="G156" s="9" t="s">
        <v>76</v>
      </c>
      <c r="H156" s="36">
        <v>40.880429100000001</v>
      </c>
      <c r="I156" s="36">
        <v>-73.880041000000006</v>
      </c>
      <c r="J156" s="40">
        <f t="shared" si="77"/>
        <v>4</v>
      </c>
      <c r="K156" s="40">
        <f t="shared" si="57"/>
        <v>4</v>
      </c>
      <c r="L156" s="40">
        <f t="shared" si="58"/>
        <v>4</v>
      </c>
      <c r="M156" s="41">
        <v>416496.11675435293</v>
      </c>
      <c r="N156" s="41">
        <v>175178.73594097674</v>
      </c>
      <c r="O156" s="41">
        <f t="shared" ref="O156:O169" si="78">(M156/0.85)*116.9*0.0005</f>
        <v>28640.232969755216</v>
      </c>
      <c r="P156" s="42">
        <f t="shared" si="59"/>
        <v>4</v>
      </c>
      <c r="Q156" s="43">
        <v>1913</v>
      </c>
      <c r="R156" s="43"/>
      <c r="S156" s="40">
        <f t="shared" si="60"/>
        <v>4</v>
      </c>
      <c r="T156" s="40"/>
      <c r="U156" s="40">
        <f t="shared" si="61"/>
        <v>0</v>
      </c>
      <c r="V156" s="40" t="str">
        <f>IFERROR(VLOOKUP(A156,'Data Tables'!$L$3:$M$89,2,FALSE),"No")</f>
        <v>No</v>
      </c>
      <c r="W156" s="40">
        <f t="shared" si="62"/>
        <v>0</v>
      </c>
      <c r="X156" s="43"/>
      <c r="Y156" s="40">
        <f t="shared" si="63"/>
        <v>0</v>
      </c>
      <c r="Z156" s="41" t="s">
        <v>77</v>
      </c>
      <c r="AA156" s="40">
        <f t="shared" si="64"/>
        <v>1</v>
      </c>
      <c r="AB156" s="41" t="s">
        <v>41</v>
      </c>
      <c r="AC156" s="42">
        <f t="shared" si="65"/>
        <v>2</v>
      </c>
      <c r="AD156" s="41" t="s">
        <v>48</v>
      </c>
      <c r="AE156" s="42">
        <f t="shared" si="66"/>
        <v>3</v>
      </c>
      <c r="AF156" s="43">
        <v>2001</v>
      </c>
      <c r="AG156" s="40">
        <f t="shared" si="67"/>
        <v>1</v>
      </c>
      <c r="AH156" s="43" t="s">
        <v>49</v>
      </c>
      <c r="AI156" s="40">
        <f t="shared" si="68"/>
        <v>2</v>
      </c>
      <c r="AJ156" s="46" t="s">
        <v>49</v>
      </c>
      <c r="AK156" s="40">
        <f t="shared" si="69"/>
        <v>1</v>
      </c>
      <c r="AL156" s="9" t="s">
        <v>1048</v>
      </c>
      <c r="AM156" s="9">
        <f t="shared" si="70"/>
        <v>4</v>
      </c>
      <c r="AN156" s="9" t="s">
        <v>1055</v>
      </c>
      <c r="AO156" s="47">
        <f>VLOOKUP(AN156,'Data Tables'!$E$4:$F$15,2,FALSE)</f>
        <v>20.157194</v>
      </c>
      <c r="AP156" s="9">
        <f t="shared" si="71"/>
        <v>0</v>
      </c>
      <c r="AQ156" s="9" t="s">
        <v>1050</v>
      </c>
      <c r="AR156" s="9">
        <f t="shared" si="72"/>
        <v>2</v>
      </c>
      <c r="AS156" s="9" t="str">
        <f t="shared" si="73"/>
        <v>NYC Natural Gas</v>
      </c>
      <c r="AT156" s="9" t="s">
        <v>1162</v>
      </c>
      <c r="AU156" s="9">
        <f t="shared" si="74"/>
        <v>0</v>
      </c>
      <c r="AV156" s="9">
        <f t="shared" si="75"/>
        <v>68</v>
      </c>
    </row>
    <row r="157" spans="1:48" x14ac:dyDescent="0.25">
      <c r="A157" s="9" t="s">
        <v>90</v>
      </c>
      <c r="B157" s="9"/>
      <c r="C157" s="9" t="s">
        <v>59</v>
      </c>
      <c r="D157" s="9" t="s">
        <v>59</v>
      </c>
      <c r="E157" t="s">
        <v>1034</v>
      </c>
      <c r="F157" t="str">
        <f t="shared" si="56"/>
        <v>NYC</v>
      </c>
      <c r="G157" s="9" t="s">
        <v>71</v>
      </c>
      <c r="H157" s="36">
        <v>40.774500000000003</v>
      </c>
      <c r="I157" s="36">
        <v>-73.873000000000005</v>
      </c>
      <c r="J157" s="40">
        <f t="shared" si="77"/>
        <v>4</v>
      </c>
      <c r="K157" s="40">
        <f t="shared" si="57"/>
        <v>4</v>
      </c>
      <c r="L157" s="40">
        <f t="shared" si="58"/>
        <v>4</v>
      </c>
      <c r="M157" s="41">
        <v>469230.13483411761</v>
      </c>
      <c r="N157" s="41">
        <v>147726.65922365</v>
      </c>
      <c r="O157" s="41">
        <f t="shared" si="78"/>
        <v>32266.472213004912</v>
      </c>
      <c r="P157" s="42">
        <f t="shared" si="59"/>
        <v>4</v>
      </c>
      <c r="Q157" s="43">
        <v>1939</v>
      </c>
      <c r="R157" s="43">
        <v>2022</v>
      </c>
      <c r="S157" s="40">
        <f t="shared" si="60"/>
        <v>0</v>
      </c>
      <c r="T157" s="40" t="s">
        <v>1162</v>
      </c>
      <c r="U157" s="40">
        <f t="shared" si="61"/>
        <v>4</v>
      </c>
      <c r="V157" s="40" t="str">
        <f>IFERROR(VLOOKUP(A157,'Data Tables'!$L$3:$M$89,2,FALSE),"No")</f>
        <v>No</v>
      </c>
      <c r="W157" s="40">
        <f t="shared" si="62"/>
        <v>0</v>
      </c>
      <c r="X157" s="43"/>
      <c r="Y157" s="40">
        <f t="shared" si="63"/>
        <v>0</v>
      </c>
      <c r="Z157" s="41" t="s">
        <v>46</v>
      </c>
      <c r="AA157" s="40">
        <f t="shared" si="64"/>
        <v>4</v>
      </c>
      <c r="AB157" s="41" t="s">
        <v>41</v>
      </c>
      <c r="AC157" s="42">
        <f t="shared" si="65"/>
        <v>2</v>
      </c>
      <c r="AD157" s="44" t="str">
        <f>IF(AND(E157="Upstate",Q157&gt;=1945),"Furnace",IF(Q157&gt;=1980,"HW Boiler",IF(AND(E157="Downstate/LI/HV",Q157&gt;=1945),"Furnace","Steam Boiler")))</f>
        <v>Steam Boiler</v>
      </c>
      <c r="AE157" s="42">
        <f t="shared" si="66"/>
        <v>2</v>
      </c>
      <c r="AF157" s="43">
        <v>2022</v>
      </c>
      <c r="AG157" s="40">
        <f t="shared" si="67"/>
        <v>1</v>
      </c>
      <c r="AH157" s="45" t="str">
        <f>IF(AND(E157="Upstate",Q157&gt;=1945),"Forced Air",IF(Q157&gt;=1980,"Hydronic",IF(AND(E157="Downstate/LI/HV",Q157&gt;=1945),"Forced Air","Steam")))</f>
        <v>Steam</v>
      </c>
      <c r="AI157" s="40">
        <f t="shared" si="68"/>
        <v>2</v>
      </c>
      <c r="AJ157" s="46" t="s">
        <v>42</v>
      </c>
      <c r="AK157" s="40">
        <f t="shared" si="69"/>
        <v>0</v>
      </c>
      <c r="AL157" s="9" t="s">
        <v>1048</v>
      </c>
      <c r="AM157" s="9">
        <f t="shared" si="70"/>
        <v>4</v>
      </c>
      <c r="AN157" s="9" t="s">
        <v>1055</v>
      </c>
      <c r="AO157" s="47">
        <f>VLOOKUP(AN157,'Data Tables'!$E$4:$F$15,2,FALSE)</f>
        <v>20.157194</v>
      </c>
      <c r="AP157" s="9">
        <f t="shared" si="71"/>
        <v>0</v>
      </c>
      <c r="AQ157" s="9" t="s">
        <v>1050</v>
      </c>
      <c r="AR157" s="9">
        <f t="shared" si="72"/>
        <v>2</v>
      </c>
      <c r="AS157" s="9" t="str">
        <f t="shared" si="73"/>
        <v>NYC Natural Gas</v>
      </c>
      <c r="AT157" s="9" t="s">
        <v>1162</v>
      </c>
      <c r="AU157" s="9">
        <f t="shared" si="74"/>
        <v>0</v>
      </c>
      <c r="AV157" s="9">
        <f t="shared" si="75"/>
        <v>68</v>
      </c>
    </row>
    <row r="158" spans="1:48" hidden="1" x14ac:dyDescent="0.25">
      <c r="A158" s="9" t="s">
        <v>878</v>
      </c>
      <c r="B158" s="9" t="s">
        <v>879</v>
      </c>
      <c r="C158" s="9" t="s">
        <v>437</v>
      </c>
      <c r="D158" s="9" t="s">
        <v>437</v>
      </c>
      <c r="E158" t="s">
        <v>1034</v>
      </c>
      <c r="F158" t="str">
        <f t="shared" si="56"/>
        <v>Not NYC</v>
      </c>
      <c r="G158" s="9" t="s">
        <v>76</v>
      </c>
      <c r="H158" s="36">
        <v>42.651634999999999</v>
      </c>
      <c r="I158" s="36">
        <v>-73.776228000000003</v>
      </c>
      <c r="J158" s="40">
        <f t="shared" si="77"/>
        <v>4</v>
      </c>
      <c r="K158" s="40">
        <f t="shared" si="57"/>
        <v>4</v>
      </c>
      <c r="L158" s="40">
        <f t="shared" si="58"/>
        <v>4</v>
      </c>
      <c r="M158" s="41">
        <v>36285.963126448194</v>
      </c>
      <c r="N158" s="41">
        <v>15822.367642346595</v>
      </c>
      <c r="O158" s="41">
        <f t="shared" si="78"/>
        <v>2495.1935820481144</v>
      </c>
      <c r="P158" s="42">
        <f t="shared" si="59"/>
        <v>1</v>
      </c>
      <c r="Q158" s="43">
        <v>1951</v>
      </c>
      <c r="R158" s="43"/>
      <c r="S158" s="40">
        <f t="shared" si="60"/>
        <v>3</v>
      </c>
      <c r="T158" s="40"/>
      <c r="U158" s="40">
        <f t="shared" si="61"/>
        <v>0</v>
      </c>
      <c r="V158" s="40" t="str">
        <f>IFERROR(VLOOKUP(A158,'Data Tables'!$L$3:$M$89,2,FALSE),"No")</f>
        <v>No</v>
      </c>
      <c r="W158" s="40">
        <f t="shared" si="62"/>
        <v>0</v>
      </c>
      <c r="X158" s="43"/>
      <c r="Y158" s="40">
        <f t="shared" si="63"/>
        <v>0</v>
      </c>
      <c r="Z158" s="43" t="s">
        <v>67</v>
      </c>
      <c r="AA158" s="40">
        <f t="shared" si="64"/>
        <v>2</v>
      </c>
      <c r="AB158" s="43" t="s">
        <v>41</v>
      </c>
      <c r="AC158" s="42">
        <f t="shared" si="65"/>
        <v>2</v>
      </c>
      <c r="AD158" s="41" t="s">
        <v>104</v>
      </c>
      <c r="AE158" s="42">
        <f t="shared" si="66"/>
        <v>3</v>
      </c>
      <c r="AF158" s="43">
        <v>2018</v>
      </c>
      <c r="AG158" s="40">
        <f t="shared" si="67"/>
        <v>1</v>
      </c>
      <c r="AH158" s="43" t="s">
        <v>49</v>
      </c>
      <c r="AI158" s="40">
        <f t="shared" si="68"/>
        <v>2</v>
      </c>
      <c r="AJ158" s="46" t="s">
        <v>49</v>
      </c>
      <c r="AK158" s="40">
        <f t="shared" si="69"/>
        <v>1</v>
      </c>
      <c r="AL158" s="9" t="s">
        <v>1060</v>
      </c>
      <c r="AM158" s="9">
        <f t="shared" si="70"/>
        <v>2</v>
      </c>
      <c r="AN158" s="9" t="s">
        <v>1047</v>
      </c>
      <c r="AO158" s="47">
        <f>VLOOKUP(AN158,'Data Tables'!$E$4:$F$15,2,FALSE)</f>
        <v>8.6002589999999994</v>
      </c>
      <c r="AP158" s="9">
        <f t="shared" si="71"/>
        <v>4</v>
      </c>
      <c r="AQ158" s="9" t="s">
        <v>1061</v>
      </c>
      <c r="AR158" s="9">
        <f t="shared" si="72"/>
        <v>4</v>
      </c>
      <c r="AS158" s="9" t="str">
        <f t="shared" si="73"/>
        <v>Not NYC</v>
      </c>
      <c r="AT158" s="9"/>
      <c r="AU158" s="9">
        <f t="shared" si="74"/>
        <v>0</v>
      </c>
      <c r="AV158" s="9">
        <f t="shared" si="75"/>
        <v>68</v>
      </c>
    </row>
    <row r="159" spans="1:48" hidden="1" x14ac:dyDescent="0.25">
      <c r="A159" s="9" t="s">
        <v>880</v>
      </c>
      <c r="B159" s="9" t="s">
        <v>881</v>
      </c>
      <c r="C159" s="9" t="s">
        <v>882</v>
      </c>
      <c r="D159" s="9" t="s">
        <v>402</v>
      </c>
      <c r="E159" t="s">
        <v>1035</v>
      </c>
      <c r="F159" t="str">
        <f t="shared" si="56"/>
        <v>Not NYC</v>
      </c>
      <c r="G159" s="9" t="s">
        <v>76</v>
      </c>
      <c r="H159" s="36">
        <v>43.964987000000001</v>
      </c>
      <c r="I159" s="36">
        <v>-75.912932999999995</v>
      </c>
      <c r="J159" s="40">
        <f t="shared" si="77"/>
        <v>4</v>
      </c>
      <c r="K159" s="40">
        <f t="shared" si="57"/>
        <v>4</v>
      </c>
      <c r="L159" s="40">
        <f t="shared" si="58"/>
        <v>4</v>
      </c>
      <c r="M159" s="41">
        <v>36124.468304205533</v>
      </c>
      <c r="N159" s="41">
        <v>15751.948388461717</v>
      </c>
      <c r="O159" s="41">
        <f t="shared" si="78"/>
        <v>2484.0884380950747</v>
      </c>
      <c r="P159" s="42">
        <f t="shared" si="59"/>
        <v>1</v>
      </c>
      <c r="Q159" s="43">
        <v>1881</v>
      </c>
      <c r="R159" s="43"/>
      <c r="S159" s="40">
        <f t="shared" si="60"/>
        <v>4</v>
      </c>
      <c r="T159" s="40"/>
      <c r="U159" s="40">
        <f t="shared" si="61"/>
        <v>0</v>
      </c>
      <c r="V159" s="40" t="str">
        <f>IFERROR(VLOOKUP(A159,'Data Tables'!$L$3:$M$89,2,FALSE),"No")</f>
        <v>No</v>
      </c>
      <c r="W159" s="40">
        <f t="shared" si="62"/>
        <v>0</v>
      </c>
      <c r="X159" s="43"/>
      <c r="Y159" s="40">
        <f t="shared" si="63"/>
        <v>0</v>
      </c>
      <c r="Z159" s="43" t="s">
        <v>67</v>
      </c>
      <c r="AA159" s="40">
        <f t="shared" si="64"/>
        <v>2</v>
      </c>
      <c r="AB159" s="44" t="str">
        <f>IF(AND(E159="Manhattan",G159="Multifamily Housing"),IF(Q159&lt;1980,"Dual Fuel","Natural Gas"),IF(AND(E159="Manhattan",G159&lt;&gt;"Multifamily Housing"),IF(Q159&lt;1945,"Oil",IF(Q159&lt;1980,"Dual Fuel","Natural Gas")),IF(E159="Downstate/LI/HV",IF(Q159&lt;1980,"Dual Fuel","Natural Gas"),IF(Q159&lt;1945,"Dual Fuel","Natural Gas"))))</f>
        <v>Dual Fuel</v>
      </c>
      <c r="AC159" s="42">
        <f t="shared" si="65"/>
        <v>3</v>
      </c>
      <c r="AD159" s="44" t="str">
        <f>IF(AND(E159="Upstate",Q159&gt;=1945),"Furnace",IF(Q159&gt;=1980,"HW Boiler",IF(AND(E159="Downstate/LI/HV",Q159&gt;=1945),"Furnace","Steam Boiler")))</f>
        <v>Steam Boiler</v>
      </c>
      <c r="AE159" s="42">
        <f t="shared" si="66"/>
        <v>2</v>
      </c>
      <c r="AF159" s="45">
        <v>1990</v>
      </c>
      <c r="AG159" s="40">
        <f t="shared" si="67"/>
        <v>2</v>
      </c>
      <c r="AH159" s="45" t="str">
        <f>IF(AND(E159="Upstate",Q159&gt;=1945),"Forced Air",IF(Q159&gt;=1980,"Hydronic",IF(AND(E159="Downstate/LI/HV",Q159&gt;=1945),"Forced Air","Steam")))</f>
        <v>Steam</v>
      </c>
      <c r="AI159" s="40">
        <f t="shared" si="68"/>
        <v>2</v>
      </c>
      <c r="AJ159" s="46" t="s">
        <v>42</v>
      </c>
      <c r="AK159" s="40">
        <f t="shared" si="69"/>
        <v>0</v>
      </c>
      <c r="AL159" s="9" t="s">
        <v>1064</v>
      </c>
      <c r="AM159" s="9">
        <f t="shared" si="70"/>
        <v>1</v>
      </c>
      <c r="AN159" s="9" t="s">
        <v>1047</v>
      </c>
      <c r="AO159" s="47">
        <f>VLOOKUP(AN159,'Data Tables'!$E$4:$F$15,2,FALSE)</f>
        <v>8.6002589999999994</v>
      </c>
      <c r="AP159" s="9">
        <f t="shared" si="71"/>
        <v>4</v>
      </c>
      <c r="AQ159" s="9" t="s">
        <v>1061</v>
      </c>
      <c r="AR159" s="9">
        <f t="shared" si="72"/>
        <v>4</v>
      </c>
      <c r="AS159" s="9" t="str">
        <f t="shared" si="73"/>
        <v>Not NYC</v>
      </c>
      <c r="AT159" s="9"/>
      <c r="AU159" s="9">
        <f t="shared" si="74"/>
        <v>0</v>
      </c>
      <c r="AV159" s="9">
        <f t="shared" si="75"/>
        <v>68</v>
      </c>
    </row>
    <row r="160" spans="1:48" hidden="1" x14ac:dyDescent="0.25">
      <c r="A160" s="9" t="s">
        <v>883</v>
      </c>
      <c r="B160" s="9" t="s">
        <v>884</v>
      </c>
      <c r="C160" s="9" t="s">
        <v>885</v>
      </c>
      <c r="D160" s="9" t="s">
        <v>513</v>
      </c>
      <c r="E160" t="s">
        <v>1034</v>
      </c>
      <c r="F160" t="str">
        <f t="shared" si="56"/>
        <v>Not NYC</v>
      </c>
      <c r="G160" s="9" t="s">
        <v>76</v>
      </c>
      <c r="H160" s="36">
        <v>41.922285000000002</v>
      </c>
      <c r="I160" s="36">
        <v>-73.999386999999999</v>
      </c>
      <c r="J160" s="40">
        <f t="shared" si="77"/>
        <v>4</v>
      </c>
      <c r="K160" s="40">
        <f t="shared" si="57"/>
        <v>4</v>
      </c>
      <c r="L160" s="40">
        <f t="shared" si="58"/>
        <v>4</v>
      </c>
      <c r="M160" s="41">
        <v>36026.683673254724</v>
      </c>
      <c r="N160" s="41">
        <v>15709.30974124479</v>
      </c>
      <c r="O160" s="41">
        <f t="shared" si="78"/>
        <v>2477.3643067079279</v>
      </c>
      <c r="P160" s="42">
        <f t="shared" si="59"/>
        <v>1</v>
      </c>
      <c r="Q160" s="43">
        <v>2009</v>
      </c>
      <c r="R160" s="43">
        <v>2021</v>
      </c>
      <c r="S160" s="40">
        <f t="shared" si="60"/>
        <v>0</v>
      </c>
      <c r="T160" s="40"/>
      <c r="U160" s="40">
        <f t="shared" si="61"/>
        <v>0</v>
      </c>
      <c r="V160" s="40" t="str">
        <f>IFERROR(VLOOKUP(A160,'Data Tables'!$L$3:$M$89,2,FALSE),"No")</f>
        <v>No</v>
      </c>
      <c r="W160" s="40">
        <f t="shared" si="62"/>
        <v>0</v>
      </c>
      <c r="X160" s="43"/>
      <c r="Y160" s="40">
        <f t="shared" si="63"/>
        <v>0</v>
      </c>
      <c r="Z160" s="43" t="s">
        <v>46</v>
      </c>
      <c r="AA160" s="40">
        <f t="shared" si="64"/>
        <v>4</v>
      </c>
      <c r="AB160" s="44" t="str">
        <f>IF(AND(E160="Manhattan",G160="Multifamily Housing"),IF(Q160&lt;1980,"Dual Fuel","Natural Gas"),IF(AND(E160="Manhattan",G160&lt;&gt;"Multifamily Housing"),IF(Q160&lt;1945,"Oil",IF(Q160&lt;1980,"Dual Fuel","Natural Gas")),IF(E160="Downstate/LI/HV",IF(Q160&lt;1980,"Dual Fuel","Natural Gas"),IF(Q160&lt;1945,"Dual Fuel","Natural Gas"))))</f>
        <v>Natural Gas</v>
      </c>
      <c r="AC160" s="42">
        <f t="shared" si="65"/>
        <v>2</v>
      </c>
      <c r="AD160" s="44" t="str">
        <f>IF(AND(E160="Upstate",Q160&gt;=1945),"Furnace",IF(Q160&gt;=1980,"HW Boiler",IF(AND(E160="Downstate/LI/HV",Q160&gt;=1945),"Furnace","Steam Boiler")))</f>
        <v>HW Boiler</v>
      </c>
      <c r="AE160" s="42">
        <f t="shared" si="66"/>
        <v>4</v>
      </c>
      <c r="AF160" s="45">
        <v>1990</v>
      </c>
      <c r="AG160" s="40">
        <f t="shared" si="67"/>
        <v>2</v>
      </c>
      <c r="AH160" s="45" t="str">
        <f>IF(AND(E160="Upstate",Q160&gt;=1945),"Forced Air",IF(Q160&gt;=1980,"Hydronic",IF(AND(E160="Downstate/LI/HV",Q160&gt;=1945),"Forced Air","Steam")))</f>
        <v>Hydronic</v>
      </c>
      <c r="AI160" s="40">
        <f t="shared" si="68"/>
        <v>4</v>
      </c>
      <c r="AJ160" s="46" t="s">
        <v>42</v>
      </c>
      <c r="AK160" s="40">
        <f t="shared" si="69"/>
        <v>0</v>
      </c>
      <c r="AL160" s="9" t="s">
        <v>1064</v>
      </c>
      <c r="AM160" s="9">
        <f t="shared" si="70"/>
        <v>1</v>
      </c>
      <c r="AN160" s="9" t="s">
        <v>1056</v>
      </c>
      <c r="AO160" s="47">
        <f>VLOOKUP(AN160,'Data Tables'!$E$4:$F$15,2,FALSE)</f>
        <v>13.229555</v>
      </c>
      <c r="AP160" s="9">
        <f t="shared" si="71"/>
        <v>2</v>
      </c>
      <c r="AQ160" s="9" t="s">
        <v>1061</v>
      </c>
      <c r="AR160" s="9">
        <f t="shared" si="72"/>
        <v>4</v>
      </c>
      <c r="AS160" s="9" t="str">
        <f t="shared" si="73"/>
        <v>Not NYC</v>
      </c>
      <c r="AT160" s="9"/>
      <c r="AU160" s="9">
        <f t="shared" si="74"/>
        <v>0</v>
      </c>
      <c r="AV160" s="9">
        <f t="shared" si="75"/>
        <v>68</v>
      </c>
    </row>
    <row r="161" spans="1:48" hidden="1" x14ac:dyDescent="0.25">
      <c r="A161" s="9" t="s">
        <v>507</v>
      </c>
      <c r="B161" s="9" t="s">
        <v>508</v>
      </c>
      <c r="C161" s="9" t="s">
        <v>456</v>
      </c>
      <c r="D161" s="9" t="s">
        <v>457</v>
      </c>
      <c r="E161" t="s">
        <v>1035</v>
      </c>
      <c r="F161" t="str">
        <f t="shared" si="56"/>
        <v>Not NYC</v>
      </c>
      <c r="G161" s="9" t="s">
        <v>53</v>
      </c>
      <c r="H161" s="36">
        <v>42.729978000000003</v>
      </c>
      <c r="I161" s="36">
        <v>-73.676646000000005</v>
      </c>
      <c r="J161" s="40">
        <f t="shared" si="77"/>
        <v>2</v>
      </c>
      <c r="K161" s="40">
        <f t="shared" si="57"/>
        <v>0</v>
      </c>
      <c r="L161" s="40">
        <f t="shared" si="58"/>
        <v>1</v>
      </c>
      <c r="M161" s="41">
        <v>126160.55298701297</v>
      </c>
      <c r="N161" s="41">
        <v>14202.284473684207</v>
      </c>
      <c r="O161" s="41">
        <f t="shared" si="78"/>
        <v>8675.3933201069522</v>
      </c>
      <c r="P161" s="42">
        <f t="shared" si="59"/>
        <v>3</v>
      </c>
      <c r="Q161" s="43">
        <v>1864</v>
      </c>
      <c r="R161" s="43"/>
      <c r="S161" s="40">
        <f t="shared" si="60"/>
        <v>4</v>
      </c>
      <c r="T161" s="40"/>
      <c r="U161" s="40">
        <f t="shared" si="61"/>
        <v>0</v>
      </c>
      <c r="V161" s="40" t="str">
        <f>IFERROR(VLOOKUP(A161,'Data Tables'!$L$3:$M$89,2,FALSE),"No")</f>
        <v>Yes</v>
      </c>
      <c r="W161" s="40">
        <f t="shared" si="62"/>
        <v>4</v>
      </c>
      <c r="X161" s="43"/>
      <c r="Y161" s="40">
        <f t="shared" si="63"/>
        <v>0</v>
      </c>
      <c r="Z161" s="43" t="s">
        <v>46</v>
      </c>
      <c r="AA161" s="40">
        <f t="shared" si="64"/>
        <v>4</v>
      </c>
      <c r="AB161" s="43" t="s">
        <v>509</v>
      </c>
      <c r="AC161" s="42">
        <f t="shared" si="65"/>
        <v>1</v>
      </c>
      <c r="AD161" s="41" t="s">
        <v>48</v>
      </c>
      <c r="AE161" s="42">
        <f t="shared" si="66"/>
        <v>3</v>
      </c>
      <c r="AF161" s="43">
        <v>2012</v>
      </c>
      <c r="AG161" s="40">
        <f t="shared" si="67"/>
        <v>1</v>
      </c>
      <c r="AH161" s="43" t="s">
        <v>49</v>
      </c>
      <c r="AI161" s="40">
        <f t="shared" si="68"/>
        <v>2</v>
      </c>
      <c r="AJ161" s="46" t="s">
        <v>49</v>
      </c>
      <c r="AK161" s="40">
        <f t="shared" si="69"/>
        <v>1</v>
      </c>
      <c r="AL161" s="9" t="s">
        <v>1060</v>
      </c>
      <c r="AM161" s="9">
        <f t="shared" si="70"/>
        <v>2</v>
      </c>
      <c r="AN161" s="9" t="s">
        <v>1047</v>
      </c>
      <c r="AO161" s="47">
        <f>VLOOKUP(AN161,'Data Tables'!$E$4:$F$15,2,FALSE)</f>
        <v>8.6002589999999994</v>
      </c>
      <c r="AP161" s="9">
        <f t="shared" si="71"/>
        <v>4</v>
      </c>
      <c r="AQ161" s="9" t="s">
        <v>1061</v>
      </c>
      <c r="AR161" s="9">
        <f t="shared" si="72"/>
        <v>4</v>
      </c>
      <c r="AS161" s="9" t="str">
        <f t="shared" si="73"/>
        <v>Not NYC</v>
      </c>
      <c r="AT161" s="9"/>
      <c r="AU161" s="9">
        <f t="shared" si="74"/>
        <v>0</v>
      </c>
      <c r="AV161" s="9">
        <f t="shared" si="75"/>
        <v>68</v>
      </c>
    </row>
    <row r="162" spans="1:48" x14ac:dyDescent="0.25">
      <c r="A162" s="9" t="s">
        <v>102</v>
      </c>
      <c r="B162" s="9" t="s">
        <v>103</v>
      </c>
      <c r="C162" s="9" t="s">
        <v>63</v>
      </c>
      <c r="D162" s="9" t="s">
        <v>63</v>
      </c>
      <c r="E162" t="s">
        <v>63</v>
      </c>
      <c r="F162" t="str">
        <f t="shared" si="56"/>
        <v>NYC</v>
      </c>
      <c r="G162" s="9" t="s">
        <v>39</v>
      </c>
      <c r="H162" s="36">
        <v>40.747027299999999</v>
      </c>
      <c r="I162" s="36">
        <v>-73.997756800000005</v>
      </c>
      <c r="J162" s="40">
        <f t="shared" si="77"/>
        <v>3</v>
      </c>
      <c r="K162" s="40">
        <f t="shared" si="57"/>
        <v>2</v>
      </c>
      <c r="L162" s="40">
        <f t="shared" si="58"/>
        <v>3</v>
      </c>
      <c r="M162" s="41">
        <v>345187.97388235293</v>
      </c>
      <c r="N162" s="41">
        <v>1273.9727272353789</v>
      </c>
      <c r="O162" s="41">
        <f t="shared" si="78"/>
        <v>23736.749498145331</v>
      </c>
      <c r="P162" s="42">
        <f t="shared" si="59"/>
        <v>4</v>
      </c>
      <c r="Q162" s="43">
        <v>1962</v>
      </c>
      <c r="R162" s="43"/>
      <c r="S162" s="40">
        <f t="shared" si="60"/>
        <v>3</v>
      </c>
      <c r="T162" s="40"/>
      <c r="U162" s="40">
        <f t="shared" si="61"/>
        <v>0</v>
      </c>
      <c r="V162" s="40" t="str">
        <f>IFERROR(VLOOKUP(A162,'Data Tables'!$L$3:$M$89,2,FALSE),"No")</f>
        <v>No</v>
      </c>
      <c r="W162" s="40">
        <f t="shared" si="62"/>
        <v>0</v>
      </c>
      <c r="X162" s="43"/>
      <c r="Y162" s="40">
        <f t="shared" si="63"/>
        <v>0</v>
      </c>
      <c r="Z162" s="41" t="s">
        <v>67</v>
      </c>
      <c r="AA162" s="40">
        <f t="shared" si="64"/>
        <v>2</v>
      </c>
      <c r="AB162" s="41" t="s">
        <v>41</v>
      </c>
      <c r="AC162" s="42">
        <f t="shared" si="65"/>
        <v>2</v>
      </c>
      <c r="AD162" s="41" t="s">
        <v>104</v>
      </c>
      <c r="AE162" s="42">
        <f t="shared" si="66"/>
        <v>3</v>
      </c>
      <c r="AF162" s="45">
        <v>1990</v>
      </c>
      <c r="AG162" s="40">
        <f t="shared" si="67"/>
        <v>2</v>
      </c>
      <c r="AH162" s="45" t="str">
        <f>IF(AND(E162="Upstate",Q162&gt;=1945),"Forced Air",IF(Q162&gt;=1980,"Hydronic",IF(AND(E162="Downstate/LI/HV",Q162&gt;=1945),"Forced Air","Steam")))</f>
        <v>Steam</v>
      </c>
      <c r="AI162" s="40">
        <f t="shared" si="68"/>
        <v>2</v>
      </c>
      <c r="AJ162" s="46" t="s">
        <v>42</v>
      </c>
      <c r="AK162" s="40">
        <f t="shared" si="69"/>
        <v>0</v>
      </c>
      <c r="AL162" s="9" t="s">
        <v>1048</v>
      </c>
      <c r="AM162" s="9">
        <f t="shared" si="70"/>
        <v>4</v>
      </c>
      <c r="AN162" s="9" t="s">
        <v>1055</v>
      </c>
      <c r="AO162" s="47">
        <f>VLOOKUP(AN162,'Data Tables'!$E$4:$F$15,2,FALSE)</f>
        <v>20.157194</v>
      </c>
      <c r="AP162" s="9">
        <f t="shared" si="71"/>
        <v>0</v>
      </c>
      <c r="AQ162" s="9" t="s">
        <v>1050</v>
      </c>
      <c r="AR162" s="9">
        <f t="shared" si="72"/>
        <v>2</v>
      </c>
      <c r="AS162" s="9" t="str">
        <f t="shared" si="73"/>
        <v>NYC Natural Gas</v>
      </c>
      <c r="AT162" s="9"/>
      <c r="AU162" s="9">
        <f t="shared" si="74"/>
        <v>2</v>
      </c>
      <c r="AV162" s="9">
        <f t="shared" si="75"/>
        <v>68</v>
      </c>
    </row>
    <row r="163" spans="1:48" x14ac:dyDescent="0.25">
      <c r="A163" s="9" t="s">
        <v>112</v>
      </c>
      <c r="B163" s="9" t="s">
        <v>113</v>
      </c>
      <c r="C163" s="9" t="s">
        <v>63</v>
      </c>
      <c r="D163" s="9" t="s">
        <v>63</v>
      </c>
      <c r="E163" t="s">
        <v>63</v>
      </c>
      <c r="F163" t="str">
        <f t="shared" si="56"/>
        <v>NYC</v>
      </c>
      <c r="G163" s="9" t="s">
        <v>39</v>
      </c>
      <c r="H163" s="36">
        <v>40.714787100000002</v>
      </c>
      <c r="I163" s="36">
        <v>-73.980976600000005</v>
      </c>
      <c r="J163" s="40">
        <f t="shared" si="77"/>
        <v>3</v>
      </c>
      <c r="K163" s="40">
        <f t="shared" si="57"/>
        <v>2</v>
      </c>
      <c r="L163" s="40">
        <f t="shared" si="58"/>
        <v>3</v>
      </c>
      <c r="M163" s="41">
        <v>277641.51258823532</v>
      </c>
      <c r="N163" s="41">
        <v>3086.4771873306854</v>
      </c>
      <c r="O163" s="41">
        <f t="shared" si="78"/>
        <v>19091.936953861594</v>
      </c>
      <c r="P163" s="42">
        <f t="shared" si="59"/>
        <v>4</v>
      </c>
      <c r="Q163" s="43">
        <v>1951</v>
      </c>
      <c r="R163" s="43"/>
      <c r="S163" s="40">
        <f t="shared" si="60"/>
        <v>3</v>
      </c>
      <c r="T163" s="40"/>
      <c r="U163" s="40">
        <f t="shared" si="61"/>
        <v>0</v>
      </c>
      <c r="V163" s="40" t="str">
        <f>IFERROR(VLOOKUP(A163,'Data Tables'!$L$3:$M$89,2,FALSE),"No")</f>
        <v>No</v>
      </c>
      <c r="W163" s="40">
        <f t="shared" si="62"/>
        <v>0</v>
      </c>
      <c r="X163" s="43"/>
      <c r="Y163" s="40">
        <f t="shared" si="63"/>
        <v>0</v>
      </c>
      <c r="Z163" s="41" t="s">
        <v>77</v>
      </c>
      <c r="AA163" s="40">
        <f t="shared" si="64"/>
        <v>1</v>
      </c>
      <c r="AB163" s="41" t="s">
        <v>41</v>
      </c>
      <c r="AC163" s="42">
        <f t="shared" si="65"/>
        <v>2</v>
      </c>
      <c r="AD163" s="41" t="s">
        <v>54</v>
      </c>
      <c r="AE163" s="42">
        <f t="shared" si="66"/>
        <v>2</v>
      </c>
      <c r="AF163" s="45">
        <v>1990</v>
      </c>
      <c r="AG163" s="40">
        <f t="shared" si="67"/>
        <v>2</v>
      </c>
      <c r="AH163" s="43" t="s">
        <v>49</v>
      </c>
      <c r="AI163" s="40">
        <f t="shared" si="68"/>
        <v>2</v>
      </c>
      <c r="AJ163" s="46" t="s">
        <v>49</v>
      </c>
      <c r="AK163" s="40">
        <f t="shared" si="69"/>
        <v>1</v>
      </c>
      <c r="AL163" s="9" t="s">
        <v>1048</v>
      </c>
      <c r="AM163" s="9">
        <f t="shared" si="70"/>
        <v>4</v>
      </c>
      <c r="AN163" s="9" t="s">
        <v>1055</v>
      </c>
      <c r="AO163" s="47">
        <f>VLOOKUP(AN163,'Data Tables'!$E$4:$F$15,2,FALSE)</f>
        <v>20.157194</v>
      </c>
      <c r="AP163" s="9">
        <f t="shared" si="71"/>
        <v>0</v>
      </c>
      <c r="AQ163" s="9" t="s">
        <v>1050</v>
      </c>
      <c r="AR163" s="9">
        <f t="shared" si="72"/>
        <v>2</v>
      </c>
      <c r="AS163" s="9" t="str">
        <f t="shared" si="73"/>
        <v>NYC Natural Gas</v>
      </c>
      <c r="AT163" s="9"/>
      <c r="AU163" s="9">
        <f t="shared" si="74"/>
        <v>2</v>
      </c>
      <c r="AV163" s="9">
        <f t="shared" si="75"/>
        <v>68</v>
      </c>
    </row>
    <row r="164" spans="1:48" x14ac:dyDescent="0.25">
      <c r="A164" s="9" t="s">
        <v>277</v>
      </c>
      <c r="B164" s="9" t="s">
        <v>278</v>
      </c>
      <c r="C164" s="9" t="s">
        <v>62</v>
      </c>
      <c r="D164" s="9" t="s">
        <v>63</v>
      </c>
      <c r="E164" t="s">
        <v>63</v>
      </c>
      <c r="F164" t="str">
        <f t="shared" si="56"/>
        <v>NYC</v>
      </c>
      <c r="G164" s="9" t="s">
        <v>39</v>
      </c>
      <c r="H164" s="36">
        <v>40.791094200000003</v>
      </c>
      <c r="I164" s="36">
        <v>-73.968467099999998</v>
      </c>
      <c r="J164" s="40">
        <f t="shared" si="77"/>
        <v>3</v>
      </c>
      <c r="K164" s="40">
        <f t="shared" si="57"/>
        <v>2</v>
      </c>
      <c r="L164" s="40">
        <f t="shared" si="58"/>
        <v>3</v>
      </c>
      <c r="M164" s="41">
        <v>71909.119735294094</v>
      </c>
      <c r="N164" s="41">
        <v>753.72259173718385</v>
      </c>
      <c r="O164" s="41">
        <f t="shared" si="78"/>
        <v>4944.8094688564006</v>
      </c>
      <c r="P164" s="42">
        <f t="shared" si="59"/>
        <v>2</v>
      </c>
      <c r="Q164" s="43">
        <v>1965</v>
      </c>
      <c r="R164" s="43"/>
      <c r="S164" s="40">
        <f t="shared" si="60"/>
        <v>3</v>
      </c>
      <c r="T164" s="40"/>
      <c r="U164" s="40">
        <f t="shared" si="61"/>
        <v>0</v>
      </c>
      <c r="V164" s="40" t="str">
        <f>IFERROR(VLOOKUP(A164,'Data Tables'!$L$3:$M$89,2,FALSE),"No")</f>
        <v>No</v>
      </c>
      <c r="W164" s="40">
        <f t="shared" si="62"/>
        <v>0</v>
      </c>
      <c r="X164" s="43"/>
      <c r="Y164" s="40">
        <f t="shared" si="63"/>
        <v>0</v>
      </c>
      <c r="Z164" s="41" t="s">
        <v>77</v>
      </c>
      <c r="AA164" s="40">
        <f t="shared" si="64"/>
        <v>1</v>
      </c>
      <c r="AB164" s="41" t="s">
        <v>41</v>
      </c>
      <c r="AC164" s="42">
        <f t="shared" si="65"/>
        <v>2</v>
      </c>
      <c r="AD164" s="41" t="s">
        <v>74</v>
      </c>
      <c r="AE164" s="42">
        <f t="shared" si="66"/>
        <v>2</v>
      </c>
      <c r="AF164" s="43">
        <v>1990</v>
      </c>
      <c r="AG164" s="40">
        <f t="shared" si="67"/>
        <v>2</v>
      </c>
      <c r="AH164" s="43" t="s">
        <v>89</v>
      </c>
      <c r="AI164" s="40">
        <f t="shared" si="68"/>
        <v>4</v>
      </c>
      <c r="AJ164" s="46" t="s">
        <v>49</v>
      </c>
      <c r="AK164" s="40">
        <f t="shared" si="69"/>
        <v>1</v>
      </c>
      <c r="AL164" s="9" t="s">
        <v>1048</v>
      </c>
      <c r="AM164" s="9">
        <f t="shared" si="70"/>
        <v>4</v>
      </c>
      <c r="AN164" s="9" t="s">
        <v>1055</v>
      </c>
      <c r="AO164" s="47">
        <f>VLOOKUP(AN164,'Data Tables'!$E$4:$F$15,2,FALSE)</f>
        <v>20.157194</v>
      </c>
      <c r="AP164" s="9">
        <f t="shared" si="71"/>
        <v>0</v>
      </c>
      <c r="AQ164" s="9" t="s">
        <v>1050</v>
      </c>
      <c r="AR164" s="9">
        <f t="shared" si="72"/>
        <v>2</v>
      </c>
      <c r="AS164" s="9" t="str">
        <f t="shared" si="73"/>
        <v>NYC Natural Gas</v>
      </c>
      <c r="AT164" s="9"/>
      <c r="AU164" s="9">
        <f t="shared" si="74"/>
        <v>2</v>
      </c>
      <c r="AV164" s="9">
        <f t="shared" si="75"/>
        <v>68</v>
      </c>
    </row>
    <row r="165" spans="1:48" x14ac:dyDescent="0.25">
      <c r="A165" s="9" t="s">
        <v>1156</v>
      </c>
      <c r="B165" s="9" t="s">
        <v>326</v>
      </c>
      <c r="C165" s="9" t="s">
        <v>38</v>
      </c>
      <c r="D165" s="9" t="s">
        <v>38</v>
      </c>
      <c r="E165" t="s">
        <v>1034</v>
      </c>
      <c r="F165" t="str">
        <f t="shared" si="56"/>
        <v>NYC</v>
      </c>
      <c r="G165" s="9" t="s">
        <v>39</v>
      </c>
      <c r="H165" s="36">
        <v>40.696226500000002</v>
      </c>
      <c r="I165" s="36">
        <v>-73.991774100000001</v>
      </c>
      <c r="J165" s="40">
        <f t="shared" si="77"/>
        <v>3</v>
      </c>
      <c r="K165" s="40">
        <f t="shared" si="57"/>
        <v>2</v>
      </c>
      <c r="L165" s="40">
        <f t="shared" si="58"/>
        <v>3</v>
      </c>
      <c r="M165" s="41">
        <v>53771.765411764711</v>
      </c>
      <c r="N165" s="41">
        <v>1949.8137367306856</v>
      </c>
      <c r="O165" s="41">
        <f t="shared" si="78"/>
        <v>3697.5996333148796</v>
      </c>
      <c r="P165" s="42">
        <f t="shared" si="59"/>
        <v>2</v>
      </c>
      <c r="Q165" s="43">
        <v>1971</v>
      </c>
      <c r="R165" s="43"/>
      <c r="S165" s="40">
        <f t="shared" si="60"/>
        <v>3</v>
      </c>
      <c r="T165" s="40"/>
      <c r="U165" s="40">
        <f t="shared" si="61"/>
        <v>0</v>
      </c>
      <c r="V165" s="40" t="str">
        <f>IFERROR(VLOOKUP(A165,'Data Tables'!$L$3:$M$89,2,FALSE),"No")</f>
        <v>No</v>
      </c>
      <c r="W165" s="40">
        <f t="shared" si="62"/>
        <v>0</v>
      </c>
      <c r="X165" s="43"/>
      <c r="Y165" s="40">
        <f t="shared" si="63"/>
        <v>0</v>
      </c>
      <c r="Z165" s="41" t="s">
        <v>40</v>
      </c>
      <c r="AA165" s="40">
        <f t="shared" si="64"/>
        <v>0</v>
      </c>
      <c r="AB165" s="44" t="str">
        <f>IF(AND(E165="Manhattan",G165="Multifamily Housing"),IF(Q165&lt;1980,"Dual Fuel","Natural Gas"),IF(AND(E165="Manhattan",G165&lt;&gt;"Multifamily Housing"),IF(Q165&lt;1945,"Oil",IF(Q165&lt;1980,"Dual Fuel","Natural Gas")),IF(E165="Downstate/LI/HV",IF(Q165&lt;1980,"Dual Fuel","Natural Gas"),IF(Q165&lt;1945,"Dual Fuel","Natural Gas"))))</f>
        <v>Dual Fuel</v>
      </c>
      <c r="AC165" s="42">
        <f t="shared" si="65"/>
        <v>3</v>
      </c>
      <c r="AD165" s="44" t="str">
        <f>IF(AND(E165="Upstate",Q165&gt;=1945),"Furnace",IF(Q165&gt;=1980,"HW Boiler",IF(AND(E165="Downstate/LI/HV",Q165&gt;=1945),"Furnace","Steam Boiler")))</f>
        <v>Furnace</v>
      </c>
      <c r="AE165" s="42">
        <f t="shared" si="66"/>
        <v>3</v>
      </c>
      <c r="AF165" s="45">
        <v>1990</v>
      </c>
      <c r="AG165" s="40">
        <f t="shared" si="67"/>
        <v>2</v>
      </c>
      <c r="AH165" s="45" t="str">
        <f t="shared" ref="AH165:AH175" si="79">IF(AND(E165="Upstate",Q165&gt;=1945),"Forced Air",IF(Q165&gt;=1980,"Hydronic",IF(AND(E165="Downstate/LI/HV",Q165&gt;=1945),"Forced Air","Steam")))</f>
        <v>Forced Air</v>
      </c>
      <c r="AI165" s="40">
        <f t="shared" si="68"/>
        <v>4</v>
      </c>
      <c r="AJ165" s="46" t="s">
        <v>42</v>
      </c>
      <c r="AK165" s="40">
        <f t="shared" si="69"/>
        <v>0</v>
      </c>
      <c r="AL165" s="9" t="s">
        <v>1048</v>
      </c>
      <c r="AM165" s="9">
        <f t="shared" si="70"/>
        <v>4</v>
      </c>
      <c r="AN165" s="9" t="s">
        <v>1055</v>
      </c>
      <c r="AO165" s="47">
        <f>VLOOKUP(AN165,'Data Tables'!$E$4:$F$15,2,FALSE)</f>
        <v>20.157194</v>
      </c>
      <c r="AP165" s="9">
        <f t="shared" si="71"/>
        <v>0</v>
      </c>
      <c r="AQ165" s="9" t="s">
        <v>1050</v>
      </c>
      <c r="AR165" s="9">
        <f t="shared" si="72"/>
        <v>2</v>
      </c>
      <c r="AS165" s="9" t="str">
        <f t="shared" si="73"/>
        <v>NYC Dual Fuel</v>
      </c>
      <c r="AT165" s="9"/>
      <c r="AU165" s="9">
        <f t="shared" si="74"/>
        <v>3</v>
      </c>
      <c r="AV165" s="9">
        <f t="shared" si="75"/>
        <v>68</v>
      </c>
    </row>
    <row r="166" spans="1:48" hidden="1" x14ac:dyDescent="0.25">
      <c r="A166" s="9" t="s">
        <v>603</v>
      </c>
      <c r="B166" s="9" t="s">
        <v>604</v>
      </c>
      <c r="C166" s="9" t="s">
        <v>605</v>
      </c>
      <c r="D166" s="9" t="s">
        <v>406</v>
      </c>
      <c r="E166" t="s">
        <v>1034</v>
      </c>
      <c r="F166" t="str">
        <f t="shared" si="56"/>
        <v>Not NYC</v>
      </c>
      <c r="G166" s="9" t="s">
        <v>53</v>
      </c>
      <c r="H166" s="36">
        <v>41.390478999999999</v>
      </c>
      <c r="I166" s="36">
        <v>-73.956603000000001</v>
      </c>
      <c r="J166" s="40">
        <f t="shared" si="77"/>
        <v>2</v>
      </c>
      <c r="K166" s="40">
        <f t="shared" si="57"/>
        <v>0</v>
      </c>
      <c r="L166" s="40">
        <f t="shared" si="58"/>
        <v>1</v>
      </c>
      <c r="M166" s="41">
        <v>74629.484123376635</v>
      </c>
      <c r="N166" s="41">
        <v>8401.2723355263151</v>
      </c>
      <c r="O166" s="41">
        <f t="shared" si="78"/>
        <v>5131.8745258957233</v>
      </c>
      <c r="P166" s="42">
        <f t="shared" si="59"/>
        <v>2</v>
      </c>
      <c r="Q166" s="43">
        <v>1802</v>
      </c>
      <c r="R166" s="43"/>
      <c r="S166" s="40">
        <f t="shared" si="60"/>
        <v>4</v>
      </c>
      <c r="T166" s="40" t="s">
        <v>1162</v>
      </c>
      <c r="U166" s="40">
        <f t="shared" si="61"/>
        <v>4</v>
      </c>
      <c r="V166" s="40" t="str">
        <f>IFERROR(VLOOKUP(A166,'Data Tables'!$L$3:$M$89,2,FALSE),"No")</f>
        <v>No</v>
      </c>
      <c r="W166" s="40">
        <f t="shared" si="62"/>
        <v>0</v>
      </c>
      <c r="X166" s="43" t="s">
        <v>1098</v>
      </c>
      <c r="Y166" s="40">
        <f t="shared" si="63"/>
        <v>4</v>
      </c>
      <c r="Z166" s="43" t="s">
        <v>46</v>
      </c>
      <c r="AA166" s="40">
        <f t="shared" si="64"/>
        <v>4</v>
      </c>
      <c r="AB166" s="43" t="s">
        <v>41</v>
      </c>
      <c r="AC166" s="42">
        <f t="shared" si="65"/>
        <v>2</v>
      </c>
      <c r="AD166" s="41" t="s">
        <v>54</v>
      </c>
      <c r="AE166" s="42">
        <f t="shared" si="66"/>
        <v>2</v>
      </c>
      <c r="AF166" s="45">
        <v>1990</v>
      </c>
      <c r="AG166" s="40">
        <f t="shared" si="67"/>
        <v>2</v>
      </c>
      <c r="AH166" s="45" t="str">
        <f t="shared" si="79"/>
        <v>Steam</v>
      </c>
      <c r="AI166" s="40">
        <f t="shared" si="68"/>
        <v>2</v>
      </c>
      <c r="AJ166" s="46" t="s">
        <v>49</v>
      </c>
      <c r="AK166" s="40">
        <f t="shared" si="69"/>
        <v>1</v>
      </c>
      <c r="AL166" s="9" t="s">
        <v>1060</v>
      </c>
      <c r="AM166" s="9">
        <f t="shared" si="70"/>
        <v>2</v>
      </c>
      <c r="AN166" s="9" t="s">
        <v>1051</v>
      </c>
      <c r="AO166" s="47">
        <f>VLOOKUP(AN166,'Data Tables'!$E$4:$F$15,2,FALSE)</f>
        <v>13.688314</v>
      </c>
      <c r="AP166" s="9">
        <f t="shared" si="71"/>
        <v>2</v>
      </c>
      <c r="AQ166" s="9" t="s">
        <v>1061</v>
      </c>
      <c r="AR166" s="9">
        <f t="shared" si="72"/>
        <v>4</v>
      </c>
      <c r="AS166" s="9" t="str">
        <f t="shared" si="73"/>
        <v>Not NYC</v>
      </c>
      <c r="AT166" s="9"/>
      <c r="AU166" s="9">
        <f t="shared" si="74"/>
        <v>0</v>
      </c>
      <c r="AV166" s="9">
        <f t="shared" si="75"/>
        <v>68</v>
      </c>
    </row>
    <row r="167" spans="1:48" hidden="1" x14ac:dyDescent="0.25">
      <c r="A167" s="9" t="s">
        <v>778</v>
      </c>
      <c r="B167" s="9"/>
      <c r="C167" s="9" t="s">
        <v>779</v>
      </c>
      <c r="D167" s="9" t="s">
        <v>406</v>
      </c>
      <c r="E167" t="s">
        <v>1034</v>
      </c>
      <c r="F167" t="str">
        <f t="shared" si="56"/>
        <v>Not NYC</v>
      </c>
      <c r="G167" s="9" t="s">
        <v>316</v>
      </c>
      <c r="H167" s="36">
        <v>41.477420000000102</v>
      </c>
      <c r="I167" s="36">
        <v>-74.022739999999899</v>
      </c>
      <c r="J167" s="40">
        <f t="shared" si="77"/>
        <v>3</v>
      </c>
      <c r="K167" s="40">
        <f t="shared" si="57"/>
        <v>2</v>
      </c>
      <c r="L167" s="40">
        <f t="shared" si="58"/>
        <v>3</v>
      </c>
      <c r="M167" s="41">
        <v>43027.98192950747</v>
      </c>
      <c r="N167" s="41">
        <v>6265.4780704370523</v>
      </c>
      <c r="O167" s="41">
        <f t="shared" si="78"/>
        <v>2958.8065220937783</v>
      </c>
      <c r="P167" s="42">
        <f t="shared" si="59"/>
        <v>1</v>
      </c>
      <c r="Q167" s="43">
        <v>1900</v>
      </c>
      <c r="R167" s="43"/>
      <c r="S167" s="40">
        <f t="shared" si="60"/>
        <v>4</v>
      </c>
      <c r="T167" s="40" t="s">
        <v>1162</v>
      </c>
      <c r="U167" s="40">
        <f t="shared" si="61"/>
        <v>4</v>
      </c>
      <c r="V167" s="40" t="str">
        <f>IFERROR(VLOOKUP(A167,'Data Tables'!$L$3:$M$89,2,FALSE),"No")</f>
        <v>No</v>
      </c>
      <c r="W167" s="40">
        <f t="shared" si="62"/>
        <v>0</v>
      </c>
      <c r="X167" s="43"/>
      <c r="Y167" s="40">
        <f t="shared" si="63"/>
        <v>0</v>
      </c>
      <c r="Z167" s="43" t="s">
        <v>46</v>
      </c>
      <c r="AA167" s="40">
        <f t="shared" si="64"/>
        <v>4</v>
      </c>
      <c r="AB167" s="44" t="str">
        <f>IF(AND(E167="Manhattan",G167="Multifamily Housing"),IF(Q167&lt;1980,"Dual Fuel","Natural Gas"),IF(AND(E167="Manhattan",G167&lt;&gt;"Multifamily Housing"),IF(Q167&lt;1945,"Oil",IF(Q167&lt;1980,"Dual Fuel","Natural Gas")),IF(E167="Downstate/LI/HV",IF(Q167&lt;1980,"Dual Fuel","Natural Gas"),IF(Q167&lt;1945,"Dual Fuel","Natural Gas"))))</f>
        <v>Dual Fuel</v>
      </c>
      <c r="AC167" s="42">
        <f t="shared" si="65"/>
        <v>3</v>
      </c>
      <c r="AD167" s="44" t="str">
        <f>IF(AND(E167="Upstate",Q167&gt;=1945),"Furnace",IF(Q167&gt;=1980,"HW Boiler",IF(AND(E167="Downstate/LI/HV",Q167&gt;=1945),"Furnace","Steam Boiler")))</f>
        <v>Steam Boiler</v>
      </c>
      <c r="AE167" s="42">
        <f t="shared" si="66"/>
        <v>2</v>
      </c>
      <c r="AF167" s="45">
        <v>1990</v>
      </c>
      <c r="AG167" s="40">
        <f t="shared" si="67"/>
        <v>2</v>
      </c>
      <c r="AH167" s="45" t="str">
        <f t="shared" si="79"/>
        <v>Steam</v>
      </c>
      <c r="AI167" s="40">
        <f t="shared" si="68"/>
        <v>2</v>
      </c>
      <c r="AJ167" s="46" t="s">
        <v>42</v>
      </c>
      <c r="AK167" s="40">
        <f t="shared" si="69"/>
        <v>0</v>
      </c>
      <c r="AL167" s="9" t="s">
        <v>1060</v>
      </c>
      <c r="AM167" s="9">
        <f t="shared" si="70"/>
        <v>2</v>
      </c>
      <c r="AN167" s="9" t="s">
        <v>1056</v>
      </c>
      <c r="AO167" s="47">
        <f>VLOOKUP(AN167,'Data Tables'!$E$4:$F$15,2,FALSE)</f>
        <v>13.229555</v>
      </c>
      <c r="AP167" s="9">
        <f t="shared" si="71"/>
        <v>2</v>
      </c>
      <c r="AQ167" s="9" t="s">
        <v>1061</v>
      </c>
      <c r="AR167" s="9">
        <f t="shared" si="72"/>
        <v>4</v>
      </c>
      <c r="AS167" s="9" t="str">
        <f t="shared" si="73"/>
        <v>Not NYC</v>
      </c>
      <c r="AT167" s="9"/>
      <c r="AU167" s="9">
        <f t="shared" si="74"/>
        <v>0</v>
      </c>
      <c r="AV167" s="9">
        <f t="shared" si="75"/>
        <v>68</v>
      </c>
    </row>
    <row r="168" spans="1:48" x14ac:dyDescent="0.25">
      <c r="A168" s="9" t="s">
        <v>271</v>
      </c>
      <c r="B168" s="9" t="s">
        <v>272</v>
      </c>
      <c r="C168" s="9" t="s">
        <v>62</v>
      </c>
      <c r="D168" s="9" t="s">
        <v>63</v>
      </c>
      <c r="E168" t="s">
        <v>63</v>
      </c>
      <c r="F168" t="str">
        <f t="shared" si="56"/>
        <v>NYC</v>
      </c>
      <c r="G168" s="9" t="s">
        <v>53</v>
      </c>
      <c r="H168" s="36">
        <v>40.748579399999997</v>
      </c>
      <c r="I168" s="36">
        <v>-73.983878300000001</v>
      </c>
      <c r="J168" s="40">
        <f t="shared" si="77"/>
        <v>2</v>
      </c>
      <c r="K168" s="40">
        <f t="shared" si="57"/>
        <v>0</v>
      </c>
      <c r="L168" s="40">
        <f t="shared" si="58"/>
        <v>1</v>
      </c>
      <c r="M168" s="41">
        <v>74729.832734117634</v>
      </c>
      <c r="N168" s="41">
        <v>8442.7118778947352</v>
      </c>
      <c r="O168" s="41">
        <f t="shared" si="78"/>
        <v>5138.7749685990311</v>
      </c>
      <c r="P168" s="42">
        <f t="shared" si="59"/>
        <v>2</v>
      </c>
      <c r="Q168" s="43">
        <v>1906</v>
      </c>
      <c r="R168" s="43"/>
      <c r="S168" s="40">
        <f t="shared" si="60"/>
        <v>4</v>
      </c>
      <c r="T168" s="40" t="s">
        <v>1162</v>
      </c>
      <c r="U168" s="40">
        <f t="shared" si="61"/>
        <v>4</v>
      </c>
      <c r="V168" s="40" t="str">
        <f>IFERROR(VLOOKUP(A168,'Data Tables'!$L$3:$M$89,2,FALSE),"No")</f>
        <v>No</v>
      </c>
      <c r="W168" s="40">
        <f t="shared" si="62"/>
        <v>0</v>
      </c>
      <c r="X168" s="43" t="s">
        <v>1129</v>
      </c>
      <c r="Y168" s="40">
        <f t="shared" si="63"/>
        <v>4</v>
      </c>
      <c r="Z168" s="41" t="s">
        <v>40</v>
      </c>
      <c r="AA168" s="40">
        <f t="shared" si="64"/>
        <v>0</v>
      </c>
      <c r="AB168" s="44" t="str">
        <f>IF(AND(E168="Manhattan",G168="Multifamily Housing"),IF(Q168&lt;1980,"Dual Fuel","Natural Gas"),IF(AND(E168="Manhattan",G168&lt;&gt;"Multifamily Housing"),IF(Q168&lt;1945,"Oil",IF(Q168&lt;1980,"Dual Fuel","Natural Gas")),IF(E168="Downstate/LI/HV",IF(Q168&lt;1980,"Dual Fuel","Natural Gas"),IF(Q168&lt;1945,"Dual Fuel","Natural Gas"))))</f>
        <v>Oil</v>
      </c>
      <c r="AC168" s="42">
        <f t="shared" si="65"/>
        <v>4</v>
      </c>
      <c r="AD168" s="44" t="str">
        <f>IF(AND(E168="Upstate",Q168&gt;=1945),"Furnace",IF(Q168&gt;=1980,"HW Boiler",IF(AND(E168="Downstate/LI/HV",Q168&gt;=1945),"Furnace","Steam Boiler")))</f>
        <v>Steam Boiler</v>
      </c>
      <c r="AE168" s="42">
        <f t="shared" si="66"/>
        <v>2</v>
      </c>
      <c r="AF168" s="45">
        <v>1990</v>
      </c>
      <c r="AG168" s="40">
        <f t="shared" si="67"/>
        <v>2</v>
      </c>
      <c r="AH168" s="45" t="str">
        <f t="shared" si="79"/>
        <v>Steam</v>
      </c>
      <c r="AI168" s="40">
        <f t="shared" si="68"/>
        <v>2</v>
      </c>
      <c r="AJ168" s="46" t="s">
        <v>42</v>
      </c>
      <c r="AK168" s="40">
        <f t="shared" si="69"/>
        <v>0</v>
      </c>
      <c r="AL168" s="9" t="s">
        <v>1048</v>
      </c>
      <c r="AM168" s="9">
        <f t="shared" si="70"/>
        <v>4</v>
      </c>
      <c r="AN168" s="9" t="s">
        <v>1055</v>
      </c>
      <c r="AO168" s="47">
        <f>VLOOKUP(AN168,'Data Tables'!$E$4:$F$15,2,FALSE)</f>
        <v>20.157194</v>
      </c>
      <c r="AP168" s="9">
        <f t="shared" si="71"/>
        <v>0</v>
      </c>
      <c r="AQ168" s="9" t="s">
        <v>1050</v>
      </c>
      <c r="AR168" s="9">
        <f t="shared" si="72"/>
        <v>2</v>
      </c>
      <c r="AS168" s="9" t="str">
        <f t="shared" si="73"/>
        <v>NYC Oil</v>
      </c>
      <c r="AT168" s="9"/>
      <c r="AU168" s="9">
        <f t="shared" si="74"/>
        <v>4</v>
      </c>
      <c r="AV168" s="9">
        <f t="shared" si="75"/>
        <v>68</v>
      </c>
    </row>
    <row r="169" spans="1:48" x14ac:dyDescent="0.25">
      <c r="A169" s="9" t="s">
        <v>135</v>
      </c>
      <c r="B169" s="9" t="s">
        <v>135</v>
      </c>
      <c r="C169" s="9" t="s">
        <v>62</v>
      </c>
      <c r="D169" s="9" t="s">
        <v>63</v>
      </c>
      <c r="E169" t="s">
        <v>63</v>
      </c>
      <c r="F169" t="str">
        <f t="shared" si="56"/>
        <v>NYC</v>
      </c>
      <c r="G169" s="9" t="s">
        <v>76</v>
      </c>
      <c r="H169" s="36">
        <v>40.805623799999999</v>
      </c>
      <c r="I169" s="36">
        <v>-73.961290199999993</v>
      </c>
      <c r="J169" s="40">
        <f t="shared" si="77"/>
        <v>4</v>
      </c>
      <c r="K169" s="40">
        <f t="shared" si="57"/>
        <v>4</v>
      </c>
      <c r="L169" s="40">
        <f t="shared" si="58"/>
        <v>4</v>
      </c>
      <c r="M169" s="41">
        <v>208835.50000870589</v>
      </c>
      <c r="N169" s="41">
        <v>87836.446582534874</v>
      </c>
      <c r="O169" s="41">
        <f t="shared" si="78"/>
        <v>14360.511735892776</v>
      </c>
      <c r="P169" s="42">
        <f t="shared" si="59"/>
        <v>4</v>
      </c>
      <c r="Q169" s="43">
        <v>1896</v>
      </c>
      <c r="R169" s="43">
        <v>1928</v>
      </c>
      <c r="S169" s="40">
        <f t="shared" si="60"/>
        <v>4</v>
      </c>
      <c r="T169" s="40"/>
      <c r="U169" s="40">
        <f t="shared" si="61"/>
        <v>0</v>
      </c>
      <c r="V169" s="40" t="str">
        <f>IFERROR(VLOOKUP(A169,'Data Tables'!$L$3:$M$89,2,FALSE),"No")</f>
        <v>No</v>
      </c>
      <c r="W169" s="40">
        <f t="shared" si="62"/>
        <v>0</v>
      </c>
      <c r="X169" s="43"/>
      <c r="Y169" s="40">
        <f t="shared" si="63"/>
        <v>0</v>
      </c>
      <c r="Z169" s="41" t="s">
        <v>77</v>
      </c>
      <c r="AA169" s="40">
        <f t="shared" si="64"/>
        <v>1</v>
      </c>
      <c r="AB169" s="51" t="s">
        <v>47</v>
      </c>
      <c r="AC169" s="42">
        <f t="shared" si="65"/>
        <v>3</v>
      </c>
      <c r="AD169" s="44" t="str">
        <f>IF(AND(E169="Upstate",Q169&gt;=1945),"Furnace",IF(Q169&gt;=1980,"HW Boiler",IF(AND(E169="Downstate/LI/HV",Q169&gt;=1945),"Furnace","Steam Boiler")))</f>
        <v>Steam Boiler</v>
      </c>
      <c r="AE169" s="42">
        <f t="shared" si="66"/>
        <v>2</v>
      </c>
      <c r="AF169" s="45">
        <v>1990</v>
      </c>
      <c r="AG169" s="40">
        <f t="shared" si="67"/>
        <v>2</v>
      </c>
      <c r="AH169" s="45" t="str">
        <f t="shared" si="79"/>
        <v>Steam</v>
      </c>
      <c r="AI169" s="40">
        <f t="shared" si="68"/>
        <v>2</v>
      </c>
      <c r="AJ169" s="46" t="s">
        <v>42</v>
      </c>
      <c r="AK169" s="40">
        <f t="shared" si="69"/>
        <v>0</v>
      </c>
      <c r="AL169" s="9" t="s">
        <v>1048</v>
      </c>
      <c r="AM169" s="9">
        <f t="shared" si="70"/>
        <v>4</v>
      </c>
      <c r="AN169" s="9" t="s">
        <v>1055</v>
      </c>
      <c r="AO169" s="47">
        <f>VLOOKUP(AN169,'Data Tables'!$E$4:$F$15,2,FALSE)</f>
        <v>20.157194</v>
      </c>
      <c r="AP169" s="9">
        <f t="shared" si="71"/>
        <v>0</v>
      </c>
      <c r="AQ169" s="9" t="s">
        <v>1050</v>
      </c>
      <c r="AR169" s="9">
        <f t="shared" si="72"/>
        <v>2</v>
      </c>
      <c r="AS169" s="9" t="str">
        <f t="shared" si="73"/>
        <v>NYC Dual Fuel</v>
      </c>
      <c r="AT169" s="9" t="s">
        <v>1162</v>
      </c>
      <c r="AU169" s="9">
        <f t="shared" si="74"/>
        <v>0</v>
      </c>
      <c r="AV169" s="9">
        <f t="shared" si="75"/>
        <v>67</v>
      </c>
    </row>
    <row r="170" spans="1:48" x14ac:dyDescent="0.25">
      <c r="A170" s="9" t="s">
        <v>386</v>
      </c>
      <c r="B170" s="9" t="s">
        <v>387</v>
      </c>
      <c r="C170" s="9" t="s">
        <v>38</v>
      </c>
      <c r="D170" s="9" t="s">
        <v>38</v>
      </c>
      <c r="E170" t="s">
        <v>1034</v>
      </c>
      <c r="F170" t="str">
        <f t="shared" si="56"/>
        <v>NYC</v>
      </c>
      <c r="G170" s="9" t="s">
        <v>76</v>
      </c>
      <c r="H170" s="36">
        <v>40.700426</v>
      </c>
      <c r="I170" s="36">
        <v>-73.941704000000001</v>
      </c>
      <c r="J170" s="40">
        <f t="shared" si="77"/>
        <v>4</v>
      </c>
      <c r="K170" s="40">
        <f t="shared" si="57"/>
        <v>4</v>
      </c>
      <c r="L170" s="40">
        <f t="shared" si="58"/>
        <v>4</v>
      </c>
      <c r="M170" s="41">
        <v>83993.382514048222</v>
      </c>
      <c r="N170" s="41">
        <v>36625.021445079161</v>
      </c>
      <c r="O170" s="41">
        <v>5775.780244642493</v>
      </c>
      <c r="P170" s="42">
        <f t="shared" si="59"/>
        <v>2</v>
      </c>
      <c r="Q170" s="43">
        <v>1972</v>
      </c>
      <c r="R170" s="43">
        <v>2020</v>
      </c>
      <c r="S170" s="40">
        <f t="shared" si="60"/>
        <v>0</v>
      </c>
      <c r="T170" s="40" t="s">
        <v>1162</v>
      </c>
      <c r="U170" s="40">
        <f t="shared" si="61"/>
        <v>4</v>
      </c>
      <c r="V170" s="40" t="str">
        <f>IFERROR(VLOOKUP(A170,'Data Tables'!$L$3:$M$89,2,FALSE),"No")</f>
        <v>No</v>
      </c>
      <c r="W170" s="40">
        <f t="shared" si="62"/>
        <v>0</v>
      </c>
      <c r="X170" s="43" t="s">
        <v>1116</v>
      </c>
      <c r="Y170" s="40">
        <f t="shared" si="63"/>
        <v>4</v>
      </c>
      <c r="Z170" s="41" t="s">
        <v>77</v>
      </c>
      <c r="AA170" s="40">
        <f t="shared" si="64"/>
        <v>1</v>
      </c>
      <c r="AB170" s="44" t="str">
        <f>IF(AND(E170="Manhattan",G170="Multifamily Housing"),IF(Q170&lt;1980,"Dual Fuel","Natural Gas"),IF(AND(E170="Manhattan",G170&lt;&gt;"Multifamily Housing"),IF(Q170&lt;1945,"Oil",IF(Q170&lt;1980,"Dual Fuel","Natural Gas")),IF(E170="Downstate/LI/HV",IF(Q170&lt;1980,"Dual Fuel","Natural Gas"),IF(Q170&lt;1945,"Dual Fuel","Natural Gas"))))</f>
        <v>Dual Fuel</v>
      </c>
      <c r="AC170" s="42">
        <f t="shared" si="65"/>
        <v>3</v>
      </c>
      <c r="AD170" s="41" t="s">
        <v>74</v>
      </c>
      <c r="AE170" s="42">
        <f t="shared" si="66"/>
        <v>2</v>
      </c>
      <c r="AF170" s="45">
        <v>1990</v>
      </c>
      <c r="AG170" s="40">
        <f t="shared" si="67"/>
        <v>2</v>
      </c>
      <c r="AH170" s="45" t="str">
        <f t="shared" si="79"/>
        <v>Forced Air</v>
      </c>
      <c r="AI170" s="40">
        <f t="shared" si="68"/>
        <v>4</v>
      </c>
      <c r="AJ170" s="46" t="s">
        <v>42</v>
      </c>
      <c r="AK170" s="40">
        <f t="shared" si="69"/>
        <v>0</v>
      </c>
      <c r="AL170" s="9" t="s">
        <v>1048</v>
      </c>
      <c r="AM170" s="9">
        <f t="shared" si="70"/>
        <v>4</v>
      </c>
      <c r="AN170" s="9" t="s">
        <v>1055</v>
      </c>
      <c r="AO170" s="47">
        <f>VLOOKUP(AN170,'Data Tables'!$E$4:$F$15,2,FALSE)</f>
        <v>20.157194</v>
      </c>
      <c r="AP170" s="9">
        <f t="shared" si="71"/>
        <v>0</v>
      </c>
      <c r="AQ170" s="9" t="s">
        <v>1050</v>
      </c>
      <c r="AR170" s="9">
        <f t="shared" si="72"/>
        <v>2</v>
      </c>
      <c r="AS170" s="9" t="str">
        <f t="shared" si="73"/>
        <v>NYC Dual Fuel</v>
      </c>
      <c r="AT170" s="9" t="s">
        <v>1162</v>
      </c>
      <c r="AU170" s="9">
        <f t="shared" si="74"/>
        <v>0</v>
      </c>
      <c r="AV170" s="9">
        <f t="shared" si="75"/>
        <v>67</v>
      </c>
    </row>
    <row r="171" spans="1:48" hidden="1" x14ac:dyDescent="0.25">
      <c r="A171" s="9" t="s">
        <v>488</v>
      </c>
      <c r="B171" s="9" t="s">
        <v>489</v>
      </c>
      <c r="C171" s="9" t="s">
        <v>433</v>
      </c>
      <c r="D171" s="9" t="s">
        <v>434</v>
      </c>
      <c r="E171" t="s">
        <v>1035</v>
      </c>
      <c r="F171" t="str">
        <f t="shared" si="56"/>
        <v>Not NYC</v>
      </c>
      <c r="G171" s="9" t="s">
        <v>76</v>
      </c>
      <c r="H171" s="36">
        <v>43.192683000000002</v>
      </c>
      <c r="I171" s="36">
        <v>-77.584618000000006</v>
      </c>
      <c r="J171" s="40">
        <f t="shared" si="77"/>
        <v>4</v>
      </c>
      <c r="K171" s="40">
        <f t="shared" si="57"/>
        <v>4</v>
      </c>
      <c r="L171" s="40">
        <f t="shared" si="58"/>
        <v>4</v>
      </c>
      <c r="M171" s="41">
        <v>135816.40016247545</v>
      </c>
      <c r="N171" s="41">
        <v>59222.267512707316</v>
      </c>
      <c r="O171" s="41">
        <f t="shared" ref="O171:O190" si="80">(M171/0.85)*116.9*0.0005</f>
        <v>9339.3748111725763</v>
      </c>
      <c r="P171" s="42">
        <f t="shared" si="59"/>
        <v>3</v>
      </c>
      <c r="Q171" s="43">
        <v>1864</v>
      </c>
      <c r="R171" s="43"/>
      <c r="S171" s="40">
        <f t="shared" si="60"/>
        <v>4</v>
      </c>
      <c r="T171" s="40"/>
      <c r="U171" s="40">
        <f t="shared" si="61"/>
        <v>0</v>
      </c>
      <c r="V171" s="40" t="str">
        <f>IFERROR(VLOOKUP(A171,'Data Tables'!$L$3:$M$89,2,FALSE),"No")</f>
        <v>No</v>
      </c>
      <c r="W171" s="40">
        <f t="shared" si="62"/>
        <v>0</v>
      </c>
      <c r="X171" s="43"/>
      <c r="Y171" s="40">
        <f t="shared" si="63"/>
        <v>0</v>
      </c>
      <c r="Z171" s="43" t="s">
        <v>156</v>
      </c>
      <c r="AA171" s="40">
        <f t="shared" si="64"/>
        <v>0</v>
      </c>
      <c r="AB171" s="44" t="str">
        <f>IF(AND(E171="Manhattan",G171="Multifamily Housing"),IF(Q171&lt;1980,"Dual Fuel","Natural Gas"),IF(AND(E171="Manhattan",G171&lt;&gt;"Multifamily Housing"),IF(Q171&lt;1945,"Oil",IF(Q171&lt;1980,"Dual Fuel","Natural Gas")),IF(E171="Downstate/LI/HV",IF(Q171&lt;1980,"Dual Fuel","Natural Gas"),IF(Q171&lt;1945,"Dual Fuel","Natural Gas"))))</f>
        <v>Dual Fuel</v>
      </c>
      <c r="AC171" s="42">
        <f t="shared" si="65"/>
        <v>3</v>
      </c>
      <c r="AD171" s="44" t="str">
        <f>IF(AND(E171="Upstate",Q171&gt;=1945),"Furnace",IF(Q171&gt;=1980,"HW Boiler",IF(AND(E171="Downstate/LI/HV",Q171&gt;=1945),"Furnace","Steam Boiler")))</f>
        <v>Steam Boiler</v>
      </c>
      <c r="AE171" s="42">
        <f t="shared" si="66"/>
        <v>2</v>
      </c>
      <c r="AF171" s="45">
        <v>1990</v>
      </c>
      <c r="AG171" s="40">
        <f t="shared" si="67"/>
        <v>2</v>
      </c>
      <c r="AH171" s="45" t="str">
        <f t="shared" si="79"/>
        <v>Steam</v>
      </c>
      <c r="AI171" s="40">
        <f t="shared" si="68"/>
        <v>2</v>
      </c>
      <c r="AJ171" s="46" t="s">
        <v>42</v>
      </c>
      <c r="AK171" s="40">
        <f t="shared" si="69"/>
        <v>0</v>
      </c>
      <c r="AL171" s="9" t="s">
        <v>1060</v>
      </c>
      <c r="AM171" s="9">
        <f t="shared" si="70"/>
        <v>2</v>
      </c>
      <c r="AN171" s="9" t="s">
        <v>1054</v>
      </c>
      <c r="AO171" s="47">
        <f>VLOOKUP(AN171,'Data Tables'!$E$4:$F$15,2,FALSE)</f>
        <v>10.88392</v>
      </c>
      <c r="AP171" s="9">
        <f t="shared" si="71"/>
        <v>3</v>
      </c>
      <c r="AQ171" s="9" t="s">
        <v>1061</v>
      </c>
      <c r="AR171" s="9">
        <f t="shared" si="72"/>
        <v>4</v>
      </c>
      <c r="AS171" s="9" t="str">
        <f t="shared" si="73"/>
        <v>Not NYC</v>
      </c>
      <c r="AT171" s="9"/>
      <c r="AU171" s="9">
        <f t="shared" si="74"/>
        <v>0</v>
      </c>
      <c r="AV171" s="9">
        <f t="shared" si="75"/>
        <v>67</v>
      </c>
    </row>
    <row r="172" spans="1:48" hidden="1" x14ac:dyDescent="0.25">
      <c r="A172" s="9" t="s">
        <v>543</v>
      </c>
      <c r="B172" s="9" t="s">
        <v>544</v>
      </c>
      <c r="C172" s="9" t="s">
        <v>545</v>
      </c>
      <c r="D172" s="9" t="s">
        <v>450</v>
      </c>
      <c r="E172" t="s">
        <v>1034</v>
      </c>
      <c r="F172" t="str">
        <f t="shared" si="56"/>
        <v>Not NYC</v>
      </c>
      <c r="G172" s="9" t="s">
        <v>76</v>
      </c>
      <c r="H172" s="36">
        <v>40.784399999999998</v>
      </c>
      <c r="I172" s="36">
        <v>-73.704860999999994</v>
      </c>
      <c r="J172" s="40">
        <f t="shared" si="77"/>
        <v>4</v>
      </c>
      <c r="K172" s="40">
        <f t="shared" si="57"/>
        <v>4</v>
      </c>
      <c r="L172" s="40">
        <f t="shared" si="58"/>
        <v>4</v>
      </c>
      <c r="M172" s="41">
        <v>104681.84041492391</v>
      </c>
      <c r="N172" s="41">
        <v>45646.151343716811</v>
      </c>
      <c r="O172" s="41">
        <f t="shared" si="80"/>
        <v>7198.4159673556496</v>
      </c>
      <c r="P172" s="42">
        <f t="shared" si="59"/>
        <v>3</v>
      </c>
      <c r="Q172" s="43">
        <v>1953</v>
      </c>
      <c r="R172" s="43"/>
      <c r="S172" s="40">
        <f t="shared" si="60"/>
        <v>3</v>
      </c>
      <c r="T172" s="40"/>
      <c r="U172" s="40">
        <f t="shared" si="61"/>
        <v>0</v>
      </c>
      <c r="V172" s="40" t="str">
        <f>IFERROR(VLOOKUP(A172,'Data Tables'!$L$3:$M$89,2,FALSE),"No")</f>
        <v>No</v>
      </c>
      <c r="W172" s="40">
        <f t="shared" si="62"/>
        <v>0</v>
      </c>
      <c r="X172" s="43" t="s">
        <v>1094</v>
      </c>
      <c r="Y172" s="40">
        <f t="shared" si="63"/>
        <v>4</v>
      </c>
      <c r="Z172" s="43" t="s">
        <v>156</v>
      </c>
      <c r="AA172" s="40">
        <f t="shared" si="64"/>
        <v>0</v>
      </c>
      <c r="AB172" s="43" t="s">
        <v>41</v>
      </c>
      <c r="AC172" s="42">
        <f t="shared" si="65"/>
        <v>2</v>
      </c>
      <c r="AD172" s="41" t="s">
        <v>104</v>
      </c>
      <c r="AE172" s="42">
        <f t="shared" si="66"/>
        <v>3</v>
      </c>
      <c r="AF172" s="43">
        <v>2003</v>
      </c>
      <c r="AG172" s="40">
        <f t="shared" si="67"/>
        <v>1</v>
      </c>
      <c r="AH172" s="45" t="str">
        <f t="shared" si="79"/>
        <v>Forced Air</v>
      </c>
      <c r="AI172" s="40">
        <f t="shared" si="68"/>
        <v>4</v>
      </c>
      <c r="AJ172" s="46" t="s">
        <v>42</v>
      </c>
      <c r="AK172" s="40">
        <f t="shared" si="69"/>
        <v>0</v>
      </c>
      <c r="AL172" s="9" t="s">
        <v>1048</v>
      </c>
      <c r="AM172" s="9">
        <f t="shared" si="70"/>
        <v>4</v>
      </c>
      <c r="AN172" s="9" t="s">
        <v>1052</v>
      </c>
      <c r="AO172" s="47">
        <f>VLOOKUP(AN172,'Data Tables'!$E$4:$F$15,2,FALSE)</f>
        <v>18.814844999999998</v>
      </c>
      <c r="AP172" s="9">
        <f t="shared" si="71"/>
        <v>1</v>
      </c>
      <c r="AQ172" s="9" t="s">
        <v>1058</v>
      </c>
      <c r="AR172" s="9">
        <f t="shared" si="72"/>
        <v>1</v>
      </c>
      <c r="AS172" s="9" t="str">
        <f t="shared" si="73"/>
        <v>Not NYC</v>
      </c>
      <c r="AT172" s="9"/>
      <c r="AU172" s="9">
        <f t="shared" si="74"/>
        <v>0</v>
      </c>
      <c r="AV172" s="9">
        <f t="shared" si="75"/>
        <v>67</v>
      </c>
    </row>
    <row r="173" spans="1:48" hidden="1" x14ac:dyDescent="0.25">
      <c r="A173" s="9" t="s">
        <v>745</v>
      </c>
      <c r="B173" s="9" t="s">
        <v>746</v>
      </c>
      <c r="C173" s="9" t="s">
        <v>623</v>
      </c>
      <c r="D173" s="9" t="s">
        <v>624</v>
      </c>
      <c r="E173" t="s">
        <v>1035</v>
      </c>
      <c r="F173" t="str">
        <f t="shared" si="56"/>
        <v>Not NYC</v>
      </c>
      <c r="G173" s="9" t="s">
        <v>76</v>
      </c>
      <c r="H173" s="36">
        <v>42.099336999999998</v>
      </c>
      <c r="I173" s="36">
        <v>-76.826905999999994</v>
      </c>
      <c r="J173" s="40">
        <f t="shared" si="77"/>
        <v>4</v>
      </c>
      <c r="K173" s="40">
        <f t="shared" si="57"/>
        <v>4</v>
      </c>
      <c r="L173" s="40">
        <f t="shared" si="58"/>
        <v>4</v>
      </c>
      <c r="M173" s="41">
        <v>47953.538520154725</v>
      </c>
      <c r="N173" s="41">
        <v>20909.973191927929</v>
      </c>
      <c r="O173" s="41">
        <f t="shared" si="80"/>
        <v>3297.5109723565224</v>
      </c>
      <c r="P173" s="42">
        <f t="shared" si="59"/>
        <v>1</v>
      </c>
      <c r="Q173" s="43">
        <v>1888</v>
      </c>
      <c r="R173" s="43">
        <v>1954</v>
      </c>
      <c r="S173" s="40">
        <f t="shared" si="60"/>
        <v>4</v>
      </c>
      <c r="T173" s="40"/>
      <c r="U173" s="40">
        <f t="shared" si="61"/>
        <v>0</v>
      </c>
      <c r="V173" s="40" t="str">
        <f>IFERROR(VLOOKUP(A173,'Data Tables'!$L$3:$M$89,2,FALSE),"No")</f>
        <v>No</v>
      </c>
      <c r="W173" s="40">
        <f t="shared" si="62"/>
        <v>0</v>
      </c>
      <c r="X173" s="43"/>
      <c r="Y173" s="40">
        <f t="shared" si="63"/>
        <v>0</v>
      </c>
      <c r="Z173" s="43" t="s">
        <v>46</v>
      </c>
      <c r="AA173" s="40">
        <f t="shared" si="64"/>
        <v>4</v>
      </c>
      <c r="AB173" s="43" t="s">
        <v>682</v>
      </c>
      <c r="AC173" s="42">
        <f t="shared" si="65"/>
        <v>1</v>
      </c>
      <c r="AD173" s="41" t="s">
        <v>74</v>
      </c>
      <c r="AE173" s="42">
        <f t="shared" si="66"/>
        <v>2</v>
      </c>
      <c r="AF173" s="43">
        <v>2008</v>
      </c>
      <c r="AG173" s="40">
        <f t="shared" si="67"/>
        <v>1</v>
      </c>
      <c r="AH173" s="45" t="str">
        <f t="shared" si="79"/>
        <v>Steam</v>
      </c>
      <c r="AI173" s="40">
        <f t="shared" si="68"/>
        <v>2</v>
      </c>
      <c r="AJ173" s="46" t="s">
        <v>42</v>
      </c>
      <c r="AK173" s="40">
        <f t="shared" si="69"/>
        <v>0</v>
      </c>
      <c r="AL173" s="9" t="s">
        <v>1060</v>
      </c>
      <c r="AM173" s="9">
        <f t="shared" si="70"/>
        <v>2</v>
      </c>
      <c r="AN173" s="9" t="s">
        <v>1053</v>
      </c>
      <c r="AO173" s="47">
        <f>VLOOKUP(AN173,'Data Tables'!$E$4:$F$15,2,FALSE)</f>
        <v>9.6621608999999999</v>
      </c>
      <c r="AP173" s="9">
        <f t="shared" si="71"/>
        <v>3</v>
      </c>
      <c r="AQ173" s="9" t="s">
        <v>1061</v>
      </c>
      <c r="AR173" s="9">
        <f t="shared" si="72"/>
        <v>4</v>
      </c>
      <c r="AS173" s="9" t="str">
        <f t="shared" si="73"/>
        <v>Not NYC</v>
      </c>
      <c r="AT173" s="9"/>
      <c r="AU173" s="9">
        <f t="shared" si="74"/>
        <v>0</v>
      </c>
      <c r="AV173" s="9">
        <f t="shared" si="75"/>
        <v>67</v>
      </c>
    </row>
    <row r="174" spans="1:48" hidden="1" x14ac:dyDescent="0.25">
      <c r="A174" s="9" t="s">
        <v>794</v>
      </c>
      <c r="B174" s="9" t="s">
        <v>795</v>
      </c>
      <c r="C174" s="9" t="s">
        <v>623</v>
      </c>
      <c r="D174" s="9" t="s">
        <v>624</v>
      </c>
      <c r="E174" t="s">
        <v>1035</v>
      </c>
      <c r="F174" t="str">
        <f t="shared" si="56"/>
        <v>Not NYC</v>
      </c>
      <c r="G174" s="9" t="s">
        <v>76</v>
      </c>
      <c r="H174" s="36">
        <v>42.090200000000003</v>
      </c>
      <c r="I174" s="36">
        <v>-76.794499999999999</v>
      </c>
      <c r="J174" s="40">
        <f t="shared" si="77"/>
        <v>4</v>
      </c>
      <c r="K174" s="40">
        <f t="shared" si="57"/>
        <v>4</v>
      </c>
      <c r="L174" s="40">
        <f t="shared" si="58"/>
        <v>4</v>
      </c>
      <c r="M174" s="41">
        <v>41471.552190317758</v>
      </c>
      <c r="N174" s="41">
        <v>18083.525664382742</v>
      </c>
      <c r="O174" s="41">
        <f t="shared" si="80"/>
        <v>2851.7790888518512</v>
      </c>
      <c r="P174" s="42">
        <f t="shared" si="59"/>
        <v>1</v>
      </c>
      <c r="Q174" s="43">
        <v>1908</v>
      </c>
      <c r="R174" s="43"/>
      <c r="S174" s="40">
        <f t="shared" si="60"/>
        <v>4</v>
      </c>
      <c r="T174" s="40"/>
      <c r="U174" s="40">
        <f t="shared" si="61"/>
        <v>0</v>
      </c>
      <c r="V174" s="40" t="str">
        <f>IFERROR(VLOOKUP(A174,'Data Tables'!$L$3:$M$89,2,FALSE),"No")</f>
        <v>No</v>
      </c>
      <c r="W174" s="40">
        <f t="shared" si="62"/>
        <v>0</v>
      </c>
      <c r="X174" s="43"/>
      <c r="Y174" s="40">
        <f t="shared" si="63"/>
        <v>0</v>
      </c>
      <c r="Z174" s="43" t="s">
        <v>67</v>
      </c>
      <c r="AA174" s="40">
        <f t="shared" si="64"/>
        <v>2</v>
      </c>
      <c r="AB174" s="44" t="str">
        <f>IF(AND(E174="Manhattan",G174="Multifamily Housing"),IF(Q174&lt;1980,"Dual Fuel","Natural Gas"),IF(AND(E174="Manhattan",G174&lt;&gt;"Multifamily Housing"),IF(Q174&lt;1945,"Oil",IF(Q174&lt;1980,"Dual Fuel","Natural Gas")),IF(E174="Downstate/LI/HV",IF(Q174&lt;1980,"Dual Fuel","Natural Gas"),IF(Q174&lt;1945,"Dual Fuel","Natural Gas"))))</f>
        <v>Dual Fuel</v>
      </c>
      <c r="AC174" s="42">
        <f t="shared" si="65"/>
        <v>3</v>
      </c>
      <c r="AD174" s="44" t="str">
        <f>IF(AND(E174="Upstate",Q174&gt;=1945),"Furnace",IF(Q174&gt;=1980,"HW Boiler",IF(AND(E174="Downstate/LI/HV",Q174&gt;=1945),"Furnace","Steam Boiler")))</f>
        <v>Steam Boiler</v>
      </c>
      <c r="AE174" s="42">
        <f t="shared" si="66"/>
        <v>2</v>
      </c>
      <c r="AF174" s="45">
        <v>1990</v>
      </c>
      <c r="AG174" s="40">
        <f t="shared" si="67"/>
        <v>2</v>
      </c>
      <c r="AH174" s="45" t="str">
        <f t="shared" si="79"/>
        <v>Steam</v>
      </c>
      <c r="AI174" s="40">
        <f t="shared" si="68"/>
        <v>2</v>
      </c>
      <c r="AJ174" s="46" t="s">
        <v>42</v>
      </c>
      <c r="AK174" s="40">
        <f t="shared" si="69"/>
        <v>0</v>
      </c>
      <c r="AL174" s="9" t="s">
        <v>1060</v>
      </c>
      <c r="AM174" s="9">
        <f t="shared" si="70"/>
        <v>2</v>
      </c>
      <c r="AN174" s="9" t="s">
        <v>1053</v>
      </c>
      <c r="AO174" s="47">
        <f>VLOOKUP(AN174,'Data Tables'!$E$4:$F$15,2,FALSE)</f>
        <v>9.6621608999999999</v>
      </c>
      <c r="AP174" s="9">
        <f t="shared" si="71"/>
        <v>3</v>
      </c>
      <c r="AQ174" s="9" t="s">
        <v>1061</v>
      </c>
      <c r="AR174" s="9">
        <f t="shared" si="72"/>
        <v>4</v>
      </c>
      <c r="AS174" s="9" t="str">
        <f t="shared" si="73"/>
        <v>Not NYC</v>
      </c>
      <c r="AT174" s="9"/>
      <c r="AU174" s="9">
        <f t="shared" si="74"/>
        <v>0</v>
      </c>
      <c r="AV174" s="9">
        <f t="shared" si="75"/>
        <v>67</v>
      </c>
    </row>
    <row r="175" spans="1:48" hidden="1" x14ac:dyDescent="0.25">
      <c r="A175" s="9" t="s">
        <v>901</v>
      </c>
      <c r="B175" s="9" t="s">
        <v>902</v>
      </c>
      <c r="C175" s="9" t="s">
        <v>433</v>
      </c>
      <c r="D175" s="9" t="s">
        <v>434</v>
      </c>
      <c r="E175" t="s">
        <v>1035</v>
      </c>
      <c r="F175" t="str">
        <f t="shared" si="56"/>
        <v>Not NYC</v>
      </c>
      <c r="G175" s="9" t="s">
        <v>39</v>
      </c>
      <c r="H175" s="36">
        <v>43.1</v>
      </c>
      <c r="I175" s="36">
        <v>-77.614590000000007</v>
      </c>
      <c r="J175" s="40">
        <f t="shared" si="77"/>
        <v>3</v>
      </c>
      <c r="K175" s="40">
        <f t="shared" si="57"/>
        <v>2</v>
      </c>
      <c r="L175" s="40">
        <f t="shared" si="58"/>
        <v>2</v>
      </c>
      <c r="M175" s="41">
        <v>34778.236949999999</v>
      </c>
      <c r="N175" s="41">
        <v>5022.1280794223821</v>
      </c>
      <c r="O175" s="41">
        <f t="shared" si="80"/>
        <v>2391.5152349735299</v>
      </c>
      <c r="P175" s="42">
        <f t="shared" si="59"/>
        <v>1</v>
      </c>
      <c r="Q175" s="43">
        <v>1969</v>
      </c>
      <c r="R175" s="43"/>
      <c r="S175" s="40">
        <f t="shared" si="60"/>
        <v>3</v>
      </c>
      <c r="T175" s="40"/>
      <c r="U175" s="40">
        <f t="shared" si="61"/>
        <v>0</v>
      </c>
      <c r="V175" s="40" t="str">
        <f>IFERROR(VLOOKUP(A175,'Data Tables'!$L$3:$M$89,2,FALSE),"No")</f>
        <v>No</v>
      </c>
      <c r="W175" s="40">
        <f t="shared" si="62"/>
        <v>0</v>
      </c>
      <c r="X175" s="43"/>
      <c r="Y175" s="40">
        <f t="shared" si="63"/>
        <v>0</v>
      </c>
      <c r="Z175" s="43" t="s">
        <v>46</v>
      </c>
      <c r="AA175" s="40">
        <f t="shared" si="64"/>
        <v>4</v>
      </c>
      <c r="AB175" s="44" t="str">
        <f>IF(AND(E175="Manhattan",G175="Multifamily Housing"),IF(Q175&lt;1980,"Dual Fuel","Natural Gas"),IF(AND(E175="Manhattan",G175&lt;&gt;"Multifamily Housing"),IF(Q175&lt;1945,"Oil",IF(Q175&lt;1980,"Dual Fuel","Natural Gas")),IF(E175="Downstate/LI/HV",IF(Q175&lt;1980,"Dual Fuel","Natural Gas"),IF(Q175&lt;1945,"Dual Fuel","Natural Gas"))))</f>
        <v>Natural Gas</v>
      </c>
      <c r="AC175" s="42">
        <f t="shared" si="65"/>
        <v>2</v>
      </c>
      <c r="AD175" s="44" t="str">
        <f>IF(AND(E175="Upstate",Q175&gt;=1945),"Furnace",IF(Q175&gt;=1980,"HW Boiler",IF(AND(E175="Downstate/LI/HV",Q175&gt;=1945),"Furnace","Steam Boiler")))</f>
        <v>Furnace</v>
      </c>
      <c r="AE175" s="42">
        <f t="shared" si="66"/>
        <v>3</v>
      </c>
      <c r="AF175" s="45">
        <v>1990</v>
      </c>
      <c r="AG175" s="40">
        <f t="shared" si="67"/>
        <v>2</v>
      </c>
      <c r="AH175" s="45" t="str">
        <f t="shared" si="79"/>
        <v>Forced Air</v>
      </c>
      <c r="AI175" s="40">
        <f t="shared" si="68"/>
        <v>4</v>
      </c>
      <c r="AJ175" s="46" t="s">
        <v>42</v>
      </c>
      <c r="AK175" s="40">
        <f t="shared" si="69"/>
        <v>0</v>
      </c>
      <c r="AL175" s="9" t="s">
        <v>1060</v>
      </c>
      <c r="AM175" s="9">
        <f t="shared" si="70"/>
        <v>2</v>
      </c>
      <c r="AN175" s="9" t="s">
        <v>1054</v>
      </c>
      <c r="AO175" s="47">
        <f>VLOOKUP(AN175,'Data Tables'!$E$4:$F$15,2,FALSE)</f>
        <v>10.88392</v>
      </c>
      <c r="AP175" s="9">
        <f t="shared" si="71"/>
        <v>3</v>
      </c>
      <c r="AQ175" s="9" t="s">
        <v>1061</v>
      </c>
      <c r="AR175" s="9">
        <f t="shared" si="72"/>
        <v>4</v>
      </c>
      <c r="AS175" s="9" t="str">
        <f t="shared" si="73"/>
        <v>Not NYC</v>
      </c>
      <c r="AT175" s="9"/>
      <c r="AU175" s="9">
        <f t="shared" si="74"/>
        <v>0</v>
      </c>
      <c r="AV175" s="9">
        <f t="shared" si="75"/>
        <v>67</v>
      </c>
    </row>
    <row r="176" spans="1:48" hidden="1" x14ac:dyDescent="0.25">
      <c r="A176" s="9" t="s">
        <v>796</v>
      </c>
      <c r="B176" s="9" t="s">
        <v>797</v>
      </c>
      <c r="C176" s="9" t="s">
        <v>703</v>
      </c>
      <c r="D176" s="9" t="s">
        <v>617</v>
      </c>
      <c r="E176" t="s">
        <v>1035</v>
      </c>
      <c r="F176" t="str">
        <f t="shared" si="56"/>
        <v>Not NYC</v>
      </c>
      <c r="G176" s="9" t="s">
        <v>53</v>
      </c>
      <c r="H176" s="36">
        <v>44.589879000000003</v>
      </c>
      <c r="I176" s="36">
        <v>-75.161343000000002</v>
      </c>
      <c r="J176" s="40">
        <f t="shared" si="77"/>
        <v>2</v>
      </c>
      <c r="K176" s="40">
        <f t="shared" si="57"/>
        <v>0</v>
      </c>
      <c r="L176" s="40">
        <f t="shared" si="58"/>
        <v>1</v>
      </c>
      <c r="M176" s="41">
        <v>41427.589383116872</v>
      </c>
      <c r="N176" s="41">
        <v>4663.6321381578946</v>
      </c>
      <c r="O176" s="41">
        <f t="shared" si="80"/>
        <v>2848.7559993449195</v>
      </c>
      <c r="P176" s="42">
        <f t="shared" si="59"/>
        <v>1</v>
      </c>
      <c r="Q176" s="43">
        <v>1856</v>
      </c>
      <c r="R176" s="43"/>
      <c r="S176" s="40">
        <f t="shared" si="60"/>
        <v>4</v>
      </c>
      <c r="T176" s="40"/>
      <c r="U176" s="40">
        <f t="shared" si="61"/>
        <v>0</v>
      </c>
      <c r="V176" s="40" t="str">
        <f>IFERROR(VLOOKUP(A176,'Data Tables'!$L$3:$M$89,2,FALSE),"No")</f>
        <v>Yes</v>
      </c>
      <c r="W176" s="40">
        <f t="shared" si="62"/>
        <v>4</v>
      </c>
      <c r="X176" s="43" t="s">
        <v>1103</v>
      </c>
      <c r="Y176" s="40">
        <f t="shared" si="63"/>
        <v>4</v>
      </c>
      <c r="Z176" s="43" t="s">
        <v>46</v>
      </c>
      <c r="AA176" s="40">
        <f t="shared" si="64"/>
        <v>4</v>
      </c>
      <c r="AB176" s="43" t="s">
        <v>47</v>
      </c>
      <c r="AC176" s="42">
        <f t="shared" si="65"/>
        <v>3</v>
      </c>
      <c r="AD176" s="41" t="s">
        <v>104</v>
      </c>
      <c r="AE176" s="42">
        <f t="shared" si="66"/>
        <v>3</v>
      </c>
      <c r="AF176" s="43">
        <v>1982</v>
      </c>
      <c r="AG176" s="40">
        <f t="shared" si="67"/>
        <v>2</v>
      </c>
      <c r="AH176" s="43" t="s">
        <v>49</v>
      </c>
      <c r="AI176" s="40">
        <f t="shared" si="68"/>
        <v>2</v>
      </c>
      <c r="AJ176" s="46" t="s">
        <v>42</v>
      </c>
      <c r="AK176" s="40">
        <f t="shared" si="69"/>
        <v>0</v>
      </c>
      <c r="AL176" s="9" t="s">
        <v>1064</v>
      </c>
      <c r="AM176" s="9">
        <f t="shared" si="70"/>
        <v>1</v>
      </c>
      <c r="AN176" s="9" t="s">
        <v>1047</v>
      </c>
      <c r="AO176" s="47">
        <f>VLOOKUP(AN176,'Data Tables'!$E$4:$F$15,2,FALSE)</f>
        <v>8.6002589999999994</v>
      </c>
      <c r="AP176" s="9">
        <f t="shared" si="71"/>
        <v>4</v>
      </c>
      <c r="AQ176" s="9" t="s">
        <v>1061</v>
      </c>
      <c r="AR176" s="9">
        <f t="shared" si="72"/>
        <v>4</v>
      </c>
      <c r="AS176" s="9" t="str">
        <f t="shared" si="73"/>
        <v>Not NYC</v>
      </c>
      <c r="AT176" s="9"/>
      <c r="AU176" s="9">
        <f t="shared" si="74"/>
        <v>0</v>
      </c>
      <c r="AV176" s="9">
        <f t="shared" si="75"/>
        <v>67</v>
      </c>
    </row>
    <row r="177" spans="1:48" x14ac:dyDescent="0.25">
      <c r="A177" s="9" t="s">
        <v>179</v>
      </c>
      <c r="B177" s="9" t="s">
        <v>180</v>
      </c>
      <c r="C177" s="9" t="s">
        <v>45</v>
      </c>
      <c r="D177" s="9" t="s">
        <v>45</v>
      </c>
      <c r="E177" t="s">
        <v>1034</v>
      </c>
      <c r="F177" t="str">
        <f t="shared" si="56"/>
        <v>NYC</v>
      </c>
      <c r="G177" s="9" t="s">
        <v>39</v>
      </c>
      <c r="H177" s="36">
        <v>40.884758499999997</v>
      </c>
      <c r="I177" s="36">
        <v>-73.891466600000001</v>
      </c>
      <c r="J177" s="40">
        <f t="shared" si="77"/>
        <v>3</v>
      </c>
      <c r="K177" s="40">
        <f t="shared" si="57"/>
        <v>2</v>
      </c>
      <c r="L177" s="40">
        <f t="shared" si="58"/>
        <v>3</v>
      </c>
      <c r="M177" s="41">
        <v>159259.73364705881</v>
      </c>
      <c r="N177" s="41">
        <v>3186.320674038267</v>
      </c>
      <c r="O177" s="41">
        <f t="shared" si="80"/>
        <v>10951.448743141869</v>
      </c>
      <c r="P177" s="42">
        <f t="shared" si="59"/>
        <v>3</v>
      </c>
      <c r="Q177" s="43">
        <v>1927</v>
      </c>
      <c r="R177" s="43"/>
      <c r="S177" s="40">
        <f t="shared" si="60"/>
        <v>4</v>
      </c>
      <c r="T177" s="40"/>
      <c r="U177" s="40">
        <f t="shared" si="61"/>
        <v>0</v>
      </c>
      <c r="V177" s="40" t="str">
        <f>IFERROR(VLOOKUP(A177,'Data Tables'!$L$3:$M$89,2,FALSE),"No")</f>
        <v>No</v>
      </c>
      <c r="W177" s="40">
        <f t="shared" si="62"/>
        <v>0</v>
      </c>
      <c r="X177" s="43"/>
      <c r="Y177" s="40">
        <f t="shared" si="63"/>
        <v>0</v>
      </c>
      <c r="Z177" s="41" t="s">
        <v>77</v>
      </c>
      <c r="AA177" s="40">
        <f t="shared" si="64"/>
        <v>1</v>
      </c>
      <c r="AB177" s="41" t="s">
        <v>41</v>
      </c>
      <c r="AC177" s="42">
        <f t="shared" si="65"/>
        <v>2</v>
      </c>
      <c r="AD177" s="41" t="s">
        <v>54</v>
      </c>
      <c r="AE177" s="42">
        <f t="shared" si="66"/>
        <v>2</v>
      </c>
      <c r="AF177" s="45">
        <v>1990</v>
      </c>
      <c r="AG177" s="40">
        <f t="shared" si="67"/>
        <v>2</v>
      </c>
      <c r="AH177" s="43" t="s">
        <v>49</v>
      </c>
      <c r="AI177" s="40">
        <f t="shared" si="68"/>
        <v>2</v>
      </c>
      <c r="AJ177" s="46" t="s">
        <v>49</v>
      </c>
      <c r="AK177" s="40">
        <f t="shared" si="69"/>
        <v>1</v>
      </c>
      <c r="AL177" s="9" t="s">
        <v>1048</v>
      </c>
      <c r="AM177" s="9">
        <f t="shared" si="70"/>
        <v>4</v>
      </c>
      <c r="AN177" s="9" t="s">
        <v>1055</v>
      </c>
      <c r="AO177" s="47">
        <f>VLOOKUP(AN177,'Data Tables'!$E$4:$F$15,2,FALSE)</f>
        <v>20.157194</v>
      </c>
      <c r="AP177" s="9">
        <f t="shared" si="71"/>
        <v>0</v>
      </c>
      <c r="AQ177" s="9" t="s">
        <v>1050</v>
      </c>
      <c r="AR177" s="9">
        <f t="shared" si="72"/>
        <v>2</v>
      </c>
      <c r="AS177" s="9" t="str">
        <f t="shared" si="73"/>
        <v>NYC Natural Gas</v>
      </c>
      <c r="AT177" s="9"/>
      <c r="AU177" s="9">
        <f t="shared" si="74"/>
        <v>2</v>
      </c>
      <c r="AV177" s="9">
        <f t="shared" si="75"/>
        <v>67</v>
      </c>
    </row>
    <row r="178" spans="1:48" x14ac:dyDescent="0.25">
      <c r="A178" s="9" t="s">
        <v>98</v>
      </c>
      <c r="B178" s="9" t="s">
        <v>99</v>
      </c>
      <c r="C178" s="9" t="s">
        <v>38</v>
      </c>
      <c r="D178" s="9" t="s">
        <v>38</v>
      </c>
      <c r="E178" t="s">
        <v>1034</v>
      </c>
      <c r="F178" t="str">
        <f t="shared" si="56"/>
        <v>NYC</v>
      </c>
      <c r="G178" s="9" t="s">
        <v>53</v>
      </c>
      <c r="H178" s="36">
        <v>40.6912612</v>
      </c>
      <c r="I178" s="36">
        <v>-73.981223499999999</v>
      </c>
      <c r="J178" s="40">
        <f t="shared" si="77"/>
        <v>2</v>
      </c>
      <c r="K178" s="40">
        <f t="shared" si="57"/>
        <v>0</v>
      </c>
      <c r="L178" s="40">
        <f t="shared" si="58"/>
        <v>1</v>
      </c>
      <c r="M178" s="41">
        <v>388963.38643007993</v>
      </c>
      <c r="N178" s="41">
        <v>43943.706047934727</v>
      </c>
      <c r="O178" s="41">
        <f t="shared" si="80"/>
        <v>26746.95286686844</v>
      </c>
      <c r="P178" s="42">
        <f t="shared" si="59"/>
        <v>4</v>
      </c>
      <c r="Q178" s="43">
        <v>1926</v>
      </c>
      <c r="R178" s="43"/>
      <c r="S178" s="40">
        <f t="shared" si="60"/>
        <v>4</v>
      </c>
      <c r="T178" s="40"/>
      <c r="U178" s="40">
        <f t="shared" si="61"/>
        <v>0</v>
      </c>
      <c r="V178" s="40" t="str">
        <f>IFERROR(VLOOKUP(A178,'Data Tables'!$L$3:$M$89,2,FALSE),"No")</f>
        <v>Yes</v>
      </c>
      <c r="W178" s="40">
        <f t="shared" si="62"/>
        <v>4</v>
      </c>
      <c r="X178" s="43"/>
      <c r="Y178" s="40">
        <f t="shared" si="63"/>
        <v>0</v>
      </c>
      <c r="Z178" s="41" t="s">
        <v>77</v>
      </c>
      <c r="AA178" s="40">
        <f t="shared" si="64"/>
        <v>1</v>
      </c>
      <c r="AB178" s="44" t="str">
        <f>IF(AND(E178="Manhattan",G178="Multifamily Housing"),IF(Q178&lt;1980,"Dual Fuel","Natural Gas"),IF(AND(E178="Manhattan",G178&lt;&gt;"Multifamily Housing"),IF(Q178&lt;1945,"Oil",IF(Q178&lt;1980,"Dual Fuel","Natural Gas")),IF(E178="Downstate/LI/HV",IF(Q178&lt;1980,"Dual Fuel","Natural Gas"),IF(Q178&lt;1945,"Dual Fuel","Natural Gas"))))</f>
        <v>Dual Fuel</v>
      </c>
      <c r="AC178" s="42">
        <f t="shared" si="65"/>
        <v>3</v>
      </c>
      <c r="AD178" s="44" t="str">
        <f>IF(AND(E178="Upstate",Q178&gt;=1945),"Furnace",IF(Q178&gt;=1980,"HW Boiler",IF(AND(E178="Downstate/LI/HV",Q178&gt;=1945),"Furnace","Steam Boiler")))</f>
        <v>Steam Boiler</v>
      </c>
      <c r="AE178" s="42">
        <f t="shared" si="66"/>
        <v>2</v>
      </c>
      <c r="AF178" s="45">
        <v>1990</v>
      </c>
      <c r="AG178" s="40">
        <f t="shared" si="67"/>
        <v>2</v>
      </c>
      <c r="AH178" s="45" t="str">
        <f>IF(AND(E178="Upstate",Q178&gt;=1945),"Forced Air",IF(Q178&gt;=1980,"Hydronic",IF(AND(E178="Downstate/LI/HV",Q178&gt;=1945),"Forced Air","Steam")))</f>
        <v>Steam</v>
      </c>
      <c r="AI178" s="40">
        <f t="shared" si="68"/>
        <v>2</v>
      </c>
      <c r="AJ178" s="46" t="s">
        <v>42</v>
      </c>
      <c r="AK178" s="40">
        <f t="shared" si="69"/>
        <v>0</v>
      </c>
      <c r="AL178" s="9" t="s">
        <v>1048</v>
      </c>
      <c r="AM178" s="9">
        <f t="shared" si="70"/>
        <v>4</v>
      </c>
      <c r="AN178" s="9" t="s">
        <v>1055</v>
      </c>
      <c r="AO178" s="47">
        <f>VLOOKUP(AN178,'Data Tables'!$E$4:$F$15,2,FALSE)</f>
        <v>20.157194</v>
      </c>
      <c r="AP178" s="9">
        <f t="shared" si="71"/>
        <v>0</v>
      </c>
      <c r="AQ178" s="9" t="s">
        <v>1050</v>
      </c>
      <c r="AR178" s="9">
        <f t="shared" si="72"/>
        <v>2</v>
      </c>
      <c r="AS178" s="9" t="str">
        <f t="shared" si="73"/>
        <v>NYC Dual Fuel</v>
      </c>
      <c r="AT178" s="9"/>
      <c r="AU178" s="9">
        <f t="shared" si="74"/>
        <v>3</v>
      </c>
      <c r="AV178" s="9">
        <f t="shared" si="75"/>
        <v>67</v>
      </c>
    </row>
    <row r="179" spans="1:48" x14ac:dyDescent="0.25">
      <c r="A179" s="9" t="s">
        <v>301</v>
      </c>
      <c r="B179" s="9" t="s">
        <v>302</v>
      </c>
      <c r="C179" s="9" t="s">
        <v>38</v>
      </c>
      <c r="D179" s="9" t="s">
        <v>38</v>
      </c>
      <c r="E179" t="s">
        <v>1034</v>
      </c>
      <c r="F179" t="str">
        <f t="shared" si="56"/>
        <v>NYC</v>
      </c>
      <c r="G179" s="9" t="s">
        <v>53</v>
      </c>
      <c r="H179" s="36">
        <v>40.690508999999999</v>
      </c>
      <c r="I179" s="36">
        <v>-73.9677729</v>
      </c>
      <c r="J179" s="40">
        <f t="shared" si="77"/>
        <v>2</v>
      </c>
      <c r="K179" s="40">
        <f t="shared" si="57"/>
        <v>0</v>
      </c>
      <c r="L179" s="40">
        <f t="shared" si="58"/>
        <v>1</v>
      </c>
      <c r="M179" s="41">
        <v>64847.083115294103</v>
      </c>
      <c r="N179" s="41">
        <v>7326.1938215789469</v>
      </c>
      <c r="O179" s="41">
        <f t="shared" si="80"/>
        <v>4459.1905977516944</v>
      </c>
      <c r="P179" s="42">
        <f t="shared" si="59"/>
        <v>2</v>
      </c>
      <c r="Q179" s="43">
        <v>1928</v>
      </c>
      <c r="R179" s="43"/>
      <c r="S179" s="40">
        <f t="shared" si="60"/>
        <v>4</v>
      </c>
      <c r="T179" s="40"/>
      <c r="U179" s="40">
        <f t="shared" si="61"/>
        <v>0</v>
      </c>
      <c r="V179" s="40" t="str">
        <f>IFERROR(VLOOKUP(A179,'Data Tables'!$L$3:$M$89,2,FALSE),"No")</f>
        <v>No</v>
      </c>
      <c r="W179" s="40">
        <f t="shared" si="62"/>
        <v>0</v>
      </c>
      <c r="X179" s="43"/>
      <c r="Y179" s="40">
        <f t="shared" si="63"/>
        <v>0</v>
      </c>
      <c r="Z179" s="41" t="s">
        <v>77</v>
      </c>
      <c r="AA179" s="40">
        <f t="shared" si="64"/>
        <v>1</v>
      </c>
      <c r="AB179" s="41" t="s">
        <v>303</v>
      </c>
      <c r="AC179" s="42">
        <f t="shared" si="65"/>
        <v>4</v>
      </c>
      <c r="AD179" s="41" t="s">
        <v>74</v>
      </c>
      <c r="AE179" s="42">
        <f t="shared" si="66"/>
        <v>2</v>
      </c>
      <c r="AF179" s="43">
        <v>1921</v>
      </c>
      <c r="AG179" s="40">
        <f t="shared" si="67"/>
        <v>4</v>
      </c>
      <c r="AH179" s="43" t="s">
        <v>49</v>
      </c>
      <c r="AI179" s="40">
        <f t="shared" si="68"/>
        <v>2</v>
      </c>
      <c r="AJ179" s="46" t="s">
        <v>42</v>
      </c>
      <c r="AK179" s="40">
        <f t="shared" si="69"/>
        <v>0</v>
      </c>
      <c r="AL179" s="9" t="s">
        <v>1048</v>
      </c>
      <c r="AM179" s="9">
        <f t="shared" si="70"/>
        <v>4</v>
      </c>
      <c r="AN179" s="9" t="s">
        <v>1055</v>
      </c>
      <c r="AO179" s="47">
        <f>VLOOKUP(AN179,'Data Tables'!$E$4:$F$15,2,FALSE)</f>
        <v>20.157194</v>
      </c>
      <c r="AP179" s="9">
        <f t="shared" si="71"/>
        <v>0</v>
      </c>
      <c r="AQ179" s="9" t="s">
        <v>1050</v>
      </c>
      <c r="AR179" s="9">
        <f t="shared" si="72"/>
        <v>2</v>
      </c>
      <c r="AS179" s="9" t="str">
        <f t="shared" si="73"/>
        <v>NYC Coal</v>
      </c>
      <c r="AT179" s="9"/>
      <c r="AU179" s="9">
        <f t="shared" si="74"/>
        <v>4</v>
      </c>
      <c r="AV179" s="9">
        <f t="shared" si="75"/>
        <v>67</v>
      </c>
    </row>
    <row r="180" spans="1:48" hidden="1" x14ac:dyDescent="0.25">
      <c r="A180" s="9" t="s">
        <v>400</v>
      </c>
      <c r="B180" s="9"/>
      <c r="C180" s="9" t="s">
        <v>401</v>
      </c>
      <c r="D180" s="9" t="s">
        <v>402</v>
      </c>
      <c r="E180" t="s">
        <v>1035</v>
      </c>
      <c r="F180" t="str">
        <f t="shared" si="56"/>
        <v>Not NYC</v>
      </c>
      <c r="G180" s="9" t="s">
        <v>316</v>
      </c>
      <c r="H180" s="36">
        <v>44.072694742440298</v>
      </c>
      <c r="I180" s="36">
        <v>-75.774464276940293</v>
      </c>
      <c r="J180" s="40">
        <f t="shared" si="77"/>
        <v>3</v>
      </c>
      <c r="K180" s="40">
        <f t="shared" si="57"/>
        <v>2</v>
      </c>
      <c r="L180" s="40">
        <f t="shared" si="58"/>
        <v>2</v>
      </c>
      <c r="M180" s="41">
        <v>1457873.1958122216</v>
      </c>
      <c r="N180" s="41">
        <v>212286.79868844632</v>
      </c>
      <c r="O180" s="41">
        <f t="shared" si="80"/>
        <v>100250.22152379336</v>
      </c>
      <c r="P180" s="42">
        <f t="shared" si="59"/>
        <v>4</v>
      </c>
      <c r="Q180" s="43">
        <v>1986</v>
      </c>
      <c r="R180" s="43">
        <v>1992</v>
      </c>
      <c r="S180" s="40">
        <f t="shared" si="60"/>
        <v>1</v>
      </c>
      <c r="T180" s="40" t="s">
        <v>1162</v>
      </c>
      <c r="U180" s="40">
        <f t="shared" si="61"/>
        <v>4</v>
      </c>
      <c r="V180" s="40" t="str">
        <f>IFERROR(VLOOKUP(A180,'Data Tables'!$L$3:$M$89,2,FALSE),"No")</f>
        <v>No</v>
      </c>
      <c r="W180" s="40">
        <f t="shared" si="62"/>
        <v>0</v>
      </c>
      <c r="X180" s="43"/>
      <c r="Y180" s="40">
        <f t="shared" si="63"/>
        <v>0</v>
      </c>
      <c r="Z180" s="43" t="s">
        <v>46</v>
      </c>
      <c r="AA180" s="40">
        <f t="shared" si="64"/>
        <v>4</v>
      </c>
      <c r="AB180" s="43" t="s">
        <v>403</v>
      </c>
      <c r="AC180" s="42">
        <f t="shared" si="65"/>
        <v>1</v>
      </c>
      <c r="AD180" s="41" t="s">
        <v>88</v>
      </c>
      <c r="AE180" s="42">
        <f t="shared" si="66"/>
        <v>1</v>
      </c>
      <c r="AF180" s="43">
        <v>2004</v>
      </c>
      <c r="AG180" s="40">
        <f t="shared" si="67"/>
        <v>1</v>
      </c>
      <c r="AH180" s="45" t="str">
        <f t="shared" ref="AH180:AH186" si="81">IF(AND(E180="Upstate",Q180&gt;=1945),"Forced Air",IF(Q180&gt;=1980,"Hydronic",IF(AND(E180="Downstate/LI/HV",Q180&gt;=1945),"Forced Air","Steam")))</f>
        <v>Forced Air</v>
      </c>
      <c r="AI180" s="40">
        <f t="shared" si="68"/>
        <v>4</v>
      </c>
      <c r="AJ180" s="46" t="s">
        <v>42</v>
      </c>
      <c r="AK180" s="40">
        <f t="shared" si="69"/>
        <v>0</v>
      </c>
      <c r="AL180" s="9" t="s">
        <v>1064</v>
      </c>
      <c r="AM180" s="9">
        <f t="shared" si="70"/>
        <v>1</v>
      </c>
      <c r="AN180" s="9" t="s">
        <v>1047</v>
      </c>
      <c r="AO180" s="47">
        <f>VLOOKUP(AN180,'Data Tables'!$E$4:$F$15,2,FALSE)</f>
        <v>8.6002589999999994</v>
      </c>
      <c r="AP180" s="9">
        <f t="shared" si="71"/>
        <v>4</v>
      </c>
      <c r="AQ180" s="9" t="s">
        <v>1061</v>
      </c>
      <c r="AR180" s="9">
        <f t="shared" si="72"/>
        <v>0</v>
      </c>
      <c r="AS180" s="9" t="str">
        <f t="shared" si="73"/>
        <v>Not NYC</v>
      </c>
      <c r="AT180" s="9"/>
      <c r="AU180" s="9">
        <f t="shared" si="74"/>
        <v>0</v>
      </c>
      <c r="AV180" s="9">
        <f t="shared" si="75"/>
        <v>67</v>
      </c>
    </row>
    <row r="181" spans="1:48" hidden="1" x14ac:dyDescent="0.25">
      <c r="A181" s="9" t="s">
        <v>621</v>
      </c>
      <c r="B181" s="9" t="s">
        <v>622</v>
      </c>
      <c r="C181" s="9" t="s">
        <v>623</v>
      </c>
      <c r="D181" s="9" t="s">
        <v>624</v>
      </c>
      <c r="E181" t="s">
        <v>1035</v>
      </c>
      <c r="F181" t="str">
        <f t="shared" si="56"/>
        <v>Not NYC</v>
      </c>
      <c r="G181" s="9" t="s">
        <v>339</v>
      </c>
      <c r="H181" s="36">
        <v>42.116148943135599</v>
      </c>
      <c r="I181" s="36">
        <v>-76.827285241720901</v>
      </c>
      <c r="J181" s="40">
        <f t="shared" si="77"/>
        <v>3</v>
      </c>
      <c r="K181" s="40">
        <f t="shared" si="57"/>
        <v>1</v>
      </c>
      <c r="L181" s="40">
        <f t="shared" si="58"/>
        <v>1</v>
      </c>
      <c r="M181" s="41">
        <v>68104.58673417721</v>
      </c>
      <c r="N181" s="41">
        <v>37362.932999999997</v>
      </c>
      <c r="O181" s="41">
        <f t="shared" si="80"/>
        <v>4683.1918760148919</v>
      </c>
      <c r="P181" s="42">
        <f t="shared" si="59"/>
        <v>2</v>
      </c>
      <c r="Q181" s="43">
        <v>1876</v>
      </c>
      <c r="R181" s="43"/>
      <c r="S181" s="40">
        <f t="shared" si="60"/>
        <v>4</v>
      </c>
      <c r="T181" s="40" t="s">
        <v>1162</v>
      </c>
      <c r="U181" s="40">
        <f t="shared" si="61"/>
        <v>4</v>
      </c>
      <c r="V181" s="40" t="str">
        <f>IFERROR(VLOOKUP(A181,'Data Tables'!$L$3:$M$89,2,FALSE),"No")</f>
        <v>No</v>
      </c>
      <c r="W181" s="40">
        <f t="shared" si="62"/>
        <v>0</v>
      </c>
      <c r="X181" s="43"/>
      <c r="Y181" s="40">
        <f t="shared" si="63"/>
        <v>0</v>
      </c>
      <c r="Z181" s="43" t="s">
        <v>46</v>
      </c>
      <c r="AA181" s="40">
        <f t="shared" si="64"/>
        <v>4</v>
      </c>
      <c r="AB181" s="44" t="str">
        <f>IF(AND(E181="Manhattan",G181="Multifamily Housing"),IF(Q181&lt;1980,"Dual Fuel","Natural Gas"),IF(AND(E181="Manhattan",G181&lt;&gt;"Multifamily Housing"),IF(Q181&lt;1945,"Oil",IF(Q181&lt;1980,"Dual Fuel","Natural Gas")),IF(E181="Downstate/LI/HV",IF(Q181&lt;1980,"Dual Fuel","Natural Gas"),IF(Q181&lt;1945,"Dual Fuel","Natural Gas"))))</f>
        <v>Dual Fuel</v>
      </c>
      <c r="AC181" s="42">
        <f t="shared" si="65"/>
        <v>3</v>
      </c>
      <c r="AD181" s="41" t="s">
        <v>74</v>
      </c>
      <c r="AE181" s="42">
        <f t="shared" si="66"/>
        <v>2</v>
      </c>
      <c r="AF181" s="45">
        <v>1990</v>
      </c>
      <c r="AG181" s="40">
        <f t="shared" si="67"/>
        <v>2</v>
      </c>
      <c r="AH181" s="45" t="str">
        <f t="shared" si="81"/>
        <v>Steam</v>
      </c>
      <c r="AI181" s="40">
        <f t="shared" si="68"/>
        <v>2</v>
      </c>
      <c r="AJ181" s="46" t="s">
        <v>42</v>
      </c>
      <c r="AK181" s="40">
        <f t="shared" si="69"/>
        <v>0</v>
      </c>
      <c r="AL181" s="9" t="s">
        <v>1060</v>
      </c>
      <c r="AM181" s="9">
        <f t="shared" si="70"/>
        <v>2</v>
      </c>
      <c r="AN181" s="9" t="s">
        <v>1053</v>
      </c>
      <c r="AO181" s="47">
        <f>VLOOKUP(AN181,'Data Tables'!$E$4:$F$15,2,FALSE)</f>
        <v>9.6621608999999999</v>
      </c>
      <c r="AP181" s="9">
        <f t="shared" si="71"/>
        <v>3</v>
      </c>
      <c r="AQ181" s="9" t="s">
        <v>1061</v>
      </c>
      <c r="AR181" s="9">
        <f t="shared" si="72"/>
        <v>4</v>
      </c>
      <c r="AS181" s="9" t="str">
        <f t="shared" si="73"/>
        <v>Not NYC</v>
      </c>
      <c r="AT181" s="9"/>
      <c r="AU181" s="9">
        <f t="shared" si="74"/>
        <v>0</v>
      </c>
      <c r="AV181" s="9">
        <f t="shared" si="75"/>
        <v>67</v>
      </c>
    </row>
    <row r="182" spans="1:48" hidden="1" x14ac:dyDescent="0.25">
      <c r="A182" s="9" t="s">
        <v>661</v>
      </c>
      <c r="B182" s="9" t="s">
        <v>642</v>
      </c>
      <c r="C182" s="9" t="s">
        <v>643</v>
      </c>
      <c r="D182" s="9" t="s">
        <v>563</v>
      </c>
      <c r="E182" t="s">
        <v>1035</v>
      </c>
      <c r="F182" t="str">
        <f t="shared" si="56"/>
        <v>Not NYC</v>
      </c>
      <c r="G182" s="9" t="s">
        <v>339</v>
      </c>
      <c r="H182" s="36">
        <v>43.161475911346002</v>
      </c>
      <c r="I182" s="36">
        <v>-75.306158492018497</v>
      </c>
      <c r="J182" s="40">
        <f t="shared" si="77"/>
        <v>3</v>
      </c>
      <c r="K182" s="40">
        <f t="shared" si="57"/>
        <v>1</v>
      </c>
      <c r="L182" s="40">
        <f t="shared" si="58"/>
        <v>1</v>
      </c>
      <c r="M182" s="41">
        <v>59932.03632607594</v>
      </c>
      <c r="N182" s="41">
        <v>32879.38104</v>
      </c>
      <c r="O182" s="41">
        <f t="shared" si="80"/>
        <v>4121.2088508931047</v>
      </c>
      <c r="P182" s="42">
        <f t="shared" si="59"/>
        <v>2</v>
      </c>
      <c r="Q182" s="43">
        <v>1983</v>
      </c>
      <c r="R182" s="43"/>
      <c r="S182" s="40">
        <f t="shared" si="60"/>
        <v>1</v>
      </c>
      <c r="T182" s="40" t="s">
        <v>1162</v>
      </c>
      <c r="U182" s="40">
        <f t="shared" si="61"/>
        <v>4</v>
      </c>
      <c r="V182" s="40" t="str">
        <f>IFERROR(VLOOKUP(A182,'Data Tables'!$L$3:$M$89,2,FALSE),"No")</f>
        <v>No</v>
      </c>
      <c r="W182" s="40">
        <f t="shared" si="62"/>
        <v>0</v>
      </c>
      <c r="X182" s="43"/>
      <c r="Y182" s="40">
        <f t="shared" si="63"/>
        <v>0</v>
      </c>
      <c r="Z182" s="43" t="s">
        <v>46</v>
      </c>
      <c r="AA182" s="40">
        <f t="shared" si="64"/>
        <v>4</v>
      </c>
      <c r="AB182" s="44" t="str">
        <f>IF(AND(E182="Manhattan",G182="Multifamily Housing"),IF(Q182&lt;1980,"Dual Fuel","Natural Gas"),IF(AND(E182="Manhattan",G182&lt;&gt;"Multifamily Housing"),IF(Q182&lt;1945,"Oil",IF(Q182&lt;1980,"Dual Fuel","Natural Gas")),IF(E182="Downstate/LI/HV",IF(Q182&lt;1980,"Dual Fuel","Natural Gas"),IF(Q182&lt;1945,"Dual Fuel","Natural Gas"))))</f>
        <v>Natural Gas</v>
      </c>
      <c r="AC182" s="42">
        <f t="shared" si="65"/>
        <v>2</v>
      </c>
      <c r="AD182" s="44" t="str">
        <f>IF(AND(E182="Upstate",Q182&gt;=1945),"Furnace",IF(Q182&gt;=1980,"HW Boiler",IF(AND(E182="Downstate/LI/HV",Q182&gt;=1945),"Furnace","Steam Boiler")))</f>
        <v>Furnace</v>
      </c>
      <c r="AE182" s="42">
        <f t="shared" si="66"/>
        <v>3</v>
      </c>
      <c r="AF182" s="45">
        <v>1990</v>
      </c>
      <c r="AG182" s="40">
        <f t="shared" si="67"/>
        <v>2</v>
      </c>
      <c r="AH182" s="45" t="str">
        <f t="shared" si="81"/>
        <v>Forced Air</v>
      </c>
      <c r="AI182" s="40">
        <f t="shared" si="68"/>
        <v>4</v>
      </c>
      <c r="AJ182" s="46" t="s">
        <v>42</v>
      </c>
      <c r="AK182" s="40">
        <f t="shared" si="69"/>
        <v>0</v>
      </c>
      <c r="AL182" s="9" t="s">
        <v>1064</v>
      </c>
      <c r="AM182" s="9">
        <f t="shared" si="70"/>
        <v>1</v>
      </c>
      <c r="AN182" s="9" t="s">
        <v>1047</v>
      </c>
      <c r="AO182" s="47">
        <f>VLOOKUP(AN182,'Data Tables'!$E$4:$F$15,2,FALSE)</f>
        <v>8.6002589999999994</v>
      </c>
      <c r="AP182" s="9">
        <f t="shared" si="71"/>
        <v>4</v>
      </c>
      <c r="AQ182" s="9" t="s">
        <v>1061</v>
      </c>
      <c r="AR182" s="9">
        <f t="shared" si="72"/>
        <v>4</v>
      </c>
      <c r="AS182" s="9" t="str">
        <f t="shared" si="73"/>
        <v>Not NYC</v>
      </c>
      <c r="AT182" s="9"/>
      <c r="AU182" s="9">
        <f t="shared" si="74"/>
        <v>0</v>
      </c>
      <c r="AV182" s="9">
        <f t="shared" si="75"/>
        <v>67</v>
      </c>
    </row>
    <row r="183" spans="1:48" hidden="1" x14ac:dyDescent="0.25">
      <c r="A183" s="9" t="s">
        <v>686</v>
      </c>
      <c r="B183" s="9" t="s">
        <v>687</v>
      </c>
      <c r="C183" s="9" t="s">
        <v>688</v>
      </c>
      <c r="D183" s="9" t="s">
        <v>689</v>
      </c>
      <c r="E183" t="s">
        <v>1035</v>
      </c>
      <c r="F183" t="str">
        <f t="shared" si="56"/>
        <v>Not NYC</v>
      </c>
      <c r="G183" s="9" t="s">
        <v>339</v>
      </c>
      <c r="H183" s="36">
        <v>44.8699155239714</v>
      </c>
      <c r="I183" s="36">
        <v>-74.316825864052802</v>
      </c>
      <c r="J183" s="40">
        <f t="shared" si="77"/>
        <v>3</v>
      </c>
      <c r="K183" s="40">
        <f t="shared" si="57"/>
        <v>1</v>
      </c>
      <c r="L183" s="40">
        <f t="shared" si="58"/>
        <v>1</v>
      </c>
      <c r="M183" s="41">
        <v>54975.535847088606</v>
      </c>
      <c r="N183" s="41">
        <v>30160.189804999998</v>
      </c>
      <c r="O183" s="41">
        <f t="shared" si="80"/>
        <v>3780.3765532497991</v>
      </c>
      <c r="P183" s="42">
        <f t="shared" si="59"/>
        <v>2</v>
      </c>
      <c r="Q183" s="43">
        <v>1986</v>
      </c>
      <c r="R183" s="43"/>
      <c r="S183" s="40">
        <f t="shared" si="60"/>
        <v>1</v>
      </c>
      <c r="T183" s="40" t="s">
        <v>1162</v>
      </c>
      <c r="U183" s="40">
        <f t="shared" si="61"/>
        <v>4</v>
      </c>
      <c r="V183" s="40" t="str">
        <f>IFERROR(VLOOKUP(A183,'Data Tables'!$L$3:$M$89,2,FALSE),"No")</f>
        <v>No</v>
      </c>
      <c r="W183" s="40">
        <f t="shared" si="62"/>
        <v>0</v>
      </c>
      <c r="X183" s="43"/>
      <c r="Y183" s="40">
        <f t="shared" si="63"/>
        <v>0</v>
      </c>
      <c r="Z183" s="43" t="s">
        <v>46</v>
      </c>
      <c r="AA183" s="40">
        <f t="shared" si="64"/>
        <v>4</v>
      </c>
      <c r="AB183" s="44" t="str">
        <f>IF(AND(E183="Manhattan",G183="Multifamily Housing"),IF(Q183&lt;1980,"Dual Fuel","Natural Gas"),IF(AND(E183="Manhattan",G183&lt;&gt;"Multifamily Housing"),IF(Q183&lt;1945,"Oil",IF(Q183&lt;1980,"Dual Fuel","Natural Gas")),IF(E183="Downstate/LI/HV",IF(Q183&lt;1980,"Dual Fuel","Natural Gas"),IF(Q183&lt;1945,"Dual Fuel","Natural Gas"))))</f>
        <v>Natural Gas</v>
      </c>
      <c r="AC183" s="42">
        <f t="shared" si="65"/>
        <v>2</v>
      </c>
      <c r="AD183" s="44" t="str">
        <f>IF(AND(E183="Upstate",Q183&gt;=1945),"Furnace",IF(Q183&gt;=1980,"HW Boiler",IF(AND(E183="Downstate/LI/HV",Q183&gt;=1945),"Furnace","Steam Boiler")))</f>
        <v>Furnace</v>
      </c>
      <c r="AE183" s="42">
        <f t="shared" si="66"/>
        <v>3</v>
      </c>
      <c r="AF183" s="45">
        <v>1990</v>
      </c>
      <c r="AG183" s="40">
        <f t="shared" si="67"/>
        <v>2</v>
      </c>
      <c r="AH183" s="45" t="str">
        <f t="shared" si="81"/>
        <v>Forced Air</v>
      </c>
      <c r="AI183" s="40">
        <f t="shared" si="68"/>
        <v>4</v>
      </c>
      <c r="AJ183" s="46" t="s">
        <v>42</v>
      </c>
      <c r="AK183" s="40">
        <f t="shared" si="69"/>
        <v>0</v>
      </c>
      <c r="AL183" s="9" t="s">
        <v>1064</v>
      </c>
      <c r="AM183" s="9">
        <f t="shared" si="70"/>
        <v>1</v>
      </c>
      <c r="AN183" s="9" t="s">
        <v>1047</v>
      </c>
      <c r="AO183" s="47">
        <f>VLOOKUP(AN183,'Data Tables'!$E$4:$F$15,2,FALSE)</f>
        <v>8.6002589999999994</v>
      </c>
      <c r="AP183" s="9">
        <f t="shared" si="71"/>
        <v>4</v>
      </c>
      <c r="AQ183" s="9" t="s">
        <v>1061</v>
      </c>
      <c r="AR183" s="9">
        <f t="shared" si="72"/>
        <v>4</v>
      </c>
      <c r="AS183" s="9" t="str">
        <f t="shared" si="73"/>
        <v>Not NYC</v>
      </c>
      <c r="AT183" s="9"/>
      <c r="AU183" s="9">
        <f t="shared" si="74"/>
        <v>0</v>
      </c>
      <c r="AV183" s="9">
        <f t="shared" si="75"/>
        <v>67</v>
      </c>
    </row>
    <row r="184" spans="1:48" hidden="1" x14ac:dyDescent="0.25">
      <c r="A184" s="9" t="s">
        <v>696</v>
      </c>
      <c r="B184" s="9" t="s">
        <v>697</v>
      </c>
      <c r="C184" s="9" t="s">
        <v>688</v>
      </c>
      <c r="D184" s="9" t="s">
        <v>689</v>
      </c>
      <c r="E184" t="s">
        <v>1035</v>
      </c>
      <c r="F184" t="str">
        <f t="shared" si="56"/>
        <v>Not NYC</v>
      </c>
      <c r="G184" s="9" t="s">
        <v>339</v>
      </c>
      <c r="H184" s="36">
        <v>44.875084601750203</v>
      </c>
      <c r="I184" s="36">
        <v>-74.325461738894404</v>
      </c>
      <c r="J184" s="40">
        <f t="shared" ref="J184:J215" si="82">IF(OR(G184="Hospitals",G184="Nursing Homes",G184="Hotels",G184="Airports"),4,IF(OR(G184="Multifamily Housing",G184="Correctional Facilities",G184="Military"),3,IF(G184="Colleges &amp; Universities",2,IF(G184="Office",0,666))))</f>
        <v>3</v>
      </c>
      <c r="K184" s="40">
        <f t="shared" si="57"/>
        <v>1</v>
      </c>
      <c r="L184" s="40">
        <f t="shared" si="58"/>
        <v>1</v>
      </c>
      <c r="M184" s="41">
        <v>53878.295283037965</v>
      </c>
      <c r="N184" s="41">
        <v>29558.231439999996</v>
      </c>
      <c r="O184" s="41">
        <f t="shared" si="80"/>
        <v>3704.9251285806699</v>
      </c>
      <c r="P184" s="42">
        <f t="shared" si="59"/>
        <v>2</v>
      </c>
      <c r="Q184" s="43">
        <v>1988</v>
      </c>
      <c r="R184" s="43"/>
      <c r="S184" s="40">
        <f t="shared" si="60"/>
        <v>1</v>
      </c>
      <c r="T184" s="40" t="s">
        <v>1162</v>
      </c>
      <c r="U184" s="40">
        <f t="shared" si="61"/>
        <v>4</v>
      </c>
      <c r="V184" s="40" t="str">
        <f>IFERROR(VLOOKUP(A184,'Data Tables'!$L$3:$M$89,2,FALSE),"No")</f>
        <v>No</v>
      </c>
      <c r="W184" s="40">
        <f t="shared" si="62"/>
        <v>0</v>
      </c>
      <c r="X184" s="43"/>
      <c r="Y184" s="40">
        <f t="shared" si="63"/>
        <v>0</v>
      </c>
      <c r="Z184" s="43" t="s">
        <v>46</v>
      </c>
      <c r="AA184" s="40">
        <f t="shared" si="64"/>
        <v>4</v>
      </c>
      <c r="AB184" s="44" t="str">
        <f>IF(AND(E184="Manhattan",G184="Multifamily Housing"),IF(Q184&lt;1980,"Dual Fuel","Natural Gas"),IF(AND(E184="Manhattan",G184&lt;&gt;"Multifamily Housing"),IF(Q184&lt;1945,"Oil",IF(Q184&lt;1980,"Dual Fuel","Natural Gas")),IF(E184="Downstate/LI/HV",IF(Q184&lt;1980,"Dual Fuel","Natural Gas"),IF(Q184&lt;1945,"Dual Fuel","Natural Gas"))))</f>
        <v>Natural Gas</v>
      </c>
      <c r="AC184" s="42">
        <f t="shared" si="65"/>
        <v>2</v>
      </c>
      <c r="AD184" s="44" t="str">
        <f>IF(AND(E184="Upstate",Q184&gt;=1945),"Furnace",IF(Q184&gt;=1980,"HW Boiler",IF(AND(E184="Downstate/LI/HV",Q184&gt;=1945),"Furnace","Steam Boiler")))</f>
        <v>Furnace</v>
      </c>
      <c r="AE184" s="42">
        <f t="shared" si="66"/>
        <v>3</v>
      </c>
      <c r="AF184" s="45">
        <v>1990</v>
      </c>
      <c r="AG184" s="40">
        <f t="shared" si="67"/>
        <v>2</v>
      </c>
      <c r="AH184" s="45" t="str">
        <f t="shared" si="81"/>
        <v>Forced Air</v>
      </c>
      <c r="AI184" s="40">
        <f t="shared" si="68"/>
        <v>4</v>
      </c>
      <c r="AJ184" s="46" t="s">
        <v>42</v>
      </c>
      <c r="AK184" s="40">
        <f t="shared" si="69"/>
        <v>0</v>
      </c>
      <c r="AL184" s="9" t="s">
        <v>1064</v>
      </c>
      <c r="AM184" s="9">
        <f t="shared" si="70"/>
        <v>1</v>
      </c>
      <c r="AN184" s="9" t="s">
        <v>1047</v>
      </c>
      <c r="AO184" s="47">
        <f>VLOOKUP(AN184,'Data Tables'!$E$4:$F$15,2,FALSE)</f>
        <v>8.6002589999999994</v>
      </c>
      <c r="AP184" s="9">
        <f t="shared" si="71"/>
        <v>4</v>
      </c>
      <c r="AQ184" s="9" t="s">
        <v>1061</v>
      </c>
      <c r="AR184" s="9">
        <f t="shared" si="72"/>
        <v>4</v>
      </c>
      <c r="AS184" s="9" t="str">
        <f t="shared" si="73"/>
        <v>Not NYC</v>
      </c>
      <c r="AT184" s="9"/>
      <c r="AU184" s="9">
        <f t="shared" si="74"/>
        <v>0</v>
      </c>
      <c r="AV184" s="9">
        <f t="shared" si="75"/>
        <v>67</v>
      </c>
    </row>
    <row r="185" spans="1:48" hidden="1" x14ac:dyDescent="0.25">
      <c r="A185" s="9" t="s">
        <v>704</v>
      </c>
      <c r="B185" s="9" t="s">
        <v>705</v>
      </c>
      <c r="C185" s="9" t="s">
        <v>601</v>
      </c>
      <c r="D185" s="9" t="s">
        <v>602</v>
      </c>
      <c r="E185" t="s">
        <v>1035</v>
      </c>
      <c r="F185" t="str">
        <f t="shared" si="56"/>
        <v>Not NYC</v>
      </c>
      <c r="G185" s="9" t="s">
        <v>339</v>
      </c>
      <c r="H185" s="36">
        <v>42.845381668858202</v>
      </c>
      <c r="I185" s="36">
        <v>-78.267454026312606</v>
      </c>
      <c r="J185" s="40">
        <f t="shared" si="82"/>
        <v>3</v>
      </c>
      <c r="K185" s="40">
        <f t="shared" si="57"/>
        <v>1</v>
      </c>
      <c r="L185" s="40">
        <f t="shared" si="58"/>
        <v>1</v>
      </c>
      <c r="M185" s="41">
        <v>52667.547074430375</v>
      </c>
      <c r="N185" s="41">
        <v>28894.001519999998</v>
      </c>
      <c r="O185" s="41">
        <f t="shared" si="80"/>
        <v>3621.668384118183</v>
      </c>
      <c r="P185" s="42">
        <f t="shared" si="59"/>
        <v>2</v>
      </c>
      <c r="Q185" s="43">
        <v>1984</v>
      </c>
      <c r="R185" s="43"/>
      <c r="S185" s="40">
        <f t="shared" si="60"/>
        <v>1</v>
      </c>
      <c r="T185" s="40" t="s">
        <v>1162</v>
      </c>
      <c r="U185" s="40">
        <f t="shared" si="61"/>
        <v>4</v>
      </c>
      <c r="V185" s="40" t="str">
        <f>IFERROR(VLOOKUP(A185,'Data Tables'!$L$3:$M$89,2,FALSE),"No")</f>
        <v>No</v>
      </c>
      <c r="W185" s="40">
        <f t="shared" si="62"/>
        <v>0</v>
      </c>
      <c r="X185" s="43"/>
      <c r="Y185" s="40">
        <f t="shared" si="63"/>
        <v>0</v>
      </c>
      <c r="Z185" s="43" t="s">
        <v>46</v>
      </c>
      <c r="AA185" s="40">
        <f t="shared" si="64"/>
        <v>4</v>
      </c>
      <c r="AB185" s="43" t="s">
        <v>41</v>
      </c>
      <c r="AC185" s="42">
        <f t="shared" si="65"/>
        <v>2</v>
      </c>
      <c r="AD185" s="41" t="s">
        <v>104</v>
      </c>
      <c r="AE185" s="42">
        <f t="shared" si="66"/>
        <v>3</v>
      </c>
      <c r="AF185" s="45">
        <v>1990</v>
      </c>
      <c r="AG185" s="40">
        <f t="shared" si="67"/>
        <v>2</v>
      </c>
      <c r="AH185" s="45" t="str">
        <f t="shared" si="81"/>
        <v>Forced Air</v>
      </c>
      <c r="AI185" s="40">
        <f t="shared" si="68"/>
        <v>4</v>
      </c>
      <c r="AJ185" s="46" t="s">
        <v>42</v>
      </c>
      <c r="AK185" s="40">
        <f t="shared" si="69"/>
        <v>0</v>
      </c>
      <c r="AL185" s="9" t="s">
        <v>1064</v>
      </c>
      <c r="AM185" s="9">
        <f t="shared" si="70"/>
        <v>1</v>
      </c>
      <c r="AN185" s="9" t="s">
        <v>1047</v>
      </c>
      <c r="AO185" s="47">
        <f>VLOOKUP(AN185,'Data Tables'!$E$4:$F$15,2,FALSE)</f>
        <v>8.6002589999999994</v>
      </c>
      <c r="AP185" s="9">
        <f t="shared" si="71"/>
        <v>4</v>
      </c>
      <c r="AQ185" s="9" t="s">
        <v>1061</v>
      </c>
      <c r="AR185" s="9">
        <f t="shared" si="72"/>
        <v>4</v>
      </c>
      <c r="AS185" s="9" t="str">
        <f t="shared" si="73"/>
        <v>Not NYC</v>
      </c>
      <c r="AT185" s="9"/>
      <c r="AU185" s="9">
        <f t="shared" si="74"/>
        <v>0</v>
      </c>
      <c r="AV185" s="9">
        <f t="shared" si="75"/>
        <v>67</v>
      </c>
    </row>
    <row r="186" spans="1:48" hidden="1" x14ac:dyDescent="0.25">
      <c r="A186" s="9" t="s">
        <v>706</v>
      </c>
      <c r="B186" s="9" t="s">
        <v>707</v>
      </c>
      <c r="C186" s="9" t="s">
        <v>708</v>
      </c>
      <c r="D186" s="9" t="s">
        <v>563</v>
      </c>
      <c r="E186" t="s">
        <v>1035</v>
      </c>
      <c r="F186" t="str">
        <f t="shared" si="56"/>
        <v>Not NYC</v>
      </c>
      <c r="G186" s="9" t="s">
        <v>339</v>
      </c>
      <c r="H186" s="36">
        <v>43.1774684987857</v>
      </c>
      <c r="I186" s="36">
        <v>-75.485776055364795</v>
      </c>
      <c r="J186" s="40">
        <f t="shared" si="82"/>
        <v>3</v>
      </c>
      <c r="K186" s="40">
        <f t="shared" si="57"/>
        <v>1</v>
      </c>
      <c r="L186" s="40">
        <f t="shared" si="58"/>
        <v>1</v>
      </c>
      <c r="M186" s="41">
        <v>52554.03942987341</v>
      </c>
      <c r="N186" s="41">
        <v>28831.729964999999</v>
      </c>
      <c r="O186" s="41">
        <f t="shared" si="80"/>
        <v>3613.8630643248248</v>
      </c>
      <c r="P186" s="42">
        <f t="shared" si="59"/>
        <v>2</v>
      </c>
      <c r="Q186" s="43">
        <v>1988</v>
      </c>
      <c r="R186" s="43"/>
      <c r="S186" s="40">
        <f t="shared" si="60"/>
        <v>1</v>
      </c>
      <c r="T186" s="40" t="s">
        <v>1162</v>
      </c>
      <c r="U186" s="40">
        <f t="shared" si="61"/>
        <v>4</v>
      </c>
      <c r="V186" s="40" t="str">
        <f>IFERROR(VLOOKUP(A186,'Data Tables'!$L$3:$M$89,2,FALSE),"No")</f>
        <v>No</v>
      </c>
      <c r="W186" s="40">
        <f t="shared" si="62"/>
        <v>0</v>
      </c>
      <c r="X186" s="43"/>
      <c r="Y186" s="40">
        <f t="shared" si="63"/>
        <v>0</v>
      </c>
      <c r="Z186" s="43" t="s">
        <v>46</v>
      </c>
      <c r="AA186" s="40">
        <f t="shared" si="64"/>
        <v>4</v>
      </c>
      <c r="AB186" s="44" t="str">
        <f>IF(AND(E186="Manhattan",G186="Multifamily Housing"),IF(Q186&lt;1980,"Dual Fuel","Natural Gas"),IF(AND(E186="Manhattan",G186&lt;&gt;"Multifamily Housing"),IF(Q186&lt;1945,"Oil",IF(Q186&lt;1980,"Dual Fuel","Natural Gas")),IF(E186="Downstate/LI/HV",IF(Q186&lt;1980,"Dual Fuel","Natural Gas"),IF(Q186&lt;1945,"Dual Fuel","Natural Gas"))))</f>
        <v>Natural Gas</v>
      </c>
      <c r="AC186" s="42">
        <f t="shared" si="65"/>
        <v>2</v>
      </c>
      <c r="AD186" s="44" t="str">
        <f>IF(AND(E186="Upstate",Q186&gt;=1945),"Furnace",IF(Q186&gt;=1980,"HW Boiler",IF(AND(E186="Downstate/LI/HV",Q186&gt;=1945),"Furnace","Steam Boiler")))</f>
        <v>Furnace</v>
      </c>
      <c r="AE186" s="42">
        <f t="shared" si="66"/>
        <v>3</v>
      </c>
      <c r="AF186" s="45">
        <v>1990</v>
      </c>
      <c r="AG186" s="40">
        <f t="shared" si="67"/>
        <v>2</v>
      </c>
      <c r="AH186" s="45" t="str">
        <f t="shared" si="81"/>
        <v>Forced Air</v>
      </c>
      <c r="AI186" s="40">
        <f t="shared" si="68"/>
        <v>4</v>
      </c>
      <c r="AJ186" s="46" t="s">
        <v>42</v>
      </c>
      <c r="AK186" s="40">
        <f t="shared" si="69"/>
        <v>0</v>
      </c>
      <c r="AL186" s="9" t="s">
        <v>1064</v>
      </c>
      <c r="AM186" s="9">
        <f t="shared" si="70"/>
        <v>1</v>
      </c>
      <c r="AN186" s="9" t="s">
        <v>1047</v>
      </c>
      <c r="AO186" s="47">
        <f>VLOOKUP(AN186,'Data Tables'!$E$4:$F$15,2,FALSE)</f>
        <v>8.6002589999999994</v>
      </c>
      <c r="AP186" s="9">
        <f t="shared" si="71"/>
        <v>4</v>
      </c>
      <c r="AQ186" s="9" t="s">
        <v>1061</v>
      </c>
      <c r="AR186" s="9">
        <f t="shared" si="72"/>
        <v>4</v>
      </c>
      <c r="AS186" s="9" t="str">
        <f t="shared" si="73"/>
        <v>Not NYC</v>
      </c>
      <c r="AT186" s="9"/>
      <c r="AU186" s="9">
        <f t="shared" si="74"/>
        <v>0</v>
      </c>
      <c r="AV186" s="9">
        <f t="shared" si="75"/>
        <v>67</v>
      </c>
    </row>
    <row r="187" spans="1:48" hidden="1" x14ac:dyDescent="0.25">
      <c r="A187" s="9" t="s">
        <v>728</v>
      </c>
      <c r="B187" s="9" t="s">
        <v>729</v>
      </c>
      <c r="C187" s="9" t="s">
        <v>730</v>
      </c>
      <c r="D187" s="9" t="s">
        <v>731</v>
      </c>
      <c r="E187" t="s">
        <v>1035</v>
      </c>
      <c r="F187" t="str">
        <f t="shared" si="56"/>
        <v>Not NYC</v>
      </c>
      <c r="G187" s="9" t="s">
        <v>53</v>
      </c>
      <c r="H187" s="36">
        <v>42.269858999999997</v>
      </c>
      <c r="I187" s="36">
        <v>-74.924599999999998</v>
      </c>
      <c r="J187" s="40">
        <f t="shared" si="82"/>
        <v>2</v>
      </c>
      <c r="K187" s="40">
        <f t="shared" si="57"/>
        <v>0</v>
      </c>
      <c r="L187" s="40">
        <f t="shared" si="58"/>
        <v>1</v>
      </c>
      <c r="M187" s="41">
        <v>50388</v>
      </c>
      <c r="N187" s="41">
        <v>5672</v>
      </c>
      <c r="O187" s="41">
        <f t="shared" si="80"/>
        <v>3464.9160000000002</v>
      </c>
      <c r="P187" s="42">
        <f t="shared" si="59"/>
        <v>2</v>
      </c>
      <c r="Q187" s="43">
        <v>1913</v>
      </c>
      <c r="R187" s="43">
        <v>2010</v>
      </c>
      <c r="S187" s="40">
        <f t="shared" si="60"/>
        <v>0</v>
      </c>
      <c r="T187" s="40" t="s">
        <v>1162</v>
      </c>
      <c r="U187" s="40">
        <f t="shared" si="61"/>
        <v>4</v>
      </c>
      <c r="V187" s="40" t="str">
        <f>IFERROR(VLOOKUP(A187,'Data Tables'!$L$3:$M$89,2,FALSE),"No")</f>
        <v>No</v>
      </c>
      <c r="W187" s="40">
        <f t="shared" si="62"/>
        <v>0</v>
      </c>
      <c r="X187" s="43" t="s">
        <v>1097</v>
      </c>
      <c r="Y187" s="40">
        <f t="shared" si="63"/>
        <v>4</v>
      </c>
      <c r="Z187" s="43" t="s">
        <v>46</v>
      </c>
      <c r="AA187" s="40">
        <f t="shared" si="64"/>
        <v>4</v>
      </c>
      <c r="AB187" s="44" t="str">
        <f>IF(AND(E187="Manhattan",G187="Multifamily Housing"),IF(Q187&lt;1980,"Dual Fuel","Natural Gas"),IF(AND(E187="Manhattan",G187&lt;&gt;"Multifamily Housing"),IF(Q187&lt;1945,"Oil",IF(Q187&lt;1980,"Dual Fuel","Natural Gas")),IF(E187="Downstate/LI/HV",IF(Q187&lt;1980,"Dual Fuel","Natural Gas"),IF(Q187&lt;1945,"Dual Fuel","Natural Gas"))))</f>
        <v>Dual Fuel</v>
      </c>
      <c r="AC187" s="42">
        <f t="shared" si="65"/>
        <v>3</v>
      </c>
      <c r="AD187" s="41" t="s">
        <v>538</v>
      </c>
      <c r="AE187" s="42">
        <f t="shared" si="66"/>
        <v>4</v>
      </c>
      <c r="AF187" s="45">
        <v>1990</v>
      </c>
      <c r="AG187" s="40">
        <f t="shared" si="67"/>
        <v>2</v>
      </c>
      <c r="AH187" s="43" t="s">
        <v>89</v>
      </c>
      <c r="AI187" s="40">
        <f t="shared" si="68"/>
        <v>4</v>
      </c>
      <c r="AJ187" s="46" t="s">
        <v>42</v>
      </c>
      <c r="AK187" s="40">
        <f t="shared" si="69"/>
        <v>0</v>
      </c>
      <c r="AL187" s="9" t="s">
        <v>1064</v>
      </c>
      <c r="AM187" s="9">
        <f t="shared" si="70"/>
        <v>1</v>
      </c>
      <c r="AN187" s="9" t="s">
        <v>1053</v>
      </c>
      <c r="AO187" s="47">
        <f>VLOOKUP(AN187,'Data Tables'!$E$4:$F$15,2,FALSE)</f>
        <v>9.6621608999999999</v>
      </c>
      <c r="AP187" s="9">
        <f t="shared" si="71"/>
        <v>3</v>
      </c>
      <c r="AQ187" s="9" t="s">
        <v>1061</v>
      </c>
      <c r="AR187" s="9">
        <f t="shared" si="72"/>
        <v>4</v>
      </c>
      <c r="AS187" s="9" t="str">
        <f t="shared" si="73"/>
        <v>Not NYC</v>
      </c>
      <c r="AT187" s="9"/>
      <c r="AU187" s="9">
        <f t="shared" si="74"/>
        <v>0</v>
      </c>
      <c r="AV187" s="9">
        <f t="shared" si="75"/>
        <v>67</v>
      </c>
    </row>
    <row r="188" spans="1:48" hidden="1" x14ac:dyDescent="0.25">
      <c r="A188" s="9" t="s">
        <v>756</v>
      </c>
      <c r="B188" s="9" t="s">
        <v>757</v>
      </c>
      <c r="C188" s="9" t="s">
        <v>758</v>
      </c>
      <c r="D188" s="9" t="s">
        <v>689</v>
      </c>
      <c r="E188" t="s">
        <v>1035</v>
      </c>
      <c r="F188" t="str">
        <f t="shared" si="56"/>
        <v>Not NYC</v>
      </c>
      <c r="G188" s="9" t="s">
        <v>339</v>
      </c>
      <c r="H188" s="36">
        <v>44.888429387886298</v>
      </c>
      <c r="I188" s="36">
        <v>-74.320781619437398</v>
      </c>
      <c r="J188" s="40">
        <f t="shared" si="82"/>
        <v>3</v>
      </c>
      <c r="K188" s="40">
        <f t="shared" si="57"/>
        <v>1</v>
      </c>
      <c r="L188" s="40">
        <f t="shared" si="58"/>
        <v>1</v>
      </c>
      <c r="M188" s="41">
        <v>46197.611334683541</v>
      </c>
      <c r="N188" s="41">
        <v>25344.522885000002</v>
      </c>
      <c r="O188" s="41">
        <f t="shared" si="80"/>
        <v>3176.7651558967686</v>
      </c>
      <c r="P188" s="42">
        <f t="shared" si="59"/>
        <v>1</v>
      </c>
      <c r="Q188" s="43">
        <v>1998</v>
      </c>
      <c r="R188" s="43"/>
      <c r="S188" s="40">
        <f t="shared" si="60"/>
        <v>1</v>
      </c>
      <c r="T188" s="40" t="s">
        <v>1162</v>
      </c>
      <c r="U188" s="40">
        <f t="shared" si="61"/>
        <v>4</v>
      </c>
      <c r="V188" s="40" t="str">
        <f>IFERROR(VLOOKUP(A188,'Data Tables'!$L$3:$M$89,2,FALSE),"No")</f>
        <v>No</v>
      </c>
      <c r="W188" s="40">
        <f t="shared" si="62"/>
        <v>0</v>
      </c>
      <c r="X188" s="43"/>
      <c r="Y188" s="40">
        <f t="shared" si="63"/>
        <v>0</v>
      </c>
      <c r="Z188" s="43" t="s">
        <v>46</v>
      </c>
      <c r="AA188" s="40">
        <f t="shared" si="64"/>
        <v>4</v>
      </c>
      <c r="AB188" s="43" t="s">
        <v>201</v>
      </c>
      <c r="AC188" s="42">
        <f t="shared" si="65"/>
        <v>4</v>
      </c>
      <c r="AD188" s="41" t="s">
        <v>74</v>
      </c>
      <c r="AE188" s="42">
        <f t="shared" si="66"/>
        <v>2</v>
      </c>
      <c r="AF188" s="45">
        <v>1990</v>
      </c>
      <c r="AG188" s="40">
        <f t="shared" si="67"/>
        <v>2</v>
      </c>
      <c r="AH188" s="45" t="str">
        <f t="shared" ref="AH188:AH193" si="83">IF(AND(E188="Upstate",Q188&gt;=1945),"Forced Air",IF(Q188&gt;=1980,"Hydronic",IF(AND(E188="Downstate/LI/HV",Q188&gt;=1945),"Forced Air","Steam")))</f>
        <v>Forced Air</v>
      </c>
      <c r="AI188" s="40">
        <f t="shared" si="68"/>
        <v>4</v>
      </c>
      <c r="AJ188" s="46" t="s">
        <v>42</v>
      </c>
      <c r="AK188" s="40">
        <f t="shared" si="69"/>
        <v>0</v>
      </c>
      <c r="AL188" s="9" t="s">
        <v>1064</v>
      </c>
      <c r="AM188" s="9">
        <f t="shared" si="70"/>
        <v>1</v>
      </c>
      <c r="AN188" s="9" t="s">
        <v>1047</v>
      </c>
      <c r="AO188" s="47">
        <f>VLOOKUP(AN188,'Data Tables'!$E$4:$F$15,2,FALSE)</f>
        <v>8.6002589999999994</v>
      </c>
      <c r="AP188" s="9">
        <f t="shared" si="71"/>
        <v>4</v>
      </c>
      <c r="AQ188" s="9" t="s">
        <v>1061</v>
      </c>
      <c r="AR188" s="9">
        <f t="shared" si="72"/>
        <v>4</v>
      </c>
      <c r="AS188" s="9" t="str">
        <f t="shared" si="73"/>
        <v>Not NYC</v>
      </c>
      <c r="AT188" s="9"/>
      <c r="AU188" s="9">
        <f t="shared" si="74"/>
        <v>0</v>
      </c>
      <c r="AV188" s="9">
        <f t="shared" si="75"/>
        <v>67</v>
      </c>
    </row>
    <row r="189" spans="1:48" hidden="1" x14ac:dyDescent="0.25">
      <c r="A189" s="9" t="s">
        <v>987</v>
      </c>
      <c r="B189" s="9" t="s">
        <v>988</v>
      </c>
      <c r="C189" s="9" t="s">
        <v>516</v>
      </c>
      <c r="D189" s="9" t="s">
        <v>428</v>
      </c>
      <c r="E189" t="s">
        <v>1035</v>
      </c>
      <c r="F189" t="str">
        <f t="shared" si="56"/>
        <v>Not NYC</v>
      </c>
      <c r="G189" s="9" t="s">
        <v>76</v>
      </c>
      <c r="H189" s="36">
        <v>42.109220999999998</v>
      </c>
      <c r="I189" s="36">
        <v>-75.867987999999997</v>
      </c>
      <c r="J189" s="40">
        <f t="shared" si="82"/>
        <v>4</v>
      </c>
      <c r="K189" s="40">
        <f t="shared" si="57"/>
        <v>4</v>
      </c>
      <c r="L189" s="40">
        <f t="shared" si="58"/>
        <v>4</v>
      </c>
      <c r="M189" s="41">
        <v>27989.020624256889</v>
      </c>
      <c r="N189" s="41">
        <v>12204.514807088763</v>
      </c>
      <c r="O189" s="41">
        <f t="shared" si="80"/>
        <v>1924.6567711621358</v>
      </c>
      <c r="P189" s="42">
        <f t="shared" si="59"/>
        <v>1</v>
      </c>
      <c r="Q189" s="43">
        <v>1950</v>
      </c>
      <c r="R189" s="43">
        <v>2019</v>
      </c>
      <c r="S189" s="40">
        <f t="shared" si="60"/>
        <v>0</v>
      </c>
      <c r="T189" s="40" t="s">
        <v>1162</v>
      </c>
      <c r="U189" s="40">
        <f t="shared" si="61"/>
        <v>4</v>
      </c>
      <c r="V189" s="40" t="str">
        <f>IFERROR(VLOOKUP(A189,'Data Tables'!$L$3:$M$89,2,FALSE),"No")</f>
        <v>No</v>
      </c>
      <c r="W189" s="40">
        <f t="shared" si="62"/>
        <v>0</v>
      </c>
      <c r="X189" s="43"/>
      <c r="Y189" s="40">
        <f t="shared" si="63"/>
        <v>0</v>
      </c>
      <c r="Z189" s="43" t="s">
        <v>67</v>
      </c>
      <c r="AA189" s="40">
        <f t="shared" si="64"/>
        <v>2</v>
      </c>
      <c r="AB189" s="44" t="str">
        <f>IF(AND(E189="Manhattan",G189="Multifamily Housing"),IF(Q189&lt;1980,"Dual Fuel","Natural Gas"),IF(AND(E189="Manhattan",G189&lt;&gt;"Multifamily Housing"),IF(Q189&lt;1945,"Oil",IF(Q189&lt;1980,"Dual Fuel","Natural Gas")),IF(E189="Downstate/LI/HV",IF(Q189&lt;1980,"Dual Fuel","Natural Gas"),IF(Q189&lt;1945,"Dual Fuel","Natural Gas"))))</f>
        <v>Natural Gas</v>
      </c>
      <c r="AC189" s="42">
        <f t="shared" si="65"/>
        <v>2</v>
      </c>
      <c r="AD189" s="44" t="str">
        <f>IF(AND(E189="Upstate",Q189&gt;=1945),"Furnace",IF(Q189&gt;=1980,"HW Boiler",IF(AND(E189="Downstate/LI/HV",Q189&gt;=1945),"Furnace","Steam Boiler")))</f>
        <v>Furnace</v>
      </c>
      <c r="AE189" s="42">
        <f t="shared" si="66"/>
        <v>3</v>
      </c>
      <c r="AF189" s="45">
        <v>1990</v>
      </c>
      <c r="AG189" s="40">
        <f t="shared" si="67"/>
        <v>2</v>
      </c>
      <c r="AH189" s="45" t="str">
        <f t="shared" si="83"/>
        <v>Forced Air</v>
      </c>
      <c r="AI189" s="40">
        <f t="shared" si="68"/>
        <v>4</v>
      </c>
      <c r="AJ189" s="46" t="s">
        <v>42</v>
      </c>
      <c r="AK189" s="40">
        <f t="shared" si="69"/>
        <v>0</v>
      </c>
      <c r="AL189" s="9" t="s">
        <v>1064</v>
      </c>
      <c r="AM189" s="9">
        <f t="shared" si="70"/>
        <v>1</v>
      </c>
      <c r="AN189" s="9" t="s">
        <v>1053</v>
      </c>
      <c r="AO189" s="47">
        <f>VLOOKUP(AN189,'Data Tables'!$E$4:$F$15,2,FALSE)</f>
        <v>9.6621608999999999</v>
      </c>
      <c r="AP189" s="9">
        <f t="shared" si="71"/>
        <v>3</v>
      </c>
      <c r="AQ189" s="9" t="s">
        <v>1061</v>
      </c>
      <c r="AR189" s="9">
        <f t="shared" si="72"/>
        <v>4</v>
      </c>
      <c r="AS189" s="9" t="str">
        <f t="shared" si="73"/>
        <v>Not NYC</v>
      </c>
      <c r="AT189" s="9"/>
      <c r="AU189" s="9">
        <f t="shared" si="74"/>
        <v>0</v>
      </c>
      <c r="AV189" s="9">
        <f t="shared" si="75"/>
        <v>67</v>
      </c>
    </row>
    <row r="190" spans="1:48" hidden="1" x14ac:dyDescent="0.25">
      <c r="A190" s="9" t="s">
        <v>595</v>
      </c>
      <c r="B190" s="9" t="s">
        <v>596</v>
      </c>
      <c r="C190" s="9" t="s">
        <v>597</v>
      </c>
      <c r="D190" s="9" t="s">
        <v>598</v>
      </c>
      <c r="E190" t="s">
        <v>1035</v>
      </c>
      <c r="F190" t="str">
        <f t="shared" si="56"/>
        <v>Not NYC</v>
      </c>
      <c r="G190" s="9" t="s">
        <v>53</v>
      </c>
      <c r="H190" s="36">
        <v>42.452235999999999</v>
      </c>
      <c r="I190" s="36">
        <v>-79.337374999999994</v>
      </c>
      <c r="J190" s="40">
        <f t="shared" si="82"/>
        <v>2</v>
      </c>
      <c r="K190" s="40">
        <f t="shared" si="57"/>
        <v>0</v>
      </c>
      <c r="L190" s="40">
        <f t="shared" si="58"/>
        <v>1</v>
      </c>
      <c r="M190" s="41">
        <v>76939.325649350663</v>
      </c>
      <c r="N190" s="41">
        <v>8661.2983552631558</v>
      </c>
      <c r="O190" s="41">
        <f t="shared" si="80"/>
        <v>5290.710099064172</v>
      </c>
      <c r="P190" s="42">
        <f t="shared" si="59"/>
        <v>2</v>
      </c>
      <c r="Q190" s="43">
        <v>1990</v>
      </c>
      <c r="R190" s="43">
        <v>2021</v>
      </c>
      <c r="S190" s="40">
        <f t="shared" si="60"/>
        <v>0</v>
      </c>
      <c r="T190" s="40" t="s">
        <v>1162</v>
      </c>
      <c r="U190" s="40">
        <f t="shared" si="61"/>
        <v>4</v>
      </c>
      <c r="V190" s="40" t="str">
        <f>IFERROR(VLOOKUP(A190,'Data Tables'!$L$3:$M$89,2,FALSE),"No")</f>
        <v>Yes</v>
      </c>
      <c r="W190" s="40">
        <f t="shared" si="62"/>
        <v>4</v>
      </c>
      <c r="X190" s="43"/>
      <c r="Y190" s="40">
        <f t="shared" si="63"/>
        <v>0</v>
      </c>
      <c r="Z190" s="43" t="s">
        <v>46</v>
      </c>
      <c r="AA190" s="40">
        <f t="shared" si="64"/>
        <v>4</v>
      </c>
      <c r="AB190" s="44" t="str">
        <f>IF(AND(E190="Manhattan",G190="Multifamily Housing"),IF(Q190&lt;1980,"Dual Fuel","Natural Gas"),IF(AND(E190="Manhattan",G190&lt;&gt;"Multifamily Housing"),IF(Q190&lt;1945,"Oil",IF(Q190&lt;1980,"Dual Fuel","Natural Gas")),IF(E190="Downstate/LI/HV",IF(Q190&lt;1980,"Dual Fuel","Natural Gas"),IF(Q190&lt;1945,"Dual Fuel","Natural Gas"))))</f>
        <v>Natural Gas</v>
      </c>
      <c r="AC190" s="42">
        <f t="shared" si="65"/>
        <v>2</v>
      </c>
      <c r="AD190" s="44" t="str">
        <f>IF(AND(E190="Upstate",Q190&gt;=1945),"Furnace",IF(Q190&gt;=1980,"HW Boiler",IF(AND(E190="Downstate/LI/HV",Q190&gt;=1945),"Furnace","Steam Boiler")))</f>
        <v>Furnace</v>
      </c>
      <c r="AE190" s="42">
        <f t="shared" si="66"/>
        <v>3</v>
      </c>
      <c r="AF190" s="45">
        <v>1990</v>
      </c>
      <c r="AG190" s="40">
        <f t="shared" si="67"/>
        <v>2</v>
      </c>
      <c r="AH190" s="45" t="str">
        <f t="shared" si="83"/>
        <v>Forced Air</v>
      </c>
      <c r="AI190" s="40">
        <f t="shared" si="68"/>
        <v>4</v>
      </c>
      <c r="AJ190" s="46" t="s">
        <v>42</v>
      </c>
      <c r="AK190" s="40">
        <f t="shared" si="69"/>
        <v>0</v>
      </c>
      <c r="AL190" s="9" t="s">
        <v>1060</v>
      </c>
      <c r="AM190" s="9">
        <f t="shared" si="70"/>
        <v>2</v>
      </c>
      <c r="AN190" s="9" t="s">
        <v>1047</v>
      </c>
      <c r="AO190" s="47">
        <f>VLOOKUP(AN190,'Data Tables'!$E$4:$F$15,2,FALSE)</f>
        <v>8.6002589999999994</v>
      </c>
      <c r="AP190" s="9">
        <f t="shared" si="71"/>
        <v>4</v>
      </c>
      <c r="AQ190" s="9" t="s">
        <v>1061</v>
      </c>
      <c r="AR190" s="9">
        <f t="shared" si="72"/>
        <v>4</v>
      </c>
      <c r="AS190" s="9" t="str">
        <f t="shared" si="73"/>
        <v>Not NYC</v>
      </c>
      <c r="AT190" s="9"/>
      <c r="AU190" s="9">
        <f t="shared" si="74"/>
        <v>0</v>
      </c>
      <c r="AV190" s="9">
        <f t="shared" si="75"/>
        <v>67</v>
      </c>
    </row>
    <row r="191" spans="1:48" x14ac:dyDescent="0.25">
      <c r="A191" s="9" t="s">
        <v>384</v>
      </c>
      <c r="B191" s="9" t="s">
        <v>385</v>
      </c>
      <c r="C191" s="9" t="s">
        <v>45</v>
      </c>
      <c r="D191" s="9" t="s">
        <v>45</v>
      </c>
      <c r="E191" t="s">
        <v>1034</v>
      </c>
      <c r="F191" t="str">
        <f t="shared" si="56"/>
        <v>NYC</v>
      </c>
      <c r="G191" s="9" t="s">
        <v>76</v>
      </c>
      <c r="H191" s="36">
        <v>40.857295999999998</v>
      </c>
      <c r="I191" s="36">
        <v>-73.846641000000005</v>
      </c>
      <c r="J191" s="40">
        <f t="shared" si="82"/>
        <v>4</v>
      </c>
      <c r="K191" s="40">
        <f t="shared" si="57"/>
        <v>4</v>
      </c>
      <c r="L191" s="40">
        <f t="shared" si="58"/>
        <v>4</v>
      </c>
      <c r="M191" s="41">
        <v>119255.38814836126</v>
      </c>
      <c r="N191" s="41">
        <v>52000.895994924969</v>
      </c>
      <c r="O191" s="41">
        <v>8200.5616909079017</v>
      </c>
      <c r="P191" s="42">
        <f t="shared" si="59"/>
        <v>3</v>
      </c>
      <c r="Q191" s="43">
        <v>1957</v>
      </c>
      <c r="R191" s="43">
        <v>2008</v>
      </c>
      <c r="S191" s="40">
        <f t="shared" si="60"/>
        <v>0</v>
      </c>
      <c r="T191" s="40" t="s">
        <v>1162</v>
      </c>
      <c r="U191" s="40">
        <f t="shared" si="61"/>
        <v>4</v>
      </c>
      <c r="V191" s="40" t="str">
        <f>IFERROR(VLOOKUP(A191,'Data Tables'!$L$3:$M$89,2,FALSE),"No")</f>
        <v>No</v>
      </c>
      <c r="W191" s="40">
        <f t="shared" si="62"/>
        <v>0</v>
      </c>
      <c r="X191" s="43"/>
      <c r="Y191" s="40">
        <f t="shared" si="63"/>
        <v>0</v>
      </c>
      <c r="Z191" s="41" t="s">
        <v>77</v>
      </c>
      <c r="AA191" s="40">
        <f t="shared" si="64"/>
        <v>1</v>
      </c>
      <c r="AB191" s="41" t="s">
        <v>47</v>
      </c>
      <c r="AC191" s="42">
        <f t="shared" si="65"/>
        <v>3</v>
      </c>
      <c r="AD191" s="41" t="s">
        <v>74</v>
      </c>
      <c r="AE191" s="42">
        <f t="shared" si="66"/>
        <v>2</v>
      </c>
      <c r="AF191" s="45">
        <v>1990</v>
      </c>
      <c r="AG191" s="40">
        <f t="shared" si="67"/>
        <v>2</v>
      </c>
      <c r="AH191" s="45" t="str">
        <f t="shared" si="83"/>
        <v>Forced Air</v>
      </c>
      <c r="AI191" s="40">
        <f t="shared" si="68"/>
        <v>4</v>
      </c>
      <c r="AJ191" s="46" t="s">
        <v>42</v>
      </c>
      <c r="AK191" s="40">
        <f t="shared" si="69"/>
        <v>0</v>
      </c>
      <c r="AL191" s="9" t="s">
        <v>1048</v>
      </c>
      <c r="AM191" s="9">
        <f t="shared" si="70"/>
        <v>4</v>
      </c>
      <c r="AN191" s="9" t="s">
        <v>1055</v>
      </c>
      <c r="AO191" s="47">
        <f>VLOOKUP(AN191,'Data Tables'!$E$4:$F$15,2,FALSE)</f>
        <v>20.157194</v>
      </c>
      <c r="AP191" s="9">
        <f t="shared" si="71"/>
        <v>0</v>
      </c>
      <c r="AQ191" s="9" t="s">
        <v>1050</v>
      </c>
      <c r="AR191" s="9">
        <f t="shared" si="72"/>
        <v>2</v>
      </c>
      <c r="AS191" s="9" t="str">
        <f t="shared" si="73"/>
        <v>NYC Dual Fuel</v>
      </c>
      <c r="AT191" s="9" t="s">
        <v>1162</v>
      </c>
      <c r="AU191" s="9">
        <f t="shared" si="74"/>
        <v>0</v>
      </c>
      <c r="AV191" s="9">
        <f t="shared" si="75"/>
        <v>66</v>
      </c>
    </row>
    <row r="192" spans="1:48" hidden="1" x14ac:dyDescent="0.25">
      <c r="A192" s="9" t="s">
        <v>690</v>
      </c>
      <c r="B192" s="9" t="s">
        <v>691</v>
      </c>
      <c r="C192" s="9" t="s">
        <v>692</v>
      </c>
      <c r="D192" s="9" t="s">
        <v>693</v>
      </c>
      <c r="E192" t="s">
        <v>1034</v>
      </c>
      <c r="F192" t="str">
        <f t="shared" si="56"/>
        <v>Not NYC</v>
      </c>
      <c r="G192" s="9" t="s">
        <v>76</v>
      </c>
      <c r="H192" s="36">
        <v>42.246305</v>
      </c>
      <c r="I192" s="36">
        <v>-73.776385000000005</v>
      </c>
      <c r="J192" s="40">
        <f t="shared" si="82"/>
        <v>4</v>
      </c>
      <c r="K192" s="40">
        <f t="shared" si="57"/>
        <v>4</v>
      </c>
      <c r="L192" s="40">
        <f t="shared" si="58"/>
        <v>4</v>
      </c>
      <c r="M192" s="41">
        <v>54694.804303185163</v>
      </c>
      <c r="N192" s="41">
        <v>23849.478620574922</v>
      </c>
      <c r="O192" s="41">
        <f t="shared" ref="O192:O200" si="84">(M192/0.85)*116.9*0.0005</f>
        <v>3761.0721312013802</v>
      </c>
      <c r="P192" s="42">
        <f t="shared" si="59"/>
        <v>2</v>
      </c>
      <c r="Q192" s="43">
        <v>1880</v>
      </c>
      <c r="R192" s="43"/>
      <c r="S192" s="40">
        <f t="shared" si="60"/>
        <v>4</v>
      </c>
      <c r="T192" s="40"/>
      <c r="U192" s="40">
        <f t="shared" si="61"/>
        <v>0</v>
      </c>
      <c r="V192" s="40" t="str">
        <f>IFERROR(VLOOKUP(A192,'Data Tables'!$L$3:$M$89,2,FALSE),"No")</f>
        <v>No</v>
      </c>
      <c r="W192" s="40">
        <f t="shared" si="62"/>
        <v>0</v>
      </c>
      <c r="X192" s="43"/>
      <c r="Y192" s="40">
        <f t="shared" si="63"/>
        <v>0</v>
      </c>
      <c r="Z192" s="43" t="s">
        <v>156</v>
      </c>
      <c r="AA192" s="40">
        <f t="shared" si="64"/>
        <v>0</v>
      </c>
      <c r="AB192" s="44" t="str">
        <f>IF(AND(E192="Manhattan",G192="Multifamily Housing"),IF(Q192&lt;1980,"Dual Fuel","Natural Gas"),IF(AND(E192="Manhattan",G192&lt;&gt;"Multifamily Housing"),IF(Q192&lt;1945,"Oil",IF(Q192&lt;1980,"Dual Fuel","Natural Gas")),IF(E192="Downstate/LI/HV",IF(Q192&lt;1980,"Dual Fuel","Natural Gas"),IF(Q192&lt;1945,"Dual Fuel","Natural Gas"))))</f>
        <v>Dual Fuel</v>
      </c>
      <c r="AC192" s="42">
        <f t="shared" si="65"/>
        <v>3</v>
      </c>
      <c r="AD192" s="44" t="str">
        <f>IF(AND(E192="Upstate",Q192&gt;=1945),"Furnace",IF(Q192&gt;=1980,"HW Boiler",IF(AND(E192="Downstate/LI/HV",Q192&gt;=1945),"Furnace","Steam Boiler")))</f>
        <v>Steam Boiler</v>
      </c>
      <c r="AE192" s="42">
        <f t="shared" si="66"/>
        <v>2</v>
      </c>
      <c r="AF192" s="45">
        <v>1990</v>
      </c>
      <c r="AG192" s="40">
        <f t="shared" si="67"/>
        <v>2</v>
      </c>
      <c r="AH192" s="45" t="str">
        <f t="shared" si="83"/>
        <v>Steam</v>
      </c>
      <c r="AI192" s="40">
        <f t="shared" si="68"/>
        <v>2</v>
      </c>
      <c r="AJ192" s="46" t="s">
        <v>42</v>
      </c>
      <c r="AK192" s="40">
        <f t="shared" si="69"/>
        <v>0</v>
      </c>
      <c r="AL192" s="9" t="s">
        <v>1060</v>
      </c>
      <c r="AM192" s="9">
        <f t="shared" si="70"/>
        <v>2</v>
      </c>
      <c r="AN192" s="9" t="s">
        <v>1047</v>
      </c>
      <c r="AO192" s="47">
        <f>VLOOKUP(AN192,'Data Tables'!$E$4:$F$15,2,FALSE)</f>
        <v>8.6002589999999994</v>
      </c>
      <c r="AP192" s="9">
        <f t="shared" si="71"/>
        <v>4</v>
      </c>
      <c r="AQ192" s="9" t="s">
        <v>1061</v>
      </c>
      <c r="AR192" s="9">
        <f t="shared" si="72"/>
        <v>4</v>
      </c>
      <c r="AS192" s="9" t="str">
        <f t="shared" si="73"/>
        <v>Not NYC</v>
      </c>
      <c r="AT192" s="9"/>
      <c r="AU192" s="9">
        <f t="shared" si="74"/>
        <v>0</v>
      </c>
      <c r="AV192" s="9">
        <f t="shared" si="75"/>
        <v>66</v>
      </c>
    </row>
    <row r="193" spans="1:48" hidden="1" x14ac:dyDescent="0.25">
      <c r="A193" s="9" t="s">
        <v>997</v>
      </c>
      <c r="B193" s="9" t="s">
        <v>998</v>
      </c>
      <c r="C193" s="9" t="s">
        <v>417</v>
      </c>
      <c r="D193" s="9" t="s">
        <v>418</v>
      </c>
      <c r="E193" t="s">
        <v>1035</v>
      </c>
      <c r="F193" t="str">
        <f t="shared" si="56"/>
        <v>Not NYC</v>
      </c>
      <c r="G193" s="9" t="s">
        <v>76</v>
      </c>
      <c r="H193" s="36">
        <v>42.918453999999997</v>
      </c>
      <c r="I193" s="36">
        <v>-78.868171000000004</v>
      </c>
      <c r="J193" s="40">
        <f t="shared" si="82"/>
        <v>4</v>
      </c>
      <c r="K193" s="40">
        <f t="shared" si="57"/>
        <v>4</v>
      </c>
      <c r="L193" s="40">
        <f t="shared" si="58"/>
        <v>4</v>
      </c>
      <c r="M193" s="41">
        <v>27729.741171063408</v>
      </c>
      <c r="N193" s="41">
        <v>12091.456905986954</v>
      </c>
      <c r="O193" s="41">
        <f t="shared" si="84"/>
        <v>1906.8274958219486</v>
      </c>
      <c r="P193" s="42">
        <f t="shared" si="59"/>
        <v>1</v>
      </c>
      <c r="Q193" s="43">
        <v>1955</v>
      </c>
      <c r="R193" s="43">
        <v>1958</v>
      </c>
      <c r="S193" s="40">
        <f t="shared" si="60"/>
        <v>3</v>
      </c>
      <c r="T193" s="40"/>
      <c r="U193" s="40">
        <f t="shared" si="61"/>
        <v>0</v>
      </c>
      <c r="V193" s="40" t="str">
        <f>IFERROR(VLOOKUP(A193,'Data Tables'!$L$3:$M$89,2,FALSE),"No")</f>
        <v>No</v>
      </c>
      <c r="W193" s="40">
        <f t="shared" si="62"/>
        <v>0</v>
      </c>
      <c r="X193" s="43"/>
      <c r="Y193" s="40">
        <f t="shared" si="63"/>
        <v>0</v>
      </c>
      <c r="Z193" s="43" t="s">
        <v>40</v>
      </c>
      <c r="AA193" s="40">
        <f t="shared" si="64"/>
        <v>0</v>
      </c>
      <c r="AB193" s="44" t="str">
        <f>IF(AND(E193="Manhattan",G193="Multifamily Housing"),IF(Q193&lt;1980,"Dual Fuel","Natural Gas"),IF(AND(E193="Manhattan",G193&lt;&gt;"Multifamily Housing"),IF(Q193&lt;1945,"Oil",IF(Q193&lt;1980,"Dual Fuel","Natural Gas")),IF(E193="Downstate/LI/HV",IF(Q193&lt;1980,"Dual Fuel","Natural Gas"),IF(Q193&lt;1945,"Dual Fuel","Natural Gas"))))</f>
        <v>Natural Gas</v>
      </c>
      <c r="AC193" s="42">
        <f t="shared" si="65"/>
        <v>2</v>
      </c>
      <c r="AD193" s="44" t="str">
        <f>IF(AND(E193="Upstate",Q193&gt;=1945),"Furnace",IF(Q193&gt;=1980,"HW Boiler",IF(AND(E193="Downstate/LI/HV",Q193&gt;=1945),"Furnace","Steam Boiler")))</f>
        <v>Furnace</v>
      </c>
      <c r="AE193" s="42">
        <f t="shared" si="66"/>
        <v>3</v>
      </c>
      <c r="AF193" s="45">
        <v>1990</v>
      </c>
      <c r="AG193" s="40">
        <f t="shared" si="67"/>
        <v>2</v>
      </c>
      <c r="AH193" s="45" t="str">
        <f t="shared" si="83"/>
        <v>Forced Air</v>
      </c>
      <c r="AI193" s="40">
        <f t="shared" si="68"/>
        <v>4</v>
      </c>
      <c r="AJ193" s="46" t="s">
        <v>42</v>
      </c>
      <c r="AK193" s="40">
        <f t="shared" si="69"/>
        <v>0</v>
      </c>
      <c r="AL193" s="9" t="s">
        <v>1060</v>
      </c>
      <c r="AM193" s="9">
        <f t="shared" si="70"/>
        <v>2</v>
      </c>
      <c r="AN193" s="9" t="s">
        <v>1047</v>
      </c>
      <c r="AO193" s="47">
        <f>VLOOKUP(AN193,'Data Tables'!$E$4:$F$15,2,FALSE)</f>
        <v>8.6002589999999994</v>
      </c>
      <c r="AP193" s="9">
        <f t="shared" si="71"/>
        <v>4</v>
      </c>
      <c r="AQ193" s="9" t="s">
        <v>1061</v>
      </c>
      <c r="AR193" s="9">
        <f t="shared" si="72"/>
        <v>4</v>
      </c>
      <c r="AS193" s="9" t="str">
        <f t="shared" si="73"/>
        <v>Not NYC</v>
      </c>
      <c r="AT193" s="9"/>
      <c r="AU193" s="9">
        <f t="shared" si="74"/>
        <v>0</v>
      </c>
      <c r="AV193" s="9">
        <f t="shared" si="75"/>
        <v>66</v>
      </c>
    </row>
    <row r="194" spans="1:48" hidden="1" x14ac:dyDescent="0.25">
      <c r="A194" s="9" t="s">
        <v>447</v>
      </c>
      <c r="B194" s="9" t="s">
        <v>448</v>
      </c>
      <c r="C194" s="9" t="s">
        <v>449</v>
      </c>
      <c r="D194" s="9" t="s">
        <v>450</v>
      </c>
      <c r="E194" t="s">
        <v>1034</v>
      </c>
      <c r="F194" t="str">
        <f t="shared" si="56"/>
        <v>Not NYC</v>
      </c>
      <c r="G194" s="9" t="s">
        <v>53</v>
      </c>
      <c r="H194" s="36">
        <v>40.715958999999998</v>
      </c>
      <c r="I194" s="36">
        <v>-73.60078</v>
      </c>
      <c r="J194" s="40">
        <f t="shared" si="82"/>
        <v>2</v>
      </c>
      <c r="K194" s="40">
        <f t="shared" si="57"/>
        <v>0</v>
      </c>
      <c r="L194" s="40">
        <f t="shared" si="58"/>
        <v>1</v>
      </c>
      <c r="M194" s="41">
        <v>184970.11529220777</v>
      </c>
      <c r="N194" s="41">
        <v>20822.65917763158</v>
      </c>
      <c r="O194" s="41">
        <f t="shared" si="84"/>
        <v>12719.415575093582</v>
      </c>
      <c r="P194" s="42">
        <f t="shared" si="59"/>
        <v>3</v>
      </c>
      <c r="Q194" s="43">
        <v>1935</v>
      </c>
      <c r="R194" s="43"/>
      <c r="S194" s="40">
        <f t="shared" si="60"/>
        <v>4</v>
      </c>
      <c r="T194" s="40"/>
      <c r="U194" s="40">
        <f t="shared" si="61"/>
        <v>0</v>
      </c>
      <c r="V194" s="40" t="str">
        <f>IFERROR(VLOOKUP(A194,'Data Tables'!$L$3:$M$89,2,FALSE),"No")</f>
        <v>Yes</v>
      </c>
      <c r="W194" s="40">
        <f t="shared" si="62"/>
        <v>4</v>
      </c>
      <c r="X194" s="43" t="s">
        <v>1085</v>
      </c>
      <c r="Y194" s="40">
        <f t="shared" si="63"/>
        <v>4</v>
      </c>
      <c r="Z194" s="43" t="s">
        <v>46</v>
      </c>
      <c r="AA194" s="40">
        <f t="shared" si="64"/>
        <v>4</v>
      </c>
      <c r="AB194" s="43" t="s">
        <v>47</v>
      </c>
      <c r="AC194" s="42">
        <f t="shared" si="65"/>
        <v>3</v>
      </c>
      <c r="AD194" s="41" t="s">
        <v>74</v>
      </c>
      <c r="AE194" s="42">
        <f t="shared" si="66"/>
        <v>2</v>
      </c>
      <c r="AF194" s="45">
        <v>1990</v>
      </c>
      <c r="AG194" s="40">
        <f t="shared" si="67"/>
        <v>2</v>
      </c>
      <c r="AH194" s="43" t="s">
        <v>49</v>
      </c>
      <c r="AI194" s="40">
        <f t="shared" si="68"/>
        <v>2</v>
      </c>
      <c r="AJ194" s="46" t="s">
        <v>42</v>
      </c>
      <c r="AK194" s="40">
        <f t="shared" si="69"/>
        <v>0</v>
      </c>
      <c r="AL194" s="9" t="s">
        <v>1048</v>
      </c>
      <c r="AM194" s="9">
        <f t="shared" si="70"/>
        <v>4</v>
      </c>
      <c r="AN194" s="9" t="s">
        <v>1052</v>
      </c>
      <c r="AO194" s="47">
        <f>VLOOKUP(AN194,'Data Tables'!$E$4:$F$15,2,FALSE)</f>
        <v>18.814844999999998</v>
      </c>
      <c r="AP194" s="9">
        <f t="shared" si="71"/>
        <v>1</v>
      </c>
      <c r="AQ194" s="9" t="s">
        <v>1058</v>
      </c>
      <c r="AR194" s="9">
        <f t="shared" si="72"/>
        <v>1</v>
      </c>
      <c r="AS194" s="9" t="str">
        <f t="shared" si="73"/>
        <v>Not NYC</v>
      </c>
      <c r="AT194" s="9"/>
      <c r="AU194" s="9">
        <f t="shared" si="74"/>
        <v>0</v>
      </c>
      <c r="AV194" s="9">
        <f t="shared" si="75"/>
        <v>66</v>
      </c>
    </row>
    <row r="195" spans="1:48" hidden="1" x14ac:dyDescent="0.25">
      <c r="A195" s="9" t="s">
        <v>463</v>
      </c>
      <c r="B195" s="9" t="s">
        <v>464</v>
      </c>
      <c r="C195" s="9" t="s">
        <v>465</v>
      </c>
      <c r="D195" s="9" t="s">
        <v>442</v>
      </c>
      <c r="E195" t="s">
        <v>1034</v>
      </c>
      <c r="F195" t="str">
        <f t="shared" si="56"/>
        <v>Not NYC</v>
      </c>
      <c r="G195" s="9" t="s">
        <v>53</v>
      </c>
      <c r="H195" s="36">
        <v>41.021625999999998</v>
      </c>
      <c r="I195" s="36">
        <v>-73.874447000000004</v>
      </c>
      <c r="J195" s="40">
        <f t="shared" si="82"/>
        <v>2</v>
      </c>
      <c r="K195" s="40">
        <f t="shared" si="57"/>
        <v>0</v>
      </c>
      <c r="L195" s="40">
        <f t="shared" si="58"/>
        <v>1</v>
      </c>
      <c r="M195" s="41">
        <v>157966.57227272727</v>
      </c>
      <c r="N195" s="41">
        <v>17782.786644736843</v>
      </c>
      <c r="O195" s="41">
        <f t="shared" si="84"/>
        <v>10862.524881577541</v>
      </c>
      <c r="P195" s="42">
        <f t="shared" si="59"/>
        <v>3</v>
      </c>
      <c r="Q195" s="43">
        <v>1950</v>
      </c>
      <c r="R195" s="43"/>
      <c r="S195" s="40">
        <f t="shared" si="60"/>
        <v>3</v>
      </c>
      <c r="T195" s="40"/>
      <c r="U195" s="40">
        <f t="shared" si="61"/>
        <v>0</v>
      </c>
      <c r="V195" s="40" t="str">
        <f>IFERROR(VLOOKUP(A195,'Data Tables'!$L$3:$M$89,2,FALSE),"No")</f>
        <v>Yes</v>
      </c>
      <c r="W195" s="40">
        <f t="shared" si="62"/>
        <v>4</v>
      </c>
      <c r="X195" s="43"/>
      <c r="Y195" s="40">
        <f t="shared" si="63"/>
        <v>0</v>
      </c>
      <c r="Z195" s="43" t="s">
        <v>46</v>
      </c>
      <c r="AA195" s="40">
        <f t="shared" si="64"/>
        <v>4</v>
      </c>
      <c r="AB195" s="44" t="str">
        <f>IF(AND(E195="Manhattan",G195="Multifamily Housing"),IF(Q195&lt;1980,"Dual Fuel","Natural Gas"),IF(AND(E195="Manhattan",G195&lt;&gt;"Multifamily Housing"),IF(Q195&lt;1945,"Oil",IF(Q195&lt;1980,"Dual Fuel","Natural Gas")),IF(E195="Downstate/LI/HV",IF(Q195&lt;1980,"Dual Fuel","Natural Gas"),IF(Q195&lt;1945,"Dual Fuel","Natural Gas"))))</f>
        <v>Dual Fuel</v>
      </c>
      <c r="AC195" s="42">
        <f t="shared" si="65"/>
        <v>3</v>
      </c>
      <c r="AD195" s="44" t="str">
        <f>IF(AND(E195="Upstate",Q195&gt;=1945),"Furnace",IF(Q195&gt;=1980,"HW Boiler",IF(AND(E195="Downstate/LI/HV",Q195&gt;=1945),"Furnace","Steam Boiler")))</f>
        <v>Furnace</v>
      </c>
      <c r="AE195" s="42">
        <f t="shared" si="66"/>
        <v>3</v>
      </c>
      <c r="AF195" s="45">
        <v>1990</v>
      </c>
      <c r="AG195" s="40">
        <f t="shared" si="67"/>
        <v>2</v>
      </c>
      <c r="AH195" s="45" t="str">
        <f t="shared" ref="AH195:AH201" si="85">IF(AND(E195="Upstate",Q195&gt;=1945),"Forced Air",IF(Q195&gt;=1980,"Hydronic",IF(AND(E195="Downstate/LI/HV",Q195&gt;=1945),"Forced Air","Steam")))</f>
        <v>Forced Air</v>
      </c>
      <c r="AI195" s="40">
        <f t="shared" si="68"/>
        <v>4</v>
      </c>
      <c r="AJ195" s="46" t="s">
        <v>42</v>
      </c>
      <c r="AK195" s="40">
        <f t="shared" si="69"/>
        <v>0</v>
      </c>
      <c r="AL195" s="9" t="s">
        <v>1048</v>
      </c>
      <c r="AM195" s="9">
        <f t="shared" si="70"/>
        <v>4</v>
      </c>
      <c r="AN195" s="9" t="s">
        <v>1055</v>
      </c>
      <c r="AO195" s="47">
        <f>VLOOKUP(AN195,'Data Tables'!$E$4:$F$15,2,FALSE)</f>
        <v>20.157194</v>
      </c>
      <c r="AP195" s="9">
        <f t="shared" si="71"/>
        <v>0</v>
      </c>
      <c r="AQ195" s="9" t="s">
        <v>1050</v>
      </c>
      <c r="AR195" s="9">
        <f t="shared" si="72"/>
        <v>2</v>
      </c>
      <c r="AS195" s="9" t="str">
        <f t="shared" si="73"/>
        <v>Not NYC</v>
      </c>
      <c r="AT195" s="9"/>
      <c r="AU195" s="9">
        <f t="shared" si="74"/>
        <v>0</v>
      </c>
      <c r="AV195" s="9">
        <f t="shared" si="75"/>
        <v>66</v>
      </c>
    </row>
    <row r="196" spans="1:48" hidden="1" x14ac:dyDescent="0.25">
      <c r="A196" s="9" t="s">
        <v>637</v>
      </c>
      <c r="B196" s="9" t="s">
        <v>638</v>
      </c>
      <c r="C196" s="9" t="s">
        <v>637</v>
      </c>
      <c r="D196" s="9" t="s">
        <v>582</v>
      </c>
      <c r="E196" t="s">
        <v>1035</v>
      </c>
      <c r="F196" t="str">
        <f t="shared" si="56"/>
        <v>Not NYC</v>
      </c>
      <c r="G196" s="9" t="s">
        <v>53</v>
      </c>
      <c r="H196" s="36">
        <v>43.137278999999999</v>
      </c>
      <c r="I196" s="36">
        <v>-79.036688999999996</v>
      </c>
      <c r="J196" s="40">
        <f t="shared" si="82"/>
        <v>2</v>
      </c>
      <c r="K196" s="40">
        <f t="shared" si="57"/>
        <v>0</v>
      </c>
      <c r="L196" s="40">
        <f t="shared" si="58"/>
        <v>1</v>
      </c>
      <c r="M196" s="41">
        <v>65622.763928571425</v>
      </c>
      <c r="N196" s="41">
        <v>7387.3579276315804</v>
      </c>
      <c r="O196" s="41">
        <f t="shared" si="84"/>
        <v>4512.5300607352947</v>
      </c>
      <c r="P196" s="42">
        <f t="shared" si="59"/>
        <v>2</v>
      </c>
      <c r="Q196" s="43">
        <v>1927</v>
      </c>
      <c r="R196" s="43">
        <v>1967</v>
      </c>
      <c r="S196" s="40">
        <f t="shared" si="60"/>
        <v>4</v>
      </c>
      <c r="T196" s="40"/>
      <c r="U196" s="40">
        <f t="shared" si="61"/>
        <v>0</v>
      </c>
      <c r="V196" s="40" t="str">
        <f>IFERROR(VLOOKUP(A196,'Data Tables'!$L$3:$M$89,2,FALSE),"No")</f>
        <v>Yes</v>
      </c>
      <c r="W196" s="40">
        <f t="shared" si="62"/>
        <v>4</v>
      </c>
      <c r="X196" s="43"/>
      <c r="Y196" s="40">
        <f t="shared" si="63"/>
        <v>0</v>
      </c>
      <c r="Z196" s="43" t="s">
        <v>46</v>
      </c>
      <c r="AA196" s="40">
        <f t="shared" si="64"/>
        <v>4</v>
      </c>
      <c r="AB196" s="44" t="str">
        <f>IF(AND(E196="Manhattan",G196="Multifamily Housing"),IF(Q196&lt;1980,"Dual Fuel","Natural Gas"),IF(AND(E196="Manhattan",G196&lt;&gt;"Multifamily Housing"),IF(Q196&lt;1945,"Oil",IF(Q196&lt;1980,"Dual Fuel","Natural Gas")),IF(E196="Downstate/LI/HV",IF(Q196&lt;1980,"Dual Fuel","Natural Gas"),IF(Q196&lt;1945,"Dual Fuel","Natural Gas"))))</f>
        <v>Dual Fuel</v>
      </c>
      <c r="AC196" s="42">
        <f t="shared" si="65"/>
        <v>3</v>
      </c>
      <c r="AD196" s="41" t="s">
        <v>74</v>
      </c>
      <c r="AE196" s="42">
        <f t="shared" si="66"/>
        <v>2</v>
      </c>
      <c r="AF196" s="45">
        <v>1990</v>
      </c>
      <c r="AG196" s="40">
        <f t="shared" si="67"/>
        <v>2</v>
      </c>
      <c r="AH196" s="45" t="str">
        <f t="shared" si="85"/>
        <v>Steam</v>
      </c>
      <c r="AI196" s="40">
        <f t="shared" si="68"/>
        <v>2</v>
      </c>
      <c r="AJ196" s="46" t="s">
        <v>42</v>
      </c>
      <c r="AK196" s="40">
        <f t="shared" si="69"/>
        <v>0</v>
      </c>
      <c r="AL196" s="9" t="s">
        <v>1060</v>
      </c>
      <c r="AM196" s="9">
        <f t="shared" si="70"/>
        <v>2</v>
      </c>
      <c r="AN196" s="9" t="s">
        <v>1047</v>
      </c>
      <c r="AO196" s="47">
        <f>VLOOKUP(AN196,'Data Tables'!$E$4:$F$15,2,FALSE)</f>
        <v>8.6002589999999994</v>
      </c>
      <c r="AP196" s="9">
        <f t="shared" si="71"/>
        <v>4</v>
      </c>
      <c r="AQ196" s="9" t="s">
        <v>1061</v>
      </c>
      <c r="AR196" s="9">
        <f t="shared" si="72"/>
        <v>4</v>
      </c>
      <c r="AS196" s="9" t="str">
        <f t="shared" si="73"/>
        <v>Not NYC</v>
      </c>
      <c r="AT196" s="9"/>
      <c r="AU196" s="9">
        <f t="shared" si="74"/>
        <v>0</v>
      </c>
      <c r="AV196" s="9">
        <f t="shared" si="75"/>
        <v>66</v>
      </c>
    </row>
    <row r="197" spans="1:48" x14ac:dyDescent="0.25">
      <c r="A197" s="9" t="s">
        <v>318</v>
      </c>
      <c r="B197" s="9" t="s">
        <v>319</v>
      </c>
      <c r="C197" s="9" t="s">
        <v>38</v>
      </c>
      <c r="D197" s="9" t="s">
        <v>38</v>
      </c>
      <c r="E197" t="s">
        <v>1034</v>
      </c>
      <c r="F197" t="str">
        <f t="shared" ref="F197:F260" si="86">IF(OR(D197="Brooklyn",D197="Bronx",D197="Queens",D197="Manhattan",D197="Staten Island"),"NYC","Not NYC")</f>
        <v>NYC</v>
      </c>
      <c r="G197" s="9" t="s">
        <v>39</v>
      </c>
      <c r="H197" s="36">
        <v>40.688252599999998</v>
      </c>
      <c r="I197" s="36">
        <v>-73.967169699999999</v>
      </c>
      <c r="J197" s="40">
        <f t="shared" si="82"/>
        <v>3</v>
      </c>
      <c r="K197" s="40">
        <f t="shared" ref="K197:K260" si="87">IF(OR(G197="Hospitals",G197="Hotels",G197="Airports"),4,IF(G197="Nursing Homes",3,IF(OR(G197="Multifamily Housing",G197="Military"),2,IF(OR(G197="Office",G197="Correctional Facilities"),1,0))))</f>
        <v>2</v>
      </c>
      <c r="L197" s="40">
        <f t="shared" ref="L197:L260" si="88">IF(OR(G197="Hospitals",G197="Nursing Homes",G197="Hotels",G197="Airports"),4,IF(AND(E197="Upstate",OR(G197="Multifamily Housing",G197="Military")),2,IF(OR(G197="Multifamily Housing",G197="Military"),3,IF(G197="Office",2,IF(OR(G197="Correctional Facilities",G197="Colleges &amp; Universities"),1,666)))))</f>
        <v>3</v>
      </c>
      <c r="M197" s="41">
        <v>59287.848235294121</v>
      </c>
      <c r="N197" s="41">
        <v>926.27993154296007</v>
      </c>
      <c r="O197" s="41">
        <f t="shared" si="84"/>
        <v>4076.9114462975786</v>
      </c>
      <c r="P197" s="42">
        <f t="shared" ref="P197:P260" si="89">IF(M197&gt;=200000,4,IF(M197&gt;=100000,3,IF(M197&gt;=50000,2,IF(M197&gt;=20000,1,0))))</f>
        <v>2</v>
      </c>
      <c r="Q197" s="43">
        <v>1946</v>
      </c>
      <c r="R197" s="43"/>
      <c r="S197" s="40">
        <f t="shared" ref="S197:S260" si="90">IF(OR(Q197&gt;=2000,R197&gt;=2000),0,IF(AND(Q197&gt;=1980,OR(R197="",R197&lt;2000)),1,IF(AND(Q197&lt;1980,R197&gt;=1980,R197&lt;2000),2,IF(Q197&lt;1945,4,3))))</f>
        <v>3</v>
      </c>
      <c r="T197" s="40"/>
      <c r="U197" s="40">
        <f t="shared" ref="U197:U260" si="91">IF(T197="Y",4,0)</f>
        <v>0</v>
      </c>
      <c r="V197" s="40" t="str">
        <f>IFERROR(VLOOKUP(A197,'Data Tables'!$L$3:$M$89,2,FALSE),"No")</f>
        <v>No</v>
      </c>
      <c r="W197" s="40">
        <f t="shared" ref="W197:W260" si="92">IF(V197="Yes",4,0)</f>
        <v>0</v>
      </c>
      <c r="X197" s="43"/>
      <c r="Y197" s="40">
        <f t="shared" ref="Y197:Y260" si="93">IF(X197="",0,4)</f>
        <v>0</v>
      </c>
      <c r="Z197" s="41" t="s">
        <v>67</v>
      </c>
      <c r="AA197" s="40">
        <f t="shared" ref="AA197:AA260" si="94">IF(Z197="Plentiful",4,IF(Z197="Sufficient",2,IF(Z197="Limited",1,0)))</f>
        <v>2</v>
      </c>
      <c r="AB197" s="41" t="s">
        <v>41</v>
      </c>
      <c r="AC197" s="42">
        <f t="shared" ref="AC197:AC260" si="95">IF(OR(AB197="Coal",AB197="Oil"),4,IF(AB197="Dual Fuel",3,IF(AB197="Natural Gas",2,1)))</f>
        <v>2</v>
      </c>
      <c r="AD197" s="41" t="s">
        <v>104</v>
      </c>
      <c r="AE197" s="42">
        <f t="shared" ref="AE197:AE260" si="96">IF(OR(AD197="HW Boiler",AD197="District HW",AD197="District HW (CHP)"),4,IF(OR(AD197="Furnace",AD197="CHP",AD197="District Steam (CHP)"),3,IF(OR(AD197="Steam Boiler",AD197="District Steam"),2,1)))</f>
        <v>3</v>
      </c>
      <c r="AF197" s="43">
        <v>2006</v>
      </c>
      <c r="AG197" s="40">
        <f t="shared" ref="AG197:AG260" si="97">IF(AF197&gt;=2000,1,IF(AF197&gt;=1980,2,IF(AF197&gt;=1950,3,4)))</f>
        <v>1</v>
      </c>
      <c r="AH197" s="45" t="str">
        <f t="shared" si="85"/>
        <v>Forced Air</v>
      </c>
      <c r="AI197" s="40">
        <f t="shared" ref="AI197:AI260" si="98">IF(AH197="Hydronic",4,IF(AH197="Forced Air",4,IF(AH197="Steam",2,0)))</f>
        <v>4</v>
      </c>
      <c r="AJ197" s="46" t="s">
        <v>42</v>
      </c>
      <c r="AK197" s="40">
        <f t="shared" ref="AK197:AK260" si="99">IF(OR(AJ197="HW",AJ197="HW + CW"),4,IF(AJ197="Steam + CW",3,IF(AJ197="CW",2,IF(AJ197="Steam",1,0))))</f>
        <v>0</v>
      </c>
      <c r="AL197" s="9" t="s">
        <v>1048</v>
      </c>
      <c r="AM197" s="9">
        <f t="shared" ref="AM197:AM260" si="100">IF(AL197="Zone 4",4,IF(AL197="Zone 5",2,1))</f>
        <v>4</v>
      </c>
      <c r="AN197" s="9" t="s">
        <v>1055</v>
      </c>
      <c r="AO197" s="47">
        <f>VLOOKUP(AN197,'Data Tables'!$E$4:$F$15,2,FALSE)</f>
        <v>20.157194</v>
      </c>
      <c r="AP197" s="9">
        <f t="shared" ref="AP197:AP260" si="101">IF(AO197&gt;20,0,IF(AO197&gt;15,1,IF(AO197&gt;12,2,IF(AO197&gt;9,3,4))))</f>
        <v>0</v>
      </c>
      <c r="AQ197" s="9" t="s">
        <v>1050</v>
      </c>
      <c r="AR197" s="9">
        <f t="shared" ref="AR197:AR260" si="102">IF(AD197="Electric Heat Pump",0,IF(AQ197="Lowest Emissions",4,IF(AQ197="Low Emissions",2,1)))</f>
        <v>2</v>
      </c>
      <c r="AS197" s="9" t="str">
        <f t="shared" ref="AS197:AS260" si="103">IF(F197="NYC",CONCATENATE(F197," ",AB197),"Not NYC")</f>
        <v>NYC Natural Gas</v>
      </c>
      <c r="AT197" s="9"/>
      <c r="AU197" s="9">
        <f t="shared" ref="AU197:AU260" si="104">IF(OR(AS197="Not NYC",AT197="Y"),0,IF(AS197="NYC Electricity",0,IF(AS197="NYC Natural Gas",2,IF(AS197="NYC Dual Fuel",3,4))))</f>
        <v>2</v>
      </c>
      <c r="AV197" s="9">
        <f t="shared" ref="AV197:AV260" si="105">J197*J$3+K197*K$3+L197*L$3+P197*P$3+S197*S$3+U197*U$3+W197*W$3+Y197*Y$3+AA197*AA$3+AC197*AC$3+AE197*AE$3+AG197*AG$3+AI197*AI$3+AK197*AK$3+AM197*AM$3+AP197*AP$3+AR197*AR$3+AU197*AU$3</f>
        <v>66</v>
      </c>
    </row>
    <row r="198" spans="1:48" hidden="1" x14ac:dyDescent="0.25">
      <c r="A198" s="9" t="s">
        <v>500</v>
      </c>
      <c r="B198" s="9" t="s">
        <v>501</v>
      </c>
      <c r="C198" s="9" t="s">
        <v>502</v>
      </c>
      <c r="D198" s="9" t="s">
        <v>503</v>
      </c>
      <c r="E198" t="s">
        <v>1035</v>
      </c>
      <c r="F198" t="str">
        <f t="shared" si="86"/>
        <v>Not NYC</v>
      </c>
      <c r="G198" s="9" t="s">
        <v>339</v>
      </c>
      <c r="H198" s="36">
        <v>44.721884080776803</v>
      </c>
      <c r="I198" s="36">
        <v>-73.723467463258899</v>
      </c>
      <c r="J198" s="40">
        <f t="shared" si="82"/>
        <v>3</v>
      </c>
      <c r="K198" s="40">
        <f t="shared" si="87"/>
        <v>1</v>
      </c>
      <c r="L198" s="40">
        <f t="shared" si="88"/>
        <v>1</v>
      </c>
      <c r="M198" s="41">
        <v>132085.06238278479</v>
      </c>
      <c r="N198" s="41">
        <v>72463.332834999994</v>
      </c>
      <c r="O198" s="41">
        <f t="shared" si="84"/>
        <v>9082.7904662044366</v>
      </c>
      <c r="P198" s="42">
        <f t="shared" si="89"/>
        <v>3</v>
      </c>
      <c r="Q198" s="43">
        <v>1844</v>
      </c>
      <c r="R198" s="43"/>
      <c r="S198" s="40">
        <f t="shared" si="90"/>
        <v>4</v>
      </c>
      <c r="T198" s="40" t="s">
        <v>1162</v>
      </c>
      <c r="U198" s="40">
        <f t="shared" si="91"/>
        <v>4</v>
      </c>
      <c r="V198" s="40" t="str">
        <f>IFERROR(VLOOKUP(A198,'Data Tables'!$L$3:$M$89,2,FALSE),"No")</f>
        <v>No</v>
      </c>
      <c r="W198" s="40">
        <f t="shared" si="92"/>
        <v>0</v>
      </c>
      <c r="X198" s="43"/>
      <c r="Y198" s="40">
        <f t="shared" si="93"/>
        <v>0</v>
      </c>
      <c r="Z198" s="43" t="s">
        <v>46</v>
      </c>
      <c r="AA198" s="40">
        <f t="shared" si="94"/>
        <v>4</v>
      </c>
      <c r="AB198" s="43" t="s">
        <v>41</v>
      </c>
      <c r="AC198" s="42">
        <f t="shared" si="95"/>
        <v>2</v>
      </c>
      <c r="AD198" s="41" t="s">
        <v>104</v>
      </c>
      <c r="AE198" s="42">
        <f t="shared" si="96"/>
        <v>3</v>
      </c>
      <c r="AF198" s="43">
        <v>2009</v>
      </c>
      <c r="AG198" s="40">
        <f t="shared" si="97"/>
        <v>1</v>
      </c>
      <c r="AH198" s="45" t="str">
        <f t="shared" si="85"/>
        <v>Steam</v>
      </c>
      <c r="AI198" s="40">
        <f t="shared" si="98"/>
        <v>2</v>
      </c>
      <c r="AJ198" s="46" t="s">
        <v>42</v>
      </c>
      <c r="AK198" s="40">
        <f t="shared" si="99"/>
        <v>0</v>
      </c>
      <c r="AL198" s="9" t="s">
        <v>1064</v>
      </c>
      <c r="AM198" s="9">
        <f t="shared" si="100"/>
        <v>1</v>
      </c>
      <c r="AN198" s="9" t="s">
        <v>1053</v>
      </c>
      <c r="AO198" s="47">
        <f>VLOOKUP(AN198,'Data Tables'!$E$4:$F$15,2,FALSE)</f>
        <v>9.6621608999999999</v>
      </c>
      <c r="AP198" s="9">
        <f t="shared" si="101"/>
        <v>3</v>
      </c>
      <c r="AQ198" s="9" t="s">
        <v>1061</v>
      </c>
      <c r="AR198" s="9">
        <f t="shared" si="102"/>
        <v>4</v>
      </c>
      <c r="AS198" s="9" t="str">
        <f t="shared" si="103"/>
        <v>Not NYC</v>
      </c>
      <c r="AT198" s="9"/>
      <c r="AU198" s="9">
        <f t="shared" si="104"/>
        <v>0</v>
      </c>
      <c r="AV198" s="9">
        <f t="shared" si="105"/>
        <v>66</v>
      </c>
    </row>
    <row r="199" spans="1:48" hidden="1" x14ac:dyDescent="0.25">
      <c r="A199" s="9" t="s">
        <v>854</v>
      </c>
      <c r="B199" s="9" t="s">
        <v>855</v>
      </c>
      <c r="C199" s="9" t="s">
        <v>856</v>
      </c>
      <c r="D199" s="9" t="s">
        <v>857</v>
      </c>
      <c r="E199" t="s">
        <v>1035</v>
      </c>
      <c r="F199" t="str">
        <f t="shared" si="86"/>
        <v>Not NYC</v>
      </c>
      <c r="G199" s="9" t="s">
        <v>339</v>
      </c>
      <c r="H199" s="36">
        <v>43.245381474775797</v>
      </c>
      <c r="I199" s="36">
        <v>-78.223593027802906</v>
      </c>
      <c r="J199" s="40">
        <f t="shared" si="82"/>
        <v>3</v>
      </c>
      <c r="K199" s="40">
        <f t="shared" si="87"/>
        <v>1</v>
      </c>
      <c r="L199" s="40">
        <f t="shared" si="88"/>
        <v>1</v>
      </c>
      <c r="M199" s="41">
        <v>37571.030348354419</v>
      </c>
      <c r="N199" s="41">
        <v>20611.884705</v>
      </c>
      <c r="O199" s="41">
        <f t="shared" si="84"/>
        <v>2583.5608516015486</v>
      </c>
      <c r="P199" s="42">
        <f t="shared" si="89"/>
        <v>1</v>
      </c>
      <c r="Q199" s="43">
        <v>1984</v>
      </c>
      <c r="R199" s="43"/>
      <c r="S199" s="40">
        <f t="shared" si="90"/>
        <v>1</v>
      </c>
      <c r="T199" s="40" t="s">
        <v>1162</v>
      </c>
      <c r="U199" s="40">
        <f t="shared" si="91"/>
        <v>4</v>
      </c>
      <c r="V199" s="40" t="str">
        <f>IFERROR(VLOOKUP(A199,'Data Tables'!$L$3:$M$89,2,FALSE),"No")</f>
        <v>No</v>
      </c>
      <c r="W199" s="40">
        <f t="shared" si="92"/>
        <v>0</v>
      </c>
      <c r="X199" s="43"/>
      <c r="Y199" s="40">
        <f t="shared" si="93"/>
        <v>0</v>
      </c>
      <c r="Z199" s="43" t="s">
        <v>46</v>
      </c>
      <c r="AA199" s="40">
        <f t="shared" si="94"/>
        <v>4</v>
      </c>
      <c r="AB199" s="43" t="s">
        <v>47</v>
      </c>
      <c r="AC199" s="42">
        <f t="shared" si="95"/>
        <v>3</v>
      </c>
      <c r="AD199" s="41" t="s">
        <v>74</v>
      </c>
      <c r="AE199" s="42">
        <f t="shared" si="96"/>
        <v>2</v>
      </c>
      <c r="AF199" s="45">
        <v>1990</v>
      </c>
      <c r="AG199" s="40">
        <f t="shared" si="97"/>
        <v>2</v>
      </c>
      <c r="AH199" s="45" t="str">
        <f t="shared" si="85"/>
        <v>Forced Air</v>
      </c>
      <c r="AI199" s="40">
        <f t="shared" si="98"/>
        <v>4</v>
      </c>
      <c r="AJ199" s="46" t="s">
        <v>42</v>
      </c>
      <c r="AK199" s="40">
        <f t="shared" si="99"/>
        <v>0</v>
      </c>
      <c r="AL199" s="9" t="s">
        <v>1060</v>
      </c>
      <c r="AM199" s="9">
        <f t="shared" si="100"/>
        <v>2</v>
      </c>
      <c r="AN199" s="9" t="s">
        <v>1047</v>
      </c>
      <c r="AO199" s="47">
        <f>VLOOKUP(AN199,'Data Tables'!$E$4:$F$15,2,FALSE)</f>
        <v>8.6002589999999994</v>
      </c>
      <c r="AP199" s="9">
        <f t="shared" si="101"/>
        <v>4</v>
      </c>
      <c r="AQ199" s="9" t="s">
        <v>1061</v>
      </c>
      <c r="AR199" s="9">
        <f t="shared" si="102"/>
        <v>4</v>
      </c>
      <c r="AS199" s="9" t="str">
        <f t="shared" si="103"/>
        <v>Not NYC</v>
      </c>
      <c r="AT199" s="9"/>
      <c r="AU199" s="9">
        <f t="shared" si="104"/>
        <v>0</v>
      </c>
      <c r="AV199" s="9">
        <f t="shared" si="105"/>
        <v>66</v>
      </c>
    </row>
    <row r="200" spans="1:48" x14ac:dyDescent="0.25">
      <c r="A200" s="9" t="s">
        <v>251</v>
      </c>
      <c r="B200" s="9" t="s">
        <v>252</v>
      </c>
      <c r="C200" s="9" t="s">
        <v>38</v>
      </c>
      <c r="D200" s="9" t="s">
        <v>38</v>
      </c>
      <c r="E200" t="s">
        <v>1034</v>
      </c>
      <c r="F200" t="str">
        <f t="shared" si="86"/>
        <v>NYC</v>
      </c>
      <c r="G200" s="9" t="s">
        <v>53</v>
      </c>
      <c r="H200" s="36">
        <v>40.666492300000002</v>
      </c>
      <c r="I200" s="36">
        <v>-73.957932700000001</v>
      </c>
      <c r="J200" s="40">
        <f t="shared" si="82"/>
        <v>2</v>
      </c>
      <c r="K200" s="40">
        <f t="shared" si="87"/>
        <v>0</v>
      </c>
      <c r="L200" s="40">
        <f t="shared" si="88"/>
        <v>1</v>
      </c>
      <c r="M200" s="41">
        <v>87794.01544941176</v>
      </c>
      <c r="N200" s="41">
        <v>9918.6569797368411</v>
      </c>
      <c r="O200" s="41">
        <f t="shared" si="84"/>
        <v>6037.1296506095505</v>
      </c>
      <c r="P200" s="42">
        <f t="shared" si="89"/>
        <v>2</v>
      </c>
      <c r="Q200" s="43">
        <v>2010</v>
      </c>
      <c r="R200" s="43">
        <v>2014</v>
      </c>
      <c r="S200" s="40">
        <f t="shared" si="90"/>
        <v>0</v>
      </c>
      <c r="T200" s="40" t="s">
        <v>1162</v>
      </c>
      <c r="U200" s="40">
        <f t="shared" si="91"/>
        <v>4</v>
      </c>
      <c r="V200" s="40" t="str">
        <f>IFERROR(VLOOKUP(A200,'Data Tables'!$L$3:$M$89,2,FALSE),"No")</f>
        <v>Yes</v>
      </c>
      <c r="W200" s="40">
        <f t="shared" si="92"/>
        <v>4</v>
      </c>
      <c r="X200" s="43" t="s">
        <v>1127</v>
      </c>
      <c r="Y200" s="40">
        <f t="shared" si="93"/>
        <v>4</v>
      </c>
      <c r="Z200" s="41" t="s">
        <v>67</v>
      </c>
      <c r="AA200" s="40">
        <f t="shared" si="94"/>
        <v>2</v>
      </c>
      <c r="AB200" s="44" t="str">
        <f>IF(AND(E200="Manhattan",G200="Multifamily Housing"),IF(Q200&lt;1980,"Dual Fuel","Natural Gas"),IF(AND(E200="Manhattan",G200&lt;&gt;"Multifamily Housing"),IF(Q200&lt;1945,"Oil",IF(Q200&lt;1980,"Dual Fuel","Natural Gas")),IF(E200="Downstate/LI/HV",IF(Q200&lt;1980,"Dual Fuel","Natural Gas"),IF(Q200&lt;1945,"Dual Fuel","Natural Gas"))))</f>
        <v>Natural Gas</v>
      </c>
      <c r="AC200" s="42">
        <f t="shared" si="95"/>
        <v>2</v>
      </c>
      <c r="AD200" s="44" t="str">
        <f>IF(AND(E200="Upstate",Q200&gt;=1945),"Furnace",IF(Q200&gt;=1980,"HW Boiler",IF(AND(E200="Downstate/LI/HV",Q200&gt;=1945),"Furnace","Steam Boiler")))</f>
        <v>HW Boiler</v>
      </c>
      <c r="AE200" s="42">
        <f t="shared" si="96"/>
        <v>4</v>
      </c>
      <c r="AF200" s="45">
        <v>1990</v>
      </c>
      <c r="AG200" s="40">
        <f t="shared" si="97"/>
        <v>2</v>
      </c>
      <c r="AH200" s="45" t="str">
        <f t="shared" si="85"/>
        <v>Hydronic</v>
      </c>
      <c r="AI200" s="40">
        <f t="shared" si="98"/>
        <v>4</v>
      </c>
      <c r="AJ200" s="46" t="s">
        <v>42</v>
      </c>
      <c r="AK200" s="40">
        <f t="shared" si="99"/>
        <v>0</v>
      </c>
      <c r="AL200" s="9" t="s">
        <v>1048</v>
      </c>
      <c r="AM200" s="9">
        <f t="shared" si="100"/>
        <v>4</v>
      </c>
      <c r="AN200" s="9" t="s">
        <v>1055</v>
      </c>
      <c r="AO200" s="47">
        <f>VLOOKUP(AN200,'Data Tables'!$E$4:$F$15,2,FALSE)</f>
        <v>20.157194</v>
      </c>
      <c r="AP200" s="9">
        <f t="shared" si="101"/>
        <v>0</v>
      </c>
      <c r="AQ200" s="9" t="s">
        <v>1050</v>
      </c>
      <c r="AR200" s="9">
        <f t="shared" si="102"/>
        <v>2</v>
      </c>
      <c r="AS200" s="9" t="str">
        <f t="shared" si="103"/>
        <v>NYC Natural Gas</v>
      </c>
      <c r="AT200" s="9"/>
      <c r="AU200" s="9">
        <f t="shared" si="104"/>
        <v>2</v>
      </c>
      <c r="AV200" s="9">
        <f t="shared" si="105"/>
        <v>66</v>
      </c>
    </row>
    <row r="201" spans="1:48" x14ac:dyDescent="0.25">
      <c r="A201" s="9" t="s">
        <v>364</v>
      </c>
      <c r="B201" s="9" t="s">
        <v>365</v>
      </c>
      <c r="C201" s="9" t="s">
        <v>142</v>
      </c>
      <c r="D201" s="9" t="s">
        <v>59</v>
      </c>
      <c r="E201" t="s">
        <v>1034</v>
      </c>
      <c r="F201" t="str">
        <f t="shared" si="86"/>
        <v>NYC</v>
      </c>
      <c r="G201" s="9" t="s">
        <v>76</v>
      </c>
      <c r="H201" s="36">
        <v>40.755442000000002</v>
      </c>
      <c r="I201" s="36">
        <v>-73.815618999999998</v>
      </c>
      <c r="J201" s="40">
        <f t="shared" si="82"/>
        <v>4</v>
      </c>
      <c r="K201" s="40">
        <f t="shared" si="87"/>
        <v>4</v>
      </c>
      <c r="L201" s="40">
        <f t="shared" si="88"/>
        <v>4</v>
      </c>
      <c r="M201" s="41">
        <v>65926.865417358858</v>
      </c>
      <c r="N201" s="41">
        <v>28747.179687801825</v>
      </c>
      <c r="O201" s="41">
        <v>4533.4415101701479</v>
      </c>
      <c r="P201" s="42">
        <f t="shared" si="89"/>
        <v>2</v>
      </c>
      <c r="Q201" s="43">
        <v>1958</v>
      </c>
      <c r="R201" s="43">
        <v>2020</v>
      </c>
      <c r="S201" s="40">
        <f t="shared" si="90"/>
        <v>0</v>
      </c>
      <c r="T201" s="40"/>
      <c r="U201" s="40">
        <f t="shared" si="91"/>
        <v>0</v>
      </c>
      <c r="V201" s="40" t="str">
        <f>IFERROR(VLOOKUP(A201,'Data Tables'!$L$3:$M$89,2,FALSE),"No")</f>
        <v>No</v>
      </c>
      <c r="W201" s="40">
        <f t="shared" si="92"/>
        <v>0</v>
      </c>
      <c r="X201" s="43" t="s">
        <v>1139</v>
      </c>
      <c r="Y201" s="40">
        <f t="shared" si="93"/>
        <v>4</v>
      </c>
      <c r="Z201" s="41" t="s">
        <v>77</v>
      </c>
      <c r="AA201" s="40">
        <f t="shared" si="94"/>
        <v>1</v>
      </c>
      <c r="AB201" s="41" t="s">
        <v>201</v>
      </c>
      <c r="AC201" s="42">
        <f t="shared" si="95"/>
        <v>4</v>
      </c>
      <c r="AD201" s="41" t="s">
        <v>74</v>
      </c>
      <c r="AE201" s="42">
        <f t="shared" si="96"/>
        <v>2</v>
      </c>
      <c r="AF201" s="45">
        <v>1990</v>
      </c>
      <c r="AG201" s="40">
        <f t="shared" si="97"/>
        <v>2</v>
      </c>
      <c r="AH201" s="45" t="str">
        <f t="shared" si="85"/>
        <v>Forced Air</v>
      </c>
      <c r="AI201" s="40">
        <f t="shared" si="98"/>
        <v>4</v>
      </c>
      <c r="AJ201" s="46" t="s">
        <v>42</v>
      </c>
      <c r="AK201" s="40">
        <f t="shared" si="99"/>
        <v>0</v>
      </c>
      <c r="AL201" s="9" t="s">
        <v>1048</v>
      </c>
      <c r="AM201" s="9">
        <f t="shared" si="100"/>
        <v>4</v>
      </c>
      <c r="AN201" s="9" t="s">
        <v>1055</v>
      </c>
      <c r="AO201" s="47">
        <f>VLOOKUP(AN201,'Data Tables'!$E$4:$F$15,2,FALSE)</f>
        <v>20.157194</v>
      </c>
      <c r="AP201" s="9">
        <f t="shared" si="101"/>
        <v>0</v>
      </c>
      <c r="AQ201" s="9" t="s">
        <v>1050</v>
      </c>
      <c r="AR201" s="9">
        <f t="shared" si="102"/>
        <v>2</v>
      </c>
      <c r="AS201" s="9" t="str">
        <f t="shared" si="103"/>
        <v>NYC Oil</v>
      </c>
      <c r="AT201" s="9" t="s">
        <v>1162</v>
      </c>
      <c r="AU201" s="9">
        <f t="shared" si="104"/>
        <v>0</v>
      </c>
      <c r="AV201" s="9">
        <f t="shared" si="105"/>
        <v>65</v>
      </c>
    </row>
    <row r="202" spans="1:48" x14ac:dyDescent="0.25">
      <c r="A202" s="9" t="s">
        <v>75</v>
      </c>
      <c r="B202" s="9" t="s">
        <v>75</v>
      </c>
      <c r="C202" s="9" t="s">
        <v>62</v>
      </c>
      <c r="D202" s="9" t="s">
        <v>63</v>
      </c>
      <c r="E202" t="s">
        <v>63</v>
      </c>
      <c r="F202" t="str">
        <f t="shared" si="86"/>
        <v>NYC</v>
      </c>
      <c r="G202" s="9" t="s">
        <v>76</v>
      </c>
      <c r="H202" s="36">
        <v>40.764318199999998</v>
      </c>
      <c r="I202" s="36">
        <v>-73.954311700000005</v>
      </c>
      <c r="J202" s="40">
        <f t="shared" si="82"/>
        <v>4</v>
      </c>
      <c r="K202" s="40">
        <f t="shared" si="87"/>
        <v>4</v>
      </c>
      <c r="L202" s="40">
        <f t="shared" si="88"/>
        <v>4</v>
      </c>
      <c r="M202" s="41">
        <v>664983.92689129408</v>
      </c>
      <c r="N202" s="41">
        <v>279692.98883665114</v>
      </c>
      <c r="O202" s="41">
        <f>(M202/0.85)*116.9*0.0005</f>
        <v>45727.424149171937</v>
      </c>
      <c r="P202" s="42">
        <f t="shared" si="89"/>
        <v>4</v>
      </c>
      <c r="Q202" s="43">
        <v>1932</v>
      </c>
      <c r="R202" s="43">
        <v>1998</v>
      </c>
      <c r="S202" s="40">
        <f t="shared" si="90"/>
        <v>2</v>
      </c>
      <c r="T202" s="40"/>
      <c r="U202" s="40">
        <f t="shared" si="91"/>
        <v>0</v>
      </c>
      <c r="V202" s="40" t="str">
        <f>IFERROR(VLOOKUP(A202,'Data Tables'!$L$3:$M$89,2,FALSE),"No")</f>
        <v>No</v>
      </c>
      <c r="W202" s="40">
        <f t="shared" si="92"/>
        <v>0</v>
      </c>
      <c r="X202" s="43"/>
      <c r="Y202" s="40">
        <f t="shared" si="93"/>
        <v>0</v>
      </c>
      <c r="Z202" s="41" t="s">
        <v>77</v>
      </c>
      <c r="AA202" s="40">
        <f t="shared" si="94"/>
        <v>1</v>
      </c>
      <c r="AB202" s="41" t="s">
        <v>41</v>
      </c>
      <c r="AC202" s="42">
        <f t="shared" si="95"/>
        <v>2</v>
      </c>
      <c r="AD202" s="41" t="s">
        <v>54</v>
      </c>
      <c r="AE202" s="42">
        <f t="shared" si="96"/>
        <v>2</v>
      </c>
      <c r="AF202" s="45">
        <v>1990</v>
      </c>
      <c r="AG202" s="40">
        <f t="shared" si="97"/>
        <v>2</v>
      </c>
      <c r="AH202" s="43" t="s">
        <v>49</v>
      </c>
      <c r="AI202" s="40">
        <f t="shared" si="98"/>
        <v>2</v>
      </c>
      <c r="AJ202" s="46" t="s">
        <v>49</v>
      </c>
      <c r="AK202" s="40">
        <f t="shared" si="99"/>
        <v>1</v>
      </c>
      <c r="AL202" s="9" t="s">
        <v>1048</v>
      </c>
      <c r="AM202" s="9">
        <f t="shared" si="100"/>
        <v>4</v>
      </c>
      <c r="AN202" s="9" t="s">
        <v>1055</v>
      </c>
      <c r="AO202" s="47">
        <f>VLOOKUP(AN202,'Data Tables'!$E$4:$F$15,2,FALSE)</f>
        <v>20.157194</v>
      </c>
      <c r="AP202" s="9">
        <f t="shared" si="101"/>
        <v>0</v>
      </c>
      <c r="AQ202" s="9" t="s">
        <v>1050</v>
      </c>
      <c r="AR202" s="9">
        <f t="shared" si="102"/>
        <v>2</v>
      </c>
      <c r="AS202" s="9" t="str">
        <f t="shared" si="103"/>
        <v>NYC Natural Gas</v>
      </c>
      <c r="AT202" s="9" t="s">
        <v>1162</v>
      </c>
      <c r="AU202" s="9">
        <f t="shared" si="104"/>
        <v>0</v>
      </c>
      <c r="AV202" s="9">
        <f t="shared" si="105"/>
        <v>65</v>
      </c>
    </row>
    <row r="203" spans="1:48" x14ac:dyDescent="0.25">
      <c r="A203" s="9" t="s">
        <v>118</v>
      </c>
      <c r="B203" s="9" t="s">
        <v>118</v>
      </c>
      <c r="C203" s="9" t="s">
        <v>62</v>
      </c>
      <c r="D203" s="9" t="s">
        <v>63</v>
      </c>
      <c r="E203" t="s">
        <v>63</v>
      </c>
      <c r="F203" t="str">
        <f t="shared" si="86"/>
        <v>NYC</v>
      </c>
      <c r="G203" s="9" t="s">
        <v>76</v>
      </c>
      <c r="H203" s="36">
        <v>40.733191400000003</v>
      </c>
      <c r="I203" s="36">
        <v>-73.982505599999996</v>
      </c>
      <c r="J203" s="40">
        <f t="shared" si="82"/>
        <v>4</v>
      </c>
      <c r="K203" s="40">
        <f t="shared" si="87"/>
        <v>4</v>
      </c>
      <c r="L203" s="40">
        <f t="shared" si="88"/>
        <v>4</v>
      </c>
      <c r="M203" s="41">
        <v>246725.48524235294</v>
      </c>
      <c r="N203" s="41">
        <v>103773.01705953488</v>
      </c>
      <c r="O203" s="41">
        <f>(M203/0.85)*116.9*0.0005</f>
        <v>16966.005426371208</v>
      </c>
      <c r="P203" s="42">
        <f t="shared" si="89"/>
        <v>4</v>
      </c>
      <c r="Q203" s="43">
        <v>1929</v>
      </c>
      <c r="R203" s="43"/>
      <c r="S203" s="40">
        <f t="shared" si="90"/>
        <v>4</v>
      </c>
      <c r="T203" s="40"/>
      <c r="U203" s="40">
        <f t="shared" si="91"/>
        <v>0</v>
      </c>
      <c r="V203" s="40" t="str">
        <f>IFERROR(VLOOKUP(A203,'Data Tables'!$L$3:$M$89,2,FALSE),"No")</f>
        <v>No</v>
      </c>
      <c r="W203" s="40">
        <f t="shared" si="92"/>
        <v>0</v>
      </c>
      <c r="X203" s="43"/>
      <c r="Y203" s="40">
        <f t="shared" si="93"/>
        <v>0</v>
      </c>
      <c r="Z203" s="41" t="s">
        <v>40</v>
      </c>
      <c r="AA203" s="40">
        <f t="shared" si="94"/>
        <v>0</v>
      </c>
      <c r="AB203" s="41" t="s">
        <v>41</v>
      </c>
      <c r="AC203" s="42">
        <f t="shared" si="95"/>
        <v>2</v>
      </c>
      <c r="AD203" s="41" t="s">
        <v>48</v>
      </c>
      <c r="AE203" s="42">
        <f t="shared" si="96"/>
        <v>3</v>
      </c>
      <c r="AF203" s="43">
        <v>2013</v>
      </c>
      <c r="AG203" s="40">
        <f t="shared" si="97"/>
        <v>1</v>
      </c>
      <c r="AH203" s="43" t="s">
        <v>49</v>
      </c>
      <c r="AI203" s="40">
        <f t="shared" si="98"/>
        <v>2</v>
      </c>
      <c r="AJ203" s="46" t="s">
        <v>49</v>
      </c>
      <c r="AK203" s="40">
        <f t="shared" si="99"/>
        <v>1</v>
      </c>
      <c r="AL203" s="9" t="s">
        <v>1048</v>
      </c>
      <c r="AM203" s="9">
        <f t="shared" si="100"/>
        <v>4</v>
      </c>
      <c r="AN203" s="9" t="s">
        <v>1055</v>
      </c>
      <c r="AO203" s="47">
        <f>VLOOKUP(AN203,'Data Tables'!$E$4:$F$15,2,FALSE)</f>
        <v>20.157194</v>
      </c>
      <c r="AP203" s="9">
        <f t="shared" si="101"/>
        <v>0</v>
      </c>
      <c r="AQ203" s="9" t="s">
        <v>1050</v>
      </c>
      <c r="AR203" s="9">
        <f t="shared" si="102"/>
        <v>2</v>
      </c>
      <c r="AS203" s="9" t="str">
        <f t="shared" si="103"/>
        <v>NYC Natural Gas</v>
      </c>
      <c r="AT203" s="9" t="s">
        <v>1162</v>
      </c>
      <c r="AU203" s="9">
        <f t="shared" si="104"/>
        <v>0</v>
      </c>
      <c r="AV203" s="9">
        <f t="shared" si="105"/>
        <v>65</v>
      </c>
    </row>
    <row r="204" spans="1:48" x14ac:dyDescent="0.25">
      <c r="A204" s="9" t="s">
        <v>370</v>
      </c>
      <c r="B204" s="9" t="s">
        <v>371</v>
      </c>
      <c r="C204" s="9" t="s">
        <v>372</v>
      </c>
      <c r="D204" s="9" t="s">
        <v>59</v>
      </c>
      <c r="E204" t="s">
        <v>1034</v>
      </c>
      <c r="F204" t="str">
        <f t="shared" si="86"/>
        <v>NYC</v>
      </c>
      <c r="G204" s="9" t="s">
        <v>76</v>
      </c>
      <c r="H204" s="36">
        <v>40.753447000000001</v>
      </c>
      <c r="I204" s="36">
        <v>-73.706884000000002</v>
      </c>
      <c r="J204" s="40">
        <f t="shared" si="82"/>
        <v>4</v>
      </c>
      <c r="K204" s="40">
        <f t="shared" si="87"/>
        <v>4</v>
      </c>
      <c r="L204" s="40">
        <f t="shared" si="88"/>
        <v>4</v>
      </c>
      <c r="M204" s="41">
        <v>184488.11618034609</v>
      </c>
      <c r="N204" s="41">
        <v>80445.39949724394</v>
      </c>
      <c r="O204" s="41">
        <v>12686.271047930857</v>
      </c>
      <c r="P204" s="42">
        <f t="shared" si="89"/>
        <v>3</v>
      </c>
      <c r="Q204" s="43">
        <v>1959</v>
      </c>
      <c r="R204" s="43"/>
      <c r="S204" s="40">
        <f t="shared" si="90"/>
        <v>3</v>
      </c>
      <c r="T204" s="40"/>
      <c r="U204" s="40">
        <f t="shared" si="91"/>
        <v>0</v>
      </c>
      <c r="V204" s="40" t="str">
        <f>IFERROR(VLOOKUP(A204,'Data Tables'!$L$3:$M$89,2,FALSE),"No")</f>
        <v>No</v>
      </c>
      <c r="W204" s="40">
        <f t="shared" si="92"/>
        <v>0</v>
      </c>
      <c r="X204" s="43"/>
      <c r="Y204" s="40">
        <f t="shared" si="93"/>
        <v>0</v>
      </c>
      <c r="Z204" s="41" t="s">
        <v>77</v>
      </c>
      <c r="AA204" s="40">
        <f t="shared" si="94"/>
        <v>1</v>
      </c>
      <c r="AB204" s="41" t="s">
        <v>41</v>
      </c>
      <c r="AC204" s="42">
        <f t="shared" si="95"/>
        <v>2</v>
      </c>
      <c r="AD204" s="41" t="s">
        <v>104</v>
      </c>
      <c r="AE204" s="42">
        <f t="shared" si="96"/>
        <v>3</v>
      </c>
      <c r="AF204" s="43">
        <v>2009</v>
      </c>
      <c r="AG204" s="40">
        <f t="shared" si="97"/>
        <v>1</v>
      </c>
      <c r="AH204" s="45" t="str">
        <f>IF(AND(E204="Upstate",Q204&gt;=1945),"Forced Air",IF(Q204&gt;=1980,"Hydronic",IF(AND(E204="Downstate/LI/HV",Q204&gt;=1945),"Forced Air","Steam")))</f>
        <v>Forced Air</v>
      </c>
      <c r="AI204" s="40">
        <f t="shared" si="98"/>
        <v>4</v>
      </c>
      <c r="AJ204" s="46" t="s">
        <v>42</v>
      </c>
      <c r="AK204" s="40">
        <f t="shared" si="99"/>
        <v>0</v>
      </c>
      <c r="AL204" s="9" t="s">
        <v>1048</v>
      </c>
      <c r="AM204" s="9">
        <f t="shared" si="100"/>
        <v>4</v>
      </c>
      <c r="AN204" s="9" t="s">
        <v>1055</v>
      </c>
      <c r="AO204" s="47">
        <f>VLOOKUP(AN204,'Data Tables'!$E$4:$F$15,2,FALSE)</f>
        <v>20.157194</v>
      </c>
      <c r="AP204" s="9">
        <f t="shared" si="101"/>
        <v>0</v>
      </c>
      <c r="AQ204" s="9" t="s">
        <v>1050</v>
      </c>
      <c r="AR204" s="9">
        <f t="shared" si="102"/>
        <v>2</v>
      </c>
      <c r="AS204" s="9" t="str">
        <f t="shared" si="103"/>
        <v>NYC Natural Gas</v>
      </c>
      <c r="AT204" s="9" t="s">
        <v>1162</v>
      </c>
      <c r="AU204" s="9">
        <f t="shared" si="104"/>
        <v>0</v>
      </c>
      <c r="AV204" s="9">
        <f t="shared" si="105"/>
        <v>65</v>
      </c>
    </row>
    <row r="205" spans="1:48" x14ac:dyDescent="0.25">
      <c r="A205" s="9" t="s">
        <v>175</v>
      </c>
      <c r="B205" s="9" t="s">
        <v>175</v>
      </c>
      <c r="C205" s="9" t="s">
        <v>176</v>
      </c>
      <c r="D205" s="9" t="s">
        <v>59</v>
      </c>
      <c r="E205" t="s">
        <v>1034</v>
      </c>
      <c r="F205" t="str">
        <f t="shared" si="86"/>
        <v>NYC</v>
      </c>
      <c r="G205" s="9" t="s">
        <v>76</v>
      </c>
      <c r="H205" s="36">
        <v>40.745169400000002</v>
      </c>
      <c r="I205" s="36">
        <v>-73.885731399999997</v>
      </c>
      <c r="J205" s="40">
        <f t="shared" si="82"/>
        <v>4</v>
      </c>
      <c r="K205" s="40">
        <f t="shared" si="87"/>
        <v>4</v>
      </c>
      <c r="L205" s="40">
        <f t="shared" si="88"/>
        <v>4</v>
      </c>
      <c r="M205" s="41">
        <v>161840.16948635297</v>
      </c>
      <c r="N205" s="41">
        <v>68070.157618813973</v>
      </c>
      <c r="O205" s="41">
        <f>(M205/0.85)*116.9*0.0005</f>
        <v>11128.891654679215</v>
      </c>
      <c r="P205" s="42">
        <f t="shared" si="89"/>
        <v>3</v>
      </c>
      <c r="Q205" s="43">
        <v>1957</v>
      </c>
      <c r="R205" s="43">
        <v>1998</v>
      </c>
      <c r="S205" s="40">
        <f t="shared" si="90"/>
        <v>2</v>
      </c>
      <c r="T205" s="40" t="s">
        <v>1162</v>
      </c>
      <c r="U205" s="40">
        <f t="shared" si="91"/>
        <v>4</v>
      </c>
      <c r="V205" s="40" t="str">
        <f>IFERROR(VLOOKUP(A205,'Data Tables'!$L$3:$M$89,2,FALSE),"No")</f>
        <v>No</v>
      </c>
      <c r="W205" s="40">
        <f t="shared" si="92"/>
        <v>0</v>
      </c>
      <c r="X205" s="43"/>
      <c r="Y205" s="40">
        <f t="shared" si="93"/>
        <v>0</v>
      </c>
      <c r="Z205" s="41" t="s">
        <v>40</v>
      </c>
      <c r="AA205" s="40">
        <f t="shared" si="94"/>
        <v>0</v>
      </c>
      <c r="AB205" s="41" t="s">
        <v>47</v>
      </c>
      <c r="AC205" s="42">
        <f t="shared" si="95"/>
        <v>3</v>
      </c>
      <c r="AD205" s="41" t="s">
        <v>74</v>
      </c>
      <c r="AE205" s="42">
        <f t="shared" si="96"/>
        <v>2</v>
      </c>
      <c r="AF205" s="43">
        <v>2017</v>
      </c>
      <c r="AG205" s="40">
        <f t="shared" si="97"/>
        <v>1</v>
      </c>
      <c r="AH205" s="45" t="str">
        <f>IF(AND(E205="Upstate",Q205&gt;=1945),"Forced Air",IF(Q205&gt;=1980,"Hydronic",IF(AND(E205="Downstate/LI/HV",Q205&gt;=1945),"Forced Air","Steam")))</f>
        <v>Forced Air</v>
      </c>
      <c r="AI205" s="40">
        <f t="shared" si="98"/>
        <v>4</v>
      </c>
      <c r="AJ205" s="46" t="s">
        <v>42</v>
      </c>
      <c r="AK205" s="40">
        <f t="shared" si="99"/>
        <v>0</v>
      </c>
      <c r="AL205" s="9" t="s">
        <v>1048</v>
      </c>
      <c r="AM205" s="9">
        <f t="shared" si="100"/>
        <v>4</v>
      </c>
      <c r="AN205" s="9" t="s">
        <v>1055</v>
      </c>
      <c r="AO205" s="47">
        <f>VLOOKUP(AN205,'Data Tables'!$E$4:$F$15,2,FALSE)</f>
        <v>20.157194</v>
      </c>
      <c r="AP205" s="9">
        <f t="shared" si="101"/>
        <v>0</v>
      </c>
      <c r="AQ205" s="9" t="s">
        <v>1050</v>
      </c>
      <c r="AR205" s="9">
        <f t="shared" si="102"/>
        <v>2</v>
      </c>
      <c r="AS205" s="9" t="str">
        <f t="shared" si="103"/>
        <v>NYC Dual Fuel</v>
      </c>
      <c r="AT205" s="9" t="s">
        <v>1162</v>
      </c>
      <c r="AU205" s="9">
        <f t="shared" si="104"/>
        <v>0</v>
      </c>
      <c r="AV205" s="9">
        <f t="shared" si="105"/>
        <v>65</v>
      </c>
    </row>
    <row r="206" spans="1:48" x14ac:dyDescent="0.25">
      <c r="A206" s="9" t="s">
        <v>95</v>
      </c>
      <c r="B206" s="9" t="s">
        <v>96</v>
      </c>
      <c r="C206" s="9" t="s">
        <v>38</v>
      </c>
      <c r="D206" s="9" t="s">
        <v>38</v>
      </c>
      <c r="E206" t="s">
        <v>1034</v>
      </c>
      <c r="F206" t="str">
        <f t="shared" si="86"/>
        <v>NYC</v>
      </c>
      <c r="G206" s="9" t="s">
        <v>39</v>
      </c>
      <c r="H206" s="36">
        <v>40.693766599999996</v>
      </c>
      <c r="I206" s="36">
        <v>-73.973331400000006</v>
      </c>
      <c r="J206" s="40">
        <f t="shared" si="82"/>
        <v>3</v>
      </c>
      <c r="K206" s="40">
        <f t="shared" si="87"/>
        <v>2</v>
      </c>
      <c r="L206" s="40">
        <f t="shared" si="88"/>
        <v>3</v>
      </c>
      <c r="M206" s="41">
        <v>431341.78541176475</v>
      </c>
      <c r="N206" s="41">
        <v>7645.4349776916961</v>
      </c>
      <c r="O206" s="41">
        <f>(M206/0.85)*116.9*0.0005</f>
        <v>29661.091008609004</v>
      </c>
      <c r="P206" s="42">
        <f t="shared" si="89"/>
        <v>4</v>
      </c>
      <c r="Q206" s="43">
        <v>1944</v>
      </c>
      <c r="R206" s="43">
        <v>2019</v>
      </c>
      <c r="S206" s="40">
        <f t="shared" si="90"/>
        <v>0</v>
      </c>
      <c r="T206" s="40" t="s">
        <v>1162</v>
      </c>
      <c r="U206" s="40">
        <f t="shared" si="91"/>
        <v>4</v>
      </c>
      <c r="V206" s="40" t="str">
        <f>IFERROR(VLOOKUP(A206,'Data Tables'!$L$3:$M$89,2,FALSE),"No")</f>
        <v>No</v>
      </c>
      <c r="W206" s="40">
        <f t="shared" si="92"/>
        <v>0</v>
      </c>
      <c r="X206" s="43"/>
      <c r="Y206" s="40">
        <f t="shared" si="93"/>
        <v>0</v>
      </c>
      <c r="Z206" s="41" t="s">
        <v>46</v>
      </c>
      <c r="AA206" s="40">
        <f t="shared" si="94"/>
        <v>4</v>
      </c>
      <c r="AB206" s="41" t="s">
        <v>41</v>
      </c>
      <c r="AC206" s="42">
        <f t="shared" si="95"/>
        <v>2</v>
      </c>
      <c r="AD206" s="41" t="s">
        <v>54</v>
      </c>
      <c r="AE206" s="42">
        <f t="shared" si="96"/>
        <v>2</v>
      </c>
      <c r="AF206" s="43">
        <v>2019</v>
      </c>
      <c r="AG206" s="40">
        <f t="shared" si="97"/>
        <v>1</v>
      </c>
      <c r="AH206" s="43" t="s">
        <v>49</v>
      </c>
      <c r="AI206" s="40">
        <f t="shared" si="98"/>
        <v>2</v>
      </c>
      <c r="AJ206" s="46" t="s">
        <v>49</v>
      </c>
      <c r="AK206" s="40">
        <f t="shared" si="99"/>
        <v>1</v>
      </c>
      <c r="AL206" s="9" t="s">
        <v>1048</v>
      </c>
      <c r="AM206" s="9">
        <f t="shared" si="100"/>
        <v>4</v>
      </c>
      <c r="AN206" s="9" t="s">
        <v>1055</v>
      </c>
      <c r="AO206" s="47">
        <f>VLOOKUP(AN206,'Data Tables'!$E$4:$F$15,2,FALSE)</f>
        <v>20.157194</v>
      </c>
      <c r="AP206" s="9">
        <f t="shared" si="101"/>
        <v>0</v>
      </c>
      <c r="AQ206" s="9" t="s">
        <v>1050</v>
      </c>
      <c r="AR206" s="9">
        <f t="shared" si="102"/>
        <v>2</v>
      </c>
      <c r="AS206" s="9" t="str">
        <f t="shared" si="103"/>
        <v>NYC Natural Gas</v>
      </c>
      <c r="AT206" s="9" t="s">
        <v>1162</v>
      </c>
      <c r="AU206" s="9">
        <f t="shared" si="104"/>
        <v>0</v>
      </c>
      <c r="AV206" s="9">
        <f t="shared" si="105"/>
        <v>65</v>
      </c>
    </row>
    <row r="207" spans="1:48" hidden="1" x14ac:dyDescent="0.25">
      <c r="A207" s="9" t="s">
        <v>724</v>
      </c>
      <c r="B207" s="9" t="s">
        <v>725</v>
      </c>
      <c r="C207" s="9" t="s">
        <v>726</v>
      </c>
      <c r="D207" s="9" t="s">
        <v>727</v>
      </c>
      <c r="E207" t="s">
        <v>1035</v>
      </c>
      <c r="F207" t="str">
        <f t="shared" si="86"/>
        <v>Not NYC</v>
      </c>
      <c r="G207" s="9" t="s">
        <v>76</v>
      </c>
      <c r="H207" s="36">
        <v>42.953941999999998</v>
      </c>
      <c r="I207" s="36">
        <v>-74.216471999999996</v>
      </c>
      <c r="J207" s="40">
        <f t="shared" si="82"/>
        <v>4</v>
      </c>
      <c r="K207" s="40">
        <f t="shared" si="87"/>
        <v>4</v>
      </c>
      <c r="L207" s="40">
        <f t="shared" si="88"/>
        <v>4</v>
      </c>
      <c r="M207" s="41">
        <v>50704.612884759379</v>
      </c>
      <c r="N207" s="41">
        <v>22109.569571842752</v>
      </c>
      <c r="O207" s="41">
        <f>(M207/0.85)*116.9*0.0005</f>
        <v>3486.6877918990422</v>
      </c>
      <c r="P207" s="42">
        <f t="shared" si="89"/>
        <v>2</v>
      </c>
      <c r="Q207" s="43">
        <v>1903</v>
      </c>
      <c r="R207" s="43"/>
      <c r="S207" s="40">
        <f t="shared" si="90"/>
        <v>4</v>
      </c>
      <c r="T207" s="40"/>
      <c r="U207" s="40">
        <f t="shared" si="91"/>
        <v>0</v>
      </c>
      <c r="V207" s="40" t="str">
        <f>IFERROR(VLOOKUP(A207,'Data Tables'!$L$3:$M$89,2,FALSE),"No")</f>
        <v>No</v>
      </c>
      <c r="W207" s="40">
        <f t="shared" si="92"/>
        <v>0</v>
      </c>
      <c r="X207" s="43"/>
      <c r="Y207" s="40">
        <f t="shared" si="93"/>
        <v>0</v>
      </c>
      <c r="Z207" s="43" t="s">
        <v>156</v>
      </c>
      <c r="AA207" s="40">
        <f t="shared" si="94"/>
        <v>0</v>
      </c>
      <c r="AB207" s="44" t="str">
        <f>IF(AND(E207="Manhattan",G207="Multifamily Housing"),IF(Q207&lt;1980,"Dual Fuel","Natural Gas"),IF(AND(E207="Manhattan",G207&lt;&gt;"Multifamily Housing"),IF(Q207&lt;1945,"Oil",IF(Q207&lt;1980,"Dual Fuel","Natural Gas")),IF(E207="Downstate/LI/HV",IF(Q207&lt;1980,"Dual Fuel","Natural Gas"),IF(Q207&lt;1945,"Dual Fuel","Natural Gas"))))</f>
        <v>Dual Fuel</v>
      </c>
      <c r="AC207" s="42">
        <f t="shared" si="95"/>
        <v>3</v>
      </c>
      <c r="AD207" s="44" t="str">
        <f>IF(AND(E207="Upstate",Q207&gt;=1945),"Furnace",IF(Q207&gt;=1980,"HW Boiler",IF(AND(E207="Downstate/LI/HV",Q207&gt;=1945),"Furnace","Steam Boiler")))</f>
        <v>Steam Boiler</v>
      </c>
      <c r="AE207" s="42">
        <f t="shared" si="96"/>
        <v>2</v>
      </c>
      <c r="AF207" s="45">
        <v>1990</v>
      </c>
      <c r="AG207" s="40">
        <f t="shared" si="97"/>
        <v>2</v>
      </c>
      <c r="AH207" s="45" t="str">
        <f>IF(AND(E207="Upstate",Q207&gt;=1945),"Forced Air",IF(Q207&gt;=1980,"Hydronic",IF(AND(E207="Downstate/LI/HV",Q207&gt;=1945),"Forced Air","Steam")))</f>
        <v>Steam</v>
      </c>
      <c r="AI207" s="40">
        <f t="shared" si="98"/>
        <v>2</v>
      </c>
      <c r="AJ207" s="46" t="s">
        <v>42</v>
      </c>
      <c r="AK207" s="40">
        <f t="shared" si="99"/>
        <v>0</v>
      </c>
      <c r="AL207" s="9" t="s">
        <v>1064</v>
      </c>
      <c r="AM207" s="9">
        <f t="shared" si="100"/>
        <v>1</v>
      </c>
      <c r="AN207" s="9" t="s">
        <v>1047</v>
      </c>
      <c r="AO207" s="47">
        <f>VLOOKUP(AN207,'Data Tables'!$E$4:$F$15,2,FALSE)</f>
        <v>8.6002589999999994</v>
      </c>
      <c r="AP207" s="9">
        <f t="shared" si="101"/>
        <v>4</v>
      </c>
      <c r="AQ207" s="9" t="s">
        <v>1061</v>
      </c>
      <c r="AR207" s="9">
        <f t="shared" si="102"/>
        <v>4</v>
      </c>
      <c r="AS207" s="9" t="str">
        <f t="shared" si="103"/>
        <v>Not NYC</v>
      </c>
      <c r="AT207" s="9"/>
      <c r="AU207" s="9">
        <f t="shared" si="104"/>
        <v>0</v>
      </c>
      <c r="AV207" s="9">
        <f t="shared" si="105"/>
        <v>65</v>
      </c>
    </row>
    <row r="208" spans="1:48" hidden="1" x14ac:dyDescent="0.25">
      <c r="A208" s="9" t="s">
        <v>1022</v>
      </c>
      <c r="B208" s="9" t="s">
        <v>1023</v>
      </c>
      <c r="C208" s="9" t="s">
        <v>1024</v>
      </c>
      <c r="D208" s="9" t="s">
        <v>820</v>
      </c>
      <c r="E208" t="s">
        <v>1035</v>
      </c>
      <c r="F208" t="str">
        <f t="shared" si="86"/>
        <v>Not NYC</v>
      </c>
      <c r="G208" s="9" t="s">
        <v>76</v>
      </c>
      <c r="H208" s="36">
        <v>42.213386</v>
      </c>
      <c r="I208" s="36">
        <v>-78.287498999999997</v>
      </c>
      <c r="J208" s="40">
        <f t="shared" si="82"/>
        <v>4</v>
      </c>
      <c r="K208" s="40">
        <f t="shared" si="87"/>
        <v>4</v>
      </c>
      <c r="L208" s="40">
        <f t="shared" si="88"/>
        <v>4</v>
      </c>
      <c r="M208" s="41">
        <v>25914.784998709059</v>
      </c>
      <c r="N208" s="41">
        <v>11300.0515982743</v>
      </c>
      <c r="O208" s="41">
        <f>(M208/0.85)*116.9*0.0005</f>
        <v>1782.0225684406407</v>
      </c>
      <c r="P208" s="42">
        <f t="shared" si="89"/>
        <v>1</v>
      </c>
      <c r="Q208" s="43">
        <v>1923</v>
      </c>
      <c r="R208" s="43"/>
      <c r="S208" s="40">
        <f t="shared" si="90"/>
        <v>4</v>
      </c>
      <c r="T208" s="40"/>
      <c r="U208" s="40">
        <f t="shared" si="91"/>
        <v>0</v>
      </c>
      <c r="V208" s="40" t="str">
        <f>IFERROR(VLOOKUP(A208,'Data Tables'!$L$3:$M$89,2,FALSE),"No")</f>
        <v>No</v>
      </c>
      <c r="W208" s="40">
        <f t="shared" si="92"/>
        <v>0</v>
      </c>
      <c r="X208" s="43"/>
      <c r="Y208" s="40">
        <f t="shared" si="93"/>
        <v>0</v>
      </c>
      <c r="Z208" s="43" t="s">
        <v>77</v>
      </c>
      <c r="AA208" s="40">
        <f t="shared" si="94"/>
        <v>1</v>
      </c>
      <c r="AB208" s="44" t="str">
        <f>IF(AND(E208="Manhattan",G208="Multifamily Housing"),IF(Q208&lt;1980,"Dual Fuel","Natural Gas"),IF(AND(E208="Manhattan",G208&lt;&gt;"Multifamily Housing"),IF(Q208&lt;1945,"Oil",IF(Q208&lt;1980,"Dual Fuel","Natural Gas")),IF(E208="Downstate/LI/HV",IF(Q208&lt;1980,"Dual Fuel","Natural Gas"),IF(Q208&lt;1945,"Dual Fuel","Natural Gas"))))</f>
        <v>Dual Fuel</v>
      </c>
      <c r="AC208" s="42">
        <f t="shared" si="95"/>
        <v>3</v>
      </c>
      <c r="AD208" s="44" t="str">
        <f>IF(AND(E208="Upstate",Q208&gt;=1945),"Furnace",IF(Q208&gt;=1980,"HW Boiler",IF(AND(E208="Downstate/LI/HV",Q208&gt;=1945),"Furnace","Steam Boiler")))</f>
        <v>Steam Boiler</v>
      </c>
      <c r="AE208" s="42">
        <f t="shared" si="96"/>
        <v>2</v>
      </c>
      <c r="AF208" s="45">
        <v>1990</v>
      </c>
      <c r="AG208" s="40">
        <f t="shared" si="97"/>
        <v>2</v>
      </c>
      <c r="AH208" s="45" t="str">
        <f>IF(AND(E208="Upstate",Q208&gt;=1945),"Forced Air",IF(Q208&gt;=1980,"Hydronic",IF(AND(E208="Downstate/LI/HV",Q208&gt;=1945),"Forced Air","Steam")))</f>
        <v>Steam</v>
      </c>
      <c r="AI208" s="40">
        <f t="shared" si="98"/>
        <v>2</v>
      </c>
      <c r="AJ208" s="46" t="s">
        <v>42</v>
      </c>
      <c r="AK208" s="40">
        <f t="shared" si="99"/>
        <v>0</v>
      </c>
      <c r="AL208" s="9" t="s">
        <v>1064</v>
      </c>
      <c r="AM208" s="9">
        <f t="shared" si="100"/>
        <v>1</v>
      </c>
      <c r="AN208" s="9" t="s">
        <v>1047</v>
      </c>
      <c r="AO208" s="47">
        <f>VLOOKUP(AN208,'Data Tables'!$E$4:$F$15,2,FALSE)</f>
        <v>8.6002589999999994</v>
      </c>
      <c r="AP208" s="9">
        <f t="shared" si="101"/>
        <v>4</v>
      </c>
      <c r="AQ208" s="9" t="s">
        <v>1061</v>
      </c>
      <c r="AR208" s="9">
        <f t="shared" si="102"/>
        <v>4</v>
      </c>
      <c r="AS208" s="9" t="str">
        <f t="shared" si="103"/>
        <v>Not NYC</v>
      </c>
      <c r="AT208" s="9"/>
      <c r="AU208" s="9">
        <f t="shared" si="104"/>
        <v>0</v>
      </c>
      <c r="AV208" s="9">
        <f t="shared" si="105"/>
        <v>65</v>
      </c>
    </row>
    <row r="209" spans="1:48" hidden="1" x14ac:dyDescent="0.25">
      <c r="A209" s="9" t="s">
        <v>932</v>
      </c>
      <c r="B209" s="9" t="s">
        <v>933</v>
      </c>
      <c r="C209" s="9" t="s">
        <v>934</v>
      </c>
      <c r="D209" s="9" t="s">
        <v>935</v>
      </c>
      <c r="E209" t="s">
        <v>1035</v>
      </c>
      <c r="F209" t="str">
        <f t="shared" si="86"/>
        <v>Not NYC</v>
      </c>
      <c r="G209" s="9" t="s">
        <v>53</v>
      </c>
      <c r="H209" s="36">
        <v>42.615253000000003</v>
      </c>
      <c r="I209" s="36">
        <v>-77.090562000000006</v>
      </c>
      <c r="J209" s="40">
        <f t="shared" si="82"/>
        <v>2</v>
      </c>
      <c r="K209" s="40">
        <f t="shared" si="87"/>
        <v>0</v>
      </c>
      <c r="L209" s="40">
        <f t="shared" si="88"/>
        <v>1</v>
      </c>
      <c r="M209" s="41">
        <v>32454.104318181817</v>
      </c>
      <c r="N209" s="41">
        <v>3653.4591118421049</v>
      </c>
      <c r="O209" s="41">
        <f>(M209/0.85)*116.9*0.0005</f>
        <v>2231.6969381149734</v>
      </c>
      <c r="P209" s="42">
        <f t="shared" si="89"/>
        <v>1</v>
      </c>
      <c r="Q209" s="43">
        <v>1924</v>
      </c>
      <c r="R209" s="43"/>
      <c r="S209" s="40">
        <f t="shared" si="90"/>
        <v>4</v>
      </c>
      <c r="T209" s="40"/>
      <c r="U209" s="40">
        <f t="shared" si="91"/>
        <v>0</v>
      </c>
      <c r="V209" s="40" t="str">
        <f>IFERROR(VLOOKUP(A209,'Data Tables'!$L$3:$M$89,2,FALSE),"No")</f>
        <v>Yes</v>
      </c>
      <c r="W209" s="40">
        <f t="shared" si="92"/>
        <v>4</v>
      </c>
      <c r="X209" s="43" t="s">
        <v>1110</v>
      </c>
      <c r="Y209" s="40">
        <f t="shared" si="93"/>
        <v>4</v>
      </c>
      <c r="Z209" s="43" t="s">
        <v>46</v>
      </c>
      <c r="AA209" s="40">
        <f t="shared" si="94"/>
        <v>4</v>
      </c>
      <c r="AB209" s="44" t="str">
        <f>IF(AND(E209="Manhattan",G209="Multifamily Housing"),IF(Q209&lt;1980,"Dual Fuel","Natural Gas"),IF(AND(E209="Manhattan",G209&lt;&gt;"Multifamily Housing"),IF(Q209&lt;1945,"Oil",IF(Q209&lt;1980,"Dual Fuel","Natural Gas")),IF(E209="Downstate/LI/HV",IF(Q209&lt;1980,"Dual Fuel","Natural Gas"),IF(Q209&lt;1945,"Dual Fuel","Natural Gas"))))</f>
        <v>Dual Fuel</v>
      </c>
      <c r="AC209" s="42">
        <f t="shared" si="95"/>
        <v>3</v>
      </c>
      <c r="AD209" s="44" t="str">
        <f>IF(AND(E209="Upstate",Q209&gt;=1945),"Furnace",IF(Q209&gt;=1980,"HW Boiler",IF(AND(E209="Downstate/LI/HV",Q209&gt;=1945),"Furnace","Steam Boiler")))</f>
        <v>Steam Boiler</v>
      </c>
      <c r="AE209" s="42">
        <f t="shared" si="96"/>
        <v>2</v>
      </c>
      <c r="AF209" s="45">
        <v>1990</v>
      </c>
      <c r="AG209" s="40">
        <f t="shared" si="97"/>
        <v>2</v>
      </c>
      <c r="AH209" s="45" t="str">
        <f>IF(AND(E209="Upstate",Q209&gt;=1945),"Forced Air",IF(Q209&gt;=1980,"Hydronic",IF(AND(E209="Downstate/LI/HV",Q209&gt;=1945),"Forced Air","Steam")))</f>
        <v>Steam</v>
      </c>
      <c r="AI209" s="40">
        <f t="shared" si="98"/>
        <v>2</v>
      </c>
      <c r="AJ209" s="46" t="s">
        <v>42</v>
      </c>
      <c r="AK209" s="40">
        <f t="shared" si="99"/>
        <v>0</v>
      </c>
      <c r="AL209" s="9" t="s">
        <v>1060</v>
      </c>
      <c r="AM209" s="9">
        <f t="shared" si="100"/>
        <v>2</v>
      </c>
      <c r="AN209" s="9" t="s">
        <v>1053</v>
      </c>
      <c r="AO209" s="47">
        <f>VLOOKUP(AN209,'Data Tables'!$E$4:$F$15,2,FALSE)</f>
        <v>9.6621608999999999</v>
      </c>
      <c r="AP209" s="9">
        <f t="shared" si="101"/>
        <v>3</v>
      </c>
      <c r="AQ209" s="9" t="s">
        <v>1061</v>
      </c>
      <c r="AR209" s="9">
        <f t="shared" si="102"/>
        <v>4</v>
      </c>
      <c r="AS209" s="9" t="str">
        <f t="shared" si="103"/>
        <v>Not NYC</v>
      </c>
      <c r="AT209" s="9"/>
      <c r="AU209" s="9">
        <f t="shared" si="104"/>
        <v>0</v>
      </c>
      <c r="AV209" s="9">
        <f t="shared" si="105"/>
        <v>65</v>
      </c>
    </row>
    <row r="210" spans="1:48" x14ac:dyDescent="0.25">
      <c r="A210" s="9" t="s">
        <v>396</v>
      </c>
      <c r="B210" s="9" t="s">
        <v>397</v>
      </c>
      <c r="C210" s="9" t="s">
        <v>62</v>
      </c>
      <c r="D210" s="9" t="s">
        <v>63</v>
      </c>
      <c r="E210" t="s">
        <v>63</v>
      </c>
      <c r="F210" t="str">
        <f t="shared" si="86"/>
        <v>NYC</v>
      </c>
      <c r="G210" s="9" t="s">
        <v>53</v>
      </c>
      <c r="H210" s="36">
        <v>40.735508000000003</v>
      </c>
      <c r="I210" s="36">
        <v>-73.997113999999996</v>
      </c>
      <c r="J210" s="40">
        <f t="shared" si="82"/>
        <v>2</v>
      </c>
      <c r="K210" s="40">
        <f t="shared" si="87"/>
        <v>0</v>
      </c>
      <c r="L210" s="40">
        <f t="shared" si="88"/>
        <v>1</v>
      </c>
      <c r="M210" s="41">
        <v>172639.88211038959</v>
      </c>
      <c r="N210" s="41">
        <v>19434.606611842104</v>
      </c>
      <c r="O210" s="41">
        <v>11871.530716885027</v>
      </c>
      <c r="P210" s="42">
        <f t="shared" si="89"/>
        <v>3</v>
      </c>
      <c r="Q210" s="43">
        <v>1931</v>
      </c>
      <c r="R210" s="43"/>
      <c r="S210" s="40">
        <f t="shared" si="90"/>
        <v>4</v>
      </c>
      <c r="T210" s="40"/>
      <c r="U210" s="40">
        <f t="shared" si="91"/>
        <v>0</v>
      </c>
      <c r="V210" s="40" t="str">
        <f>IFERROR(VLOOKUP(A210,'Data Tables'!$L$3:$M$89,2,FALSE),"No")</f>
        <v>Yes</v>
      </c>
      <c r="W210" s="40">
        <f t="shared" si="92"/>
        <v>4</v>
      </c>
      <c r="X210" s="43"/>
      <c r="Y210" s="40">
        <f t="shared" si="93"/>
        <v>0</v>
      </c>
      <c r="Z210" s="41" t="s">
        <v>40</v>
      </c>
      <c r="AA210" s="40">
        <f t="shared" si="94"/>
        <v>0</v>
      </c>
      <c r="AB210" s="41" t="s">
        <v>201</v>
      </c>
      <c r="AC210" s="42">
        <f t="shared" si="95"/>
        <v>4</v>
      </c>
      <c r="AD210" s="41" t="s">
        <v>74</v>
      </c>
      <c r="AE210" s="42">
        <f t="shared" si="96"/>
        <v>2</v>
      </c>
      <c r="AF210" s="43">
        <v>2010</v>
      </c>
      <c r="AG210" s="40">
        <f t="shared" si="97"/>
        <v>1</v>
      </c>
      <c r="AH210" s="43" t="s">
        <v>49</v>
      </c>
      <c r="AI210" s="40">
        <f t="shared" si="98"/>
        <v>2</v>
      </c>
      <c r="AJ210" s="46" t="s">
        <v>42</v>
      </c>
      <c r="AK210" s="40">
        <f t="shared" si="99"/>
        <v>0</v>
      </c>
      <c r="AL210" s="9" t="s">
        <v>1048</v>
      </c>
      <c r="AM210" s="9">
        <f t="shared" si="100"/>
        <v>4</v>
      </c>
      <c r="AN210" s="9" t="s">
        <v>1055</v>
      </c>
      <c r="AO210" s="47">
        <f>VLOOKUP(AN210,'Data Tables'!$E$4:$F$15,2,FALSE)</f>
        <v>20.157194</v>
      </c>
      <c r="AP210" s="9">
        <f t="shared" si="101"/>
        <v>0</v>
      </c>
      <c r="AQ210" s="9" t="s">
        <v>1050</v>
      </c>
      <c r="AR210" s="9">
        <f t="shared" si="102"/>
        <v>2</v>
      </c>
      <c r="AS210" s="9" t="str">
        <f t="shared" si="103"/>
        <v>NYC Oil</v>
      </c>
      <c r="AT210" s="9"/>
      <c r="AU210" s="9">
        <f t="shared" si="104"/>
        <v>4</v>
      </c>
      <c r="AV210" s="9">
        <f t="shared" si="105"/>
        <v>65</v>
      </c>
    </row>
    <row r="211" spans="1:48" hidden="1" x14ac:dyDescent="0.25">
      <c r="A211" s="9" t="s">
        <v>764</v>
      </c>
      <c r="B211" s="9"/>
      <c r="C211" s="9" t="s">
        <v>449</v>
      </c>
      <c r="D211" s="9" t="s">
        <v>450</v>
      </c>
      <c r="E211" t="s">
        <v>1034</v>
      </c>
      <c r="F211" t="str">
        <f t="shared" si="86"/>
        <v>Not NYC</v>
      </c>
      <c r="G211" s="9" t="s">
        <v>316</v>
      </c>
      <c r="H211" s="36">
        <v>41.388530000000003</v>
      </c>
      <c r="I211" s="36">
        <v>-72.085989999999995</v>
      </c>
      <c r="J211" s="40">
        <f t="shared" si="82"/>
        <v>3</v>
      </c>
      <c r="K211" s="40">
        <f t="shared" si="87"/>
        <v>2</v>
      </c>
      <c r="L211" s="40">
        <f t="shared" si="88"/>
        <v>3</v>
      </c>
      <c r="M211" s="41">
        <v>44759.245197981691</v>
      </c>
      <c r="N211" s="41">
        <v>6517.5743007587371</v>
      </c>
      <c r="O211" s="41">
        <f t="shared" ref="O211:O243" si="106">(M211/0.85)*116.9*0.0005</f>
        <v>3077.8563315553292</v>
      </c>
      <c r="P211" s="42">
        <f t="shared" si="89"/>
        <v>1</v>
      </c>
      <c r="Q211" s="43">
        <v>1900</v>
      </c>
      <c r="R211" s="43"/>
      <c r="S211" s="40">
        <f t="shared" si="90"/>
        <v>4</v>
      </c>
      <c r="T211" s="40" t="s">
        <v>1162</v>
      </c>
      <c r="U211" s="40">
        <f t="shared" si="91"/>
        <v>4</v>
      </c>
      <c r="V211" s="40" t="str">
        <f>IFERROR(VLOOKUP(A211,'Data Tables'!$L$3:$M$89,2,FALSE),"No")</f>
        <v>No</v>
      </c>
      <c r="W211" s="40">
        <f t="shared" si="92"/>
        <v>0</v>
      </c>
      <c r="X211" s="43"/>
      <c r="Y211" s="40">
        <f t="shared" si="93"/>
        <v>0</v>
      </c>
      <c r="Z211" s="43" t="s">
        <v>46</v>
      </c>
      <c r="AA211" s="40">
        <f t="shared" si="94"/>
        <v>4</v>
      </c>
      <c r="AB211" s="44" t="str">
        <f t="shared" ref="AB211:AB216" si="107">IF(AND(E211="Manhattan",G211="Multifamily Housing"),IF(Q211&lt;1980,"Dual Fuel","Natural Gas"),IF(AND(E211="Manhattan",G211&lt;&gt;"Multifamily Housing"),IF(Q211&lt;1945,"Oil",IF(Q211&lt;1980,"Dual Fuel","Natural Gas")),IF(E211="Downstate/LI/HV",IF(Q211&lt;1980,"Dual Fuel","Natural Gas"),IF(Q211&lt;1945,"Dual Fuel","Natural Gas"))))</f>
        <v>Dual Fuel</v>
      </c>
      <c r="AC211" s="42">
        <f t="shared" si="95"/>
        <v>3</v>
      </c>
      <c r="AD211" s="44" t="str">
        <f>IF(AND(E211="Upstate",Q211&gt;=1945),"Furnace",IF(Q211&gt;=1980,"HW Boiler",IF(AND(E211="Downstate/LI/HV",Q211&gt;=1945),"Furnace","Steam Boiler")))</f>
        <v>Steam Boiler</v>
      </c>
      <c r="AE211" s="42">
        <f t="shared" si="96"/>
        <v>2</v>
      </c>
      <c r="AF211" s="45">
        <v>1990</v>
      </c>
      <c r="AG211" s="40">
        <f t="shared" si="97"/>
        <v>2</v>
      </c>
      <c r="AH211" s="45" t="str">
        <f t="shared" ref="AH211:AH216" si="108">IF(AND(E211="Upstate",Q211&gt;=1945),"Forced Air",IF(Q211&gt;=1980,"Hydronic",IF(AND(E211="Downstate/LI/HV",Q211&gt;=1945),"Forced Air","Steam")))</f>
        <v>Steam</v>
      </c>
      <c r="AI211" s="40">
        <f t="shared" si="98"/>
        <v>2</v>
      </c>
      <c r="AJ211" s="46" t="s">
        <v>42</v>
      </c>
      <c r="AK211" s="40">
        <f t="shared" si="99"/>
        <v>0</v>
      </c>
      <c r="AL211" s="9" t="s">
        <v>1048</v>
      </c>
      <c r="AM211" s="9">
        <f t="shared" si="100"/>
        <v>4</v>
      </c>
      <c r="AN211" s="9" t="s">
        <v>1052</v>
      </c>
      <c r="AO211" s="47">
        <f>VLOOKUP(AN211,'Data Tables'!$E$4:$F$15,2,FALSE)</f>
        <v>18.814844999999998</v>
      </c>
      <c r="AP211" s="9">
        <f t="shared" si="101"/>
        <v>1</v>
      </c>
      <c r="AQ211" s="9" t="s">
        <v>1058</v>
      </c>
      <c r="AR211" s="9">
        <f t="shared" si="102"/>
        <v>1</v>
      </c>
      <c r="AS211" s="9" t="str">
        <f t="shared" si="103"/>
        <v>Not NYC</v>
      </c>
      <c r="AT211" s="9"/>
      <c r="AU211" s="9">
        <f t="shared" si="104"/>
        <v>0</v>
      </c>
      <c r="AV211" s="9">
        <f t="shared" si="105"/>
        <v>65</v>
      </c>
    </row>
    <row r="212" spans="1:48" hidden="1" x14ac:dyDescent="0.25">
      <c r="A212" s="9" t="s">
        <v>803</v>
      </c>
      <c r="B212" s="9" t="s">
        <v>804</v>
      </c>
      <c r="C212" s="9" t="s">
        <v>805</v>
      </c>
      <c r="D212" s="9" t="s">
        <v>418</v>
      </c>
      <c r="E212" t="s">
        <v>1035</v>
      </c>
      <c r="F212" t="str">
        <f t="shared" si="86"/>
        <v>Not NYC</v>
      </c>
      <c r="G212" s="9" t="s">
        <v>339</v>
      </c>
      <c r="H212" s="36">
        <v>42.490620849351799</v>
      </c>
      <c r="I212" s="36">
        <v>-78.932890829894205</v>
      </c>
      <c r="J212" s="40">
        <f t="shared" si="82"/>
        <v>3</v>
      </c>
      <c r="K212" s="40">
        <f t="shared" si="87"/>
        <v>1</v>
      </c>
      <c r="L212" s="40">
        <f t="shared" si="88"/>
        <v>1</v>
      </c>
      <c r="M212" s="41">
        <v>40068.198528607587</v>
      </c>
      <c r="N212" s="41">
        <v>21981.858915000004</v>
      </c>
      <c r="O212" s="41">
        <f t="shared" si="106"/>
        <v>2755.277887055428</v>
      </c>
      <c r="P212" s="42">
        <f t="shared" si="89"/>
        <v>1</v>
      </c>
      <c r="Q212" s="43">
        <v>1982</v>
      </c>
      <c r="R212" s="43"/>
      <c r="S212" s="40">
        <f t="shared" si="90"/>
        <v>1</v>
      </c>
      <c r="T212" s="40" t="s">
        <v>1162</v>
      </c>
      <c r="U212" s="40">
        <f t="shared" si="91"/>
        <v>4</v>
      </c>
      <c r="V212" s="40" t="str">
        <f>IFERROR(VLOOKUP(A212,'Data Tables'!$L$3:$M$89,2,FALSE),"No")</f>
        <v>No</v>
      </c>
      <c r="W212" s="40">
        <f t="shared" si="92"/>
        <v>0</v>
      </c>
      <c r="X212" s="43"/>
      <c r="Y212" s="40">
        <f t="shared" si="93"/>
        <v>0</v>
      </c>
      <c r="Z212" s="43" t="s">
        <v>46</v>
      </c>
      <c r="AA212" s="40">
        <f t="shared" si="94"/>
        <v>4</v>
      </c>
      <c r="AB212" s="44" t="str">
        <f t="shared" si="107"/>
        <v>Natural Gas</v>
      </c>
      <c r="AC212" s="42">
        <f t="shared" si="95"/>
        <v>2</v>
      </c>
      <c r="AD212" s="44" t="str">
        <f>IF(AND(E212="Upstate",Q212&gt;=1945),"Furnace",IF(Q212&gt;=1980,"HW Boiler",IF(AND(E212="Downstate/LI/HV",Q212&gt;=1945),"Furnace","Steam Boiler")))</f>
        <v>Furnace</v>
      </c>
      <c r="AE212" s="42">
        <f t="shared" si="96"/>
        <v>3</v>
      </c>
      <c r="AF212" s="45">
        <v>1990</v>
      </c>
      <c r="AG212" s="40">
        <f t="shared" si="97"/>
        <v>2</v>
      </c>
      <c r="AH212" s="45" t="str">
        <f t="shared" si="108"/>
        <v>Forced Air</v>
      </c>
      <c r="AI212" s="40">
        <f t="shared" si="98"/>
        <v>4</v>
      </c>
      <c r="AJ212" s="46" t="s">
        <v>42</v>
      </c>
      <c r="AK212" s="40">
        <f t="shared" si="99"/>
        <v>0</v>
      </c>
      <c r="AL212" s="9" t="s">
        <v>1060</v>
      </c>
      <c r="AM212" s="9">
        <f t="shared" si="100"/>
        <v>2</v>
      </c>
      <c r="AN212" s="9" t="s">
        <v>1047</v>
      </c>
      <c r="AO212" s="47">
        <f>VLOOKUP(AN212,'Data Tables'!$E$4:$F$15,2,FALSE)</f>
        <v>8.6002589999999994</v>
      </c>
      <c r="AP212" s="9">
        <f t="shared" si="101"/>
        <v>4</v>
      </c>
      <c r="AQ212" s="9" t="s">
        <v>1061</v>
      </c>
      <c r="AR212" s="9">
        <f t="shared" si="102"/>
        <v>4</v>
      </c>
      <c r="AS212" s="9" t="str">
        <f t="shared" si="103"/>
        <v>Not NYC</v>
      </c>
      <c r="AT212" s="9"/>
      <c r="AU212" s="9">
        <f t="shared" si="104"/>
        <v>0</v>
      </c>
      <c r="AV212" s="9">
        <f t="shared" si="105"/>
        <v>65</v>
      </c>
    </row>
    <row r="213" spans="1:48" x14ac:dyDescent="0.25">
      <c r="A213" s="9" t="s">
        <v>240</v>
      </c>
      <c r="B213" s="9" t="s">
        <v>241</v>
      </c>
      <c r="C213" s="9" t="s">
        <v>45</v>
      </c>
      <c r="D213" s="9" t="s">
        <v>45</v>
      </c>
      <c r="E213" t="s">
        <v>1034</v>
      </c>
      <c r="F213" t="str">
        <f t="shared" si="86"/>
        <v>NYC</v>
      </c>
      <c r="G213" s="9" t="s">
        <v>76</v>
      </c>
      <c r="H213" s="36">
        <v>40.867495099999999</v>
      </c>
      <c r="I213" s="36">
        <v>-73.905149600000001</v>
      </c>
      <c r="J213" s="40">
        <f t="shared" si="82"/>
        <v>4</v>
      </c>
      <c r="K213" s="40">
        <f t="shared" si="87"/>
        <v>4</v>
      </c>
      <c r="L213" s="40">
        <f t="shared" si="88"/>
        <v>4</v>
      </c>
      <c r="M213" s="41">
        <v>95459.265123529403</v>
      </c>
      <c r="N213" s="41">
        <v>40150.274457558131</v>
      </c>
      <c r="O213" s="41">
        <f t="shared" si="106"/>
        <v>6564.2282899650518</v>
      </c>
      <c r="P213" s="42">
        <f t="shared" si="89"/>
        <v>2</v>
      </c>
      <c r="Q213" s="43">
        <v>1905</v>
      </c>
      <c r="R213" s="43"/>
      <c r="S213" s="40">
        <f t="shared" si="90"/>
        <v>4</v>
      </c>
      <c r="T213" s="40"/>
      <c r="U213" s="40">
        <f t="shared" si="91"/>
        <v>0</v>
      </c>
      <c r="V213" s="40" t="str">
        <f>IFERROR(VLOOKUP(A213,'Data Tables'!$L$3:$M$89,2,FALSE),"No")</f>
        <v>No</v>
      </c>
      <c r="W213" s="40">
        <f t="shared" si="92"/>
        <v>0</v>
      </c>
      <c r="X213" s="43"/>
      <c r="Y213" s="40">
        <f t="shared" si="93"/>
        <v>0</v>
      </c>
      <c r="Z213" s="41" t="s">
        <v>67</v>
      </c>
      <c r="AA213" s="40">
        <f t="shared" si="94"/>
        <v>2</v>
      </c>
      <c r="AB213" s="44" t="str">
        <f t="shared" si="107"/>
        <v>Dual Fuel</v>
      </c>
      <c r="AC213" s="42">
        <f t="shared" si="95"/>
        <v>3</v>
      </c>
      <c r="AD213" s="44" t="str">
        <f>IF(AND(E213="Upstate",Q213&gt;=1945),"Furnace",IF(Q213&gt;=1980,"HW Boiler",IF(AND(E213="Downstate/LI/HV",Q213&gt;=1945),"Furnace","Steam Boiler")))</f>
        <v>Steam Boiler</v>
      </c>
      <c r="AE213" s="42">
        <f t="shared" si="96"/>
        <v>2</v>
      </c>
      <c r="AF213" s="45">
        <v>1990</v>
      </c>
      <c r="AG213" s="40">
        <f t="shared" si="97"/>
        <v>2</v>
      </c>
      <c r="AH213" s="45" t="str">
        <f t="shared" si="108"/>
        <v>Steam</v>
      </c>
      <c r="AI213" s="40">
        <f t="shared" si="98"/>
        <v>2</v>
      </c>
      <c r="AJ213" s="46" t="s">
        <v>42</v>
      </c>
      <c r="AK213" s="40">
        <f t="shared" si="99"/>
        <v>0</v>
      </c>
      <c r="AL213" s="9" t="s">
        <v>1048</v>
      </c>
      <c r="AM213" s="9">
        <f t="shared" si="100"/>
        <v>4</v>
      </c>
      <c r="AN213" s="9" t="s">
        <v>1055</v>
      </c>
      <c r="AO213" s="47">
        <f>VLOOKUP(AN213,'Data Tables'!$E$4:$F$15,2,FALSE)</f>
        <v>20.157194</v>
      </c>
      <c r="AP213" s="9">
        <f t="shared" si="101"/>
        <v>0</v>
      </c>
      <c r="AQ213" s="9" t="s">
        <v>1050</v>
      </c>
      <c r="AR213" s="9">
        <f t="shared" si="102"/>
        <v>2</v>
      </c>
      <c r="AS213" s="9" t="str">
        <f t="shared" si="103"/>
        <v>NYC Dual Fuel</v>
      </c>
      <c r="AT213" s="9" t="s">
        <v>1162</v>
      </c>
      <c r="AU213" s="9">
        <f t="shared" si="104"/>
        <v>0</v>
      </c>
      <c r="AV213" s="9">
        <f t="shared" si="105"/>
        <v>64</v>
      </c>
    </row>
    <row r="214" spans="1:48" x14ac:dyDescent="0.25">
      <c r="A214" s="9" t="s">
        <v>220</v>
      </c>
      <c r="B214" s="38" t="s">
        <v>221</v>
      </c>
      <c r="C214" s="9" t="s">
        <v>38</v>
      </c>
      <c r="D214" s="9" t="s">
        <v>38</v>
      </c>
      <c r="E214" t="s">
        <v>1034</v>
      </c>
      <c r="F214" t="str">
        <f t="shared" si="86"/>
        <v>NYC</v>
      </c>
      <c r="G214" s="9" t="s">
        <v>76</v>
      </c>
      <c r="H214" s="36">
        <v>40.690850699999999</v>
      </c>
      <c r="I214" s="36">
        <v>-73.977994699999996</v>
      </c>
      <c r="J214" s="40">
        <f t="shared" si="82"/>
        <v>4</v>
      </c>
      <c r="K214" s="40">
        <f t="shared" si="87"/>
        <v>4</v>
      </c>
      <c r="L214" s="40">
        <f t="shared" si="88"/>
        <v>4</v>
      </c>
      <c r="M214" s="41">
        <v>109851.585096</v>
      </c>
      <c r="N214" s="41">
        <v>46203.700452697667</v>
      </c>
      <c r="O214" s="41">
        <f t="shared" si="106"/>
        <v>7553.9119398367066</v>
      </c>
      <c r="P214" s="42">
        <f t="shared" si="89"/>
        <v>3</v>
      </c>
      <c r="Q214" s="43">
        <v>1982</v>
      </c>
      <c r="R214" s="43"/>
      <c r="S214" s="40">
        <f t="shared" si="90"/>
        <v>1</v>
      </c>
      <c r="T214" s="40"/>
      <c r="U214" s="40">
        <f t="shared" si="91"/>
        <v>0</v>
      </c>
      <c r="V214" s="40" t="str">
        <f>IFERROR(VLOOKUP(A214,'Data Tables'!$L$3:$M$89,2,FALSE),"No")</f>
        <v>No</v>
      </c>
      <c r="W214" s="40">
        <f t="shared" si="92"/>
        <v>0</v>
      </c>
      <c r="X214" s="43"/>
      <c r="Y214" s="40">
        <f t="shared" si="93"/>
        <v>0</v>
      </c>
      <c r="Z214" s="41" t="s">
        <v>77</v>
      </c>
      <c r="AA214" s="40">
        <f t="shared" si="94"/>
        <v>1</v>
      </c>
      <c r="AB214" s="44" t="str">
        <f t="shared" si="107"/>
        <v>Natural Gas</v>
      </c>
      <c r="AC214" s="42">
        <f t="shared" si="95"/>
        <v>2</v>
      </c>
      <c r="AD214" s="44" t="str">
        <f>IF(AND(E214="Upstate",Q214&gt;=1945),"Furnace",IF(Q214&gt;=1980,"HW Boiler",IF(AND(E214="Downstate/LI/HV",Q214&gt;=1945),"Furnace","Steam Boiler")))</f>
        <v>HW Boiler</v>
      </c>
      <c r="AE214" s="42">
        <f t="shared" si="96"/>
        <v>4</v>
      </c>
      <c r="AF214" s="45">
        <v>1990</v>
      </c>
      <c r="AG214" s="40">
        <f t="shared" si="97"/>
        <v>2</v>
      </c>
      <c r="AH214" s="45" t="str">
        <f t="shared" si="108"/>
        <v>Hydronic</v>
      </c>
      <c r="AI214" s="40">
        <f t="shared" si="98"/>
        <v>4</v>
      </c>
      <c r="AJ214" s="46" t="s">
        <v>42</v>
      </c>
      <c r="AK214" s="40">
        <f t="shared" si="99"/>
        <v>0</v>
      </c>
      <c r="AL214" s="9" t="s">
        <v>1048</v>
      </c>
      <c r="AM214" s="9">
        <f t="shared" si="100"/>
        <v>4</v>
      </c>
      <c r="AN214" s="9" t="s">
        <v>1055</v>
      </c>
      <c r="AO214" s="47">
        <f>VLOOKUP(AN214,'Data Tables'!$E$4:$F$15,2,FALSE)</f>
        <v>20.157194</v>
      </c>
      <c r="AP214" s="9">
        <f t="shared" si="101"/>
        <v>0</v>
      </c>
      <c r="AQ214" s="9" t="s">
        <v>1050</v>
      </c>
      <c r="AR214" s="9">
        <f t="shared" si="102"/>
        <v>2</v>
      </c>
      <c r="AS214" s="9" t="str">
        <f t="shared" si="103"/>
        <v>NYC Natural Gas</v>
      </c>
      <c r="AT214" s="9" t="s">
        <v>1162</v>
      </c>
      <c r="AU214" s="9">
        <f t="shared" si="104"/>
        <v>0</v>
      </c>
      <c r="AV214" s="9">
        <f t="shared" si="105"/>
        <v>64</v>
      </c>
    </row>
    <row r="215" spans="1:48" hidden="1" x14ac:dyDescent="0.25">
      <c r="A215" s="9" t="s">
        <v>813</v>
      </c>
      <c r="B215" s="9" t="s">
        <v>814</v>
      </c>
      <c r="C215" s="9" t="s">
        <v>815</v>
      </c>
      <c r="D215" s="9" t="s">
        <v>816</v>
      </c>
      <c r="E215" t="s">
        <v>1035</v>
      </c>
      <c r="F215" t="str">
        <f t="shared" si="86"/>
        <v>Not NYC</v>
      </c>
      <c r="G215" s="9" t="s">
        <v>76</v>
      </c>
      <c r="H215" s="36">
        <v>42.369033000000002</v>
      </c>
      <c r="I215" s="36">
        <v>-77.285396000000006</v>
      </c>
      <c r="J215" s="40">
        <f t="shared" si="82"/>
        <v>4</v>
      </c>
      <c r="K215" s="40">
        <f t="shared" si="87"/>
        <v>4</v>
      </c>
      <c r="L215" s="40">
        <f t="shared" si="88"/>
        <v>4</v>
      </c>
      <c r="M215" s="41">
        <v>39138.03711157645</v>
      </c>
      <c r="N215" s="41">
        <v>17066.004554466479</v>
      </c>
      <c r="O215" s="41">
        <f t="shared" si="106"/>
        <v>2691.3156107901691</v>
      </c>
      <c r="P215" s="42">
        <f t="shared" si="89"/>
        <v>1</v>
      </c>
      <c r="Q215" s="43">
        <v>1937</v>
      </c>
      <c r="R215" s="43">
        <v>2013</v>
      </c>
      <c r="S215" s="40">
        <f t="shared" si="90"/>
        <v>0</v>
      </c>
      <c r="T215" s="40"/>
      <c r="U215" s="40">
        <f t="shared" si="91"/>
        <v>0</v>
      </c>
      <c r="V215" s="40" t="str">
        <f>IFERROR(VLOOKUP(A215,'Data Tables'!$L$3:$M$89,2,FALSE),"No")</f>
        <v>No</v>
      </c>
      <c r="W215" s="40">
        <f t="shared" si="92"/>
        <v>0</v>
      </c>
      <c r="X215" s="43"/>
      <c r="Y215" s="40">
        <f t="shared" si="93"/>
        <v>0</v>
      </c>
      <c r="Z215" s="43" t="s">
        <v>46</v>
      </c>
      <c r="AA215" s="40">
        <f t="shared" si="94"/>
        <v>4</v>
      </c>
      <c r="AB215" s="44" t="str">
        <f t="shared" si="107"/>
        <v>Dual Fuel</v>
      </c>
      <c r="AC215" s="42">
        <f t="shared" si="95"/>
        <v>3</v>
      </c>
      <c r="AD215" s="44" t="str">
        <f>IF(AND(E215="Upstate",Q215&gt;=1945),"Furnace",IF(Q215&gt;=1980,"HW Boiler",IF(AND(E215="Downstate/LI/HV",Q215&gt;=1945),"Furnace","Steam Boiler")))</f>
        <v>Steam Boiler</v>
      </c>
      <c r="AE215" s="42">
        <f t="shared" si="96"/>
        <v>2</v>
      </c>
      <c r="AF215" s="45">
        <v>1990</v>
      </c>
      <c r="AG215" s="40">
        <f t="shared" si="97"/>
        <v>2</v>
      </c>
      <c r="AH215" s="45" t="str">
        <f t="shared" si="108"/>
        <v>Steam</v>
      </c>
      <c r="AI215" s="40">
        <f t="shared" si="98"/>
        <v>2</v>
      </c>
      <c r="AJ215" s="46" t="s">
        <v>42</v>
      </c>
      <c r="AK215" s="40">
        <f t="shared" si="99"/>
        <v>0</v>
      </c>
      <c r="AL215" s="9" t="s">
        <v>1064</v>
      </c>
      <c r="AM215" s="9">
        <f t="shared" si="100"/>
        <v>1</v>
      </c>
      <c r="AN215" s="9" t="s">
        <v>1053</v>
      </c>
      <c r="AO215" s="47">
        <f>VLOOKUP(AN215,'Data Tables'!$E$4:$F$15,2,FALSE)</f>
        <v>9.6621608999999999</v>
      </c>
      <c r="AP215" s="9">
        <f t="shared" si="101"/>
        <v>3</v>
      </c>
      <c r="AQ215" s="9" t="s">
        <v>1061</v>
      </c>
      <c r="AR215" s="9">
        <f t="shared" si="102"/>
        <v>4</v>
      </c>
      <c r="AS215" s="9" t="str">
        <f t="shared" si="103"/>
        <v>Not NYC</v>
      </c>
      <c r="AT215" s="9"/>
      <c r="AU215" s="9">
        <f t="shared" si="104"/>
        <v>0</v>
      </c>
      <c r="AV215" s="9">
        <f t="shared" si="105"/>
        <v>64</v>
      </c>
    </row>
    <row r="216" spans="1:48" hidden="1" x14ac:dyDescent="0.25">
      <c r="A216" s="9" t="s">
        <v>908</v>
      </c>
      <c r="B216" s="9" t="s">
        <v>909</v>
      </c>
      <c r="C216" s="9" t="s">
        <v>636</v>
      </c>
      <c r="D216" s="9" t="s">
        <v>424</v>
      </c>
      <c r="E216" t="s">
        <v>1034</v>
      </c>
      <c r="F216" t="str">
        <f t="shared" si="86"/>
        <v>Not NYC</v>
      </c>
      <c r="G216" s="9" t="s">
        <v>76</v>
      </c>
      <c r="H216" s="36">
        <v>40.777656999999998</v>
      </c>
      <c r="I216" s="36">
        <v>-72.977818999999997</v>
      </c>
      <c r="J216" s="40">
        <f t="shared" ref="J216:J239" si="109">IF(OR(G216="Hospitals",G216="Nursing Homes",G216="Hotels",G216="Airports"),4,IF(OR(G216="Multifamily Housing",G216="Correctional Facilities",G216="Military"),3,IF(G216="Colleges &amp; Universities",2,IF(G216="Office",0,666))))</f>
        <v>4</v>
      </c>
      <c r="K216" s="40">
        <f t="shared" si="87"/>
        <v>4</v>
      </c>
      <c r="L216" s="40">
        <f t="shared" si="88"/>
        <v>4</v>
      </c>
      <c r="M216" s="41">
        <v>34491.275850293212</v>
      </c>
      <c r="N216" s="41">
        <v>15039.800516116224</v>
      </c>
      <c r="O216" s="41">
        <f t="shared" si="106"/>
        <v>2371.7824393525157</v>
      </c>
      <c r="P216" s="42">
        <f t="shared" si="89"/>
        <v>1</v>
      </c>
      <c r="Q216" s="43">
        <v>1956</v>
      </c>
      <c r="R216" s="43"/>
      <c r="S216" s="40">
        <f t="shared" si="90"/>
        <v>3</v>
      </c>
      <c r="T216" s="40"/>
      <c r="U216" s="40">
        <f t="shared" si="91"/>
        <v>0</v>
      </c>
      <c r="V216" s="40" t="str">
        <f>IFERROR(VLOOKUP(A216,'Data Tables'!$L$3:$M$89,2,FALSE),"No")</f>
        <v>No</v>
      </c>
      <c r="W216" s="40">
        <f t="shared" si="92"/>
        <v>0</v>
      </c>
      <c r="X216" s="43" t="s">
        <v>1108</v>
      </c>
      <c r="Y216" s="40">
        <f t="shared" si="93"/>
        <v>4</v>
      </c>
      <c r="Z216" s="43" t="s">
        <v>156</v>
      </c>
      <c r="AA216" s="40">
        <f t="shared" si="94"/>
        <v>0</v>
      </c>
      <c r="AB216" s="44" t="str">
        <f t="shared" si="107"/>
        <v>Dual Fuel</v>
      </c>
      <c r="AC216" s="42">
        <f t="shared" si="95"/>
        <v>3</v>
      </c>
      <c r="AD216" s="41" t="s">
        <v>74</v>
      </c>
      <c r="AE216" s="42">
        <f t="shared" si="96"/>
        <v>2</v>
      </c>
      <c r="AF216" s="45">
        <v>1990</v>
      </c>
      <c r="AG216" s="40">
        <f t="shared" si="97"/>
        <v>2</v>
      </c>
      <c r="AH216" s="45" t="str">
        <f t="shared" si="108"/>
        <v>Forced Air</v>
      </c>
      <c r="AI216" s="40">
        <f t="shared" si="98"/>
        <v>4</v>
      </c>
      <c r="AJ216" s="46" t="s">
        <v>42</v>
      </c>
      <c r="AK216" s="40">
        <f t="shared" si="99"/>
        <v>0</v>
      </c>
      <c r="AL216" s="9" t="s">
        <v>1048</v>
      </c>
      <c r="AM216" s="9">
        <f t="shared" si="100"/>
        <v>4</v>
      </c>
      <c r="AN216" s="9" t="s">
        <v>1052</v>
      </c>
      <c r="AO216" s="47">
        <f>VLOOKUP(AN216,'Data Tables'!$E$4:$F$15,2,FALSE)</f>
        <v>18.814844999999998</v>
      </c>
      <c r="AP216" s="9">
        <f t="shared" si="101"/>
        <v>1</v>
      </c>
      <c r="AQ216" s="9" t="s">
        <v>1058</v>
      </c>
      <c r="AR216" s="9">
        <f t="shared" si="102"/>
        <v>1</v>
      </c>
      <c r="AS216" s="9" t="str">
        <f t="shared" si="103"/>
        <v>Not NYC</v>
      </c>
      <c r="AT216" s="9"/>
      <c r="AU216" s="9">
        <f t="shared" si="104"/>
        <v>0</v>
      </c>
      <c r="AV216" s="9">
        <f t="shared" si="105"/>
        <v>64</v>
      </c>
    </row>
    <row r="217" spans="1:48" hidden="1" x14ac:dyDescent="0.25">
      <c r="A217" s="9" t="s">
        <v>698</v>
      </c>
      <c r="B217" s="9" t="s">
        <v>699</v>
      </c>
      <c r="C217" s="9" t="s">
        <v>700</v>
      </c>
      <c r="D217" s="9" t="s">
        <v>437</v>
      </c>
      <c r="E217" t="s">
        <v>1034</v>
      </c>
      <c r="F217" t="str">
        <f t="shared" si="86"/>
        <v>Not NYC</v>
      </c>
      <c r="G217" s="9" t="s">
        <v>53</v>
      </c>
      <c r="H217" s="36">
        <v>42.717601999999999</v>
      </c>
      <c r="I217" s="36">
        <v>-73.752600000000001</v>
      </c>
      <c r="J217" s="40">
        <f t="shared" si="109"/>
        <v>2</v>
      </c>
      <c r="K217" s="40">
        <f t="shared" si="87"/>
        <v>0</v>
      </c>
      <c r="L217" s="40">
        <f t="shared" si="88"/>
        <v>1</v>
      </c>
      <c r="M217" s="41">
        <v>53608.264480519472</v>
      </c>
      <c r="N217" s="41">
        <v>6034.8484868421046</v>
      </c>
      <c r="O217" s="41">
        <f t="shared" si="106"/>
        <v>3686.35653986631</v>
      </c>
      <c r="P217" s="42">
        <f t="shared" si="89"/>
        <v>2</v>
      </c>
      <c r="Q217" s="43">
        <v>1938</v>
      </c>
      <c r="R217" s="43"/>
      <c r="S217" s="40">
        <f t="shared" si="90"/>
        <v>4</v>
      </c>
      <c r="T217" s="40"/>
      <c r="U217" s="40">
        <f t="shared" si="91"/>
        <v>0</v>
      </c>
      <c r="V217" s="40" t="str">
        <f>IFERROR(VLOOKUP(A217,'Data Tables'!$L$3:$M$89,2,FALSE),"No")</f>
        <v>Yes</v>
      </c>
      <c r="W217" s="40">
        <f t="shared" si="92"/>
        <v>4</v>
      </c>
      <c r="X217" s="43"/>
      <c r="Y217" s="40">
        <f t="shared" si="93"/>
        <v>0</v>
      </c>
      <c r="Z217" s="43" t="s">
        <v>46</v>
      </c>
      <c r="AA217" s="40">
        <f t="shared" si="94"/>
        <v>4</v>
      </c>
      <c r="AB217" s="43" t="s">
        <v>41</v>
      </c>
      <c r="AC217" s="42">
        <f t="shared" si="95"/>
        <v>2</v>
      </c>
      <c r="AD217" s="41" t="s">
        <v>74</v>
      </c>
      <c r="AE217" s="42">
        <f t="shared" si="96"/>
        <v>2</v>
      </c>
      <c r="AF217" s="45">
        <v>1990</v>
      </c>
      <c r="AG217" s="40">
        <f t="shared" si="97"/>
        <v>2</v>
      </c>
      <c r="AH217" s="43" t="s">
        <v>49</v>
      </c>
      <c r="AI217" s="40">
        <f t="shared" si="98"/>
        <v>2</v>
      </c>
      <c r="AJ217" s="46" t="s">
        <v>42</v>
      </c>
      <c r="AK217" s="40">
        <f t="shared" si="99"/>
        <v>0</v>
      </c>
      <c r="AL217" s="9" t="s">
        <v>1060</v>
      </c>
      <c r="AM217" s="9">
        <f t="shared" si="100"/>
        <v>2</v>
      </c>
      <c r="AN217" s="9" t="s">
        <v>1047</v>
      </c>
      <c r="AO217" s="47">
        <f>VLOOKUP(AN217,'Data Tables'!$E$4:$F$15,2,FALSE)</f>
        <v>8.6002589999999994</v>
      </c>
      <c r="AP217" s="9">
        <f t="shared" si="101"/>
        <v>4</v>
      </c>
      <c r="AQ217" s="9" t="s">
        <v>1061</v>
      </c>
      <c r="AR217" s="9">
        <f t="shared" si="102"/>
        <v>4</v>
      </c>
      <c r="AS217" s="9" t="str">
        <f t="shared" si="103"/>
        <v>Not NYC</v>
      </c>
      <c r="AT217" s="9"/>
      <c r="AU217" s="9">
        <f t="shared" si="104"/>
        <v>0</v>
      </c>
      <c r="AV217" s="9">
        <f t="shared" si="105"/>
        <v>64</v>
      </c>
    </row>
    <row r="218" spans="1:48" hidden="1" x14ac:dyDescent="0.25">
      <c r="A218" s="9" t="s">
        <v>852</v>
      </c>
      <c r="B218" s="9" t="s">
        <v>853</v>
      </c>
      <c r="C218" s="9" t="s">
        <v>524</v>
      </c>
      <c r="D218" s="9" t="s">
        <v>524</v>
      </c>
      <c r="E218" t="s">
        <v>1035</v>
      </c>
      <c r="F218" t="str">
        <f t="shared" si="86"/>
        <v>Not NYC</v>
      </c>
      <c r="G218" s="9" t="s">
        <v>53</v>
      </c>
      <c r="H218" s="36">
        <v>42.818097000000002</v>
      </c>
      <c r="I218" s="36">
        <v>-73.928787999999997</v>
      </c>
      <c r="J218" s="40">
        <f t="shared" si="109"/>
        <v>2</v>
      </c>
      <c r="K218" s="40">
        <f t="shared" si="87"/>
        <v>0</v>
      </c>
      <c r="L218" s="40">
        <f t="shared" si="88"/>
        <v>1</v>
      </c>
      <c r="M218" s="41">
        <v>37672.019707792206</v>
      </c>
      <c r="N218" s="41">
        <v>4240.8560197368415</v>
      </c>
      <c r="O218" s="41">
        <f t="shared" si="106"/>
        <v>2590.5053552005347</v>
      </c>
      <c r="P218" s="42">
        <f t="shared" si="89"/>
        <v>1</v>
      </c>
      <c r="Q218" s="43">
        <v>1875</v>
      </c>
      <c r="R218" s="43"/>
      <c r="S218" s="40">
        <f t="shared" si="90"/>
        <v>4</v>
      </c>
      <c r="T218" s="40"/>
      <c r="U218" s="40">
        <f t="shared" si="91"/>
        <v>0</v>
      </c>
      <c r="V218" s="40" t="str">
        <f>IFERROR(VLOOKUP(A218,'Data Tables'!$L$3:$M$89,2,FALSE),"No")</f>
        <v>Yes</v>
      </c>
      <c r="W218" s="40">
        <f t="shared" si="92"/>
        <v>4</v>
      </c>
      <c r="X218" s="43"/>
      <c r="Y218" s="40">
        <f t="shared" si="93"/>
        <v>0</v>
      </c>
      <c r="Z218" s="43" t="s">
        <v>46</v>
      </c>
      <c r="AA218" s="40">
        <f t="shared" si="94"/>
        <v>4</v>
      </c>
      <c r="AB218" s="43" t="s">
        <v>41</v>
      </c>
      <c r="AC218" s="42">
        <f t="shared" si="95"/>
        <v>2</v>
      </c>
      <c r="AD218" s="41" t="s">
        <v>48</v>
      </c>
      <c r="AE218" s="42">
        <f t="shared" si="96"/>
        <v>3</v>
      </c>
      <c r="AF218" s="43">
        <v>2016</v>
      </c>
      <c r="AG218" s="40">
        <f t="shared" si="97"/>
        <v>1</v>
      </c>
      <c r="AH218" s="43" t="s">
        <v>49</v>
      </c>
      <c r="AI218" s="40">
        <f t="shared" si="98"/>
        <v>2</v>
      </c>
      <c r="AJ218" s="46" t="s">
        <v>49</v>
      </c>
      <c r="AK218" s="40">
        <f t="shared" si="99"/>
        <v>1</v>
      </c>
      <c r="AL218" s="9" t="s">
        <v>1060</v>
      </c>
      <c r="AM218" s="9">
        <f t="shared" si="100"/>
        <v>2</v>
      </c>
      <c r="AN218" s="9" t="s">
        <v>1047</v>
      </c>
      <c r="AO218" s="47">
        <f>VLOOKUP(AN218,'Data Tables'!$E$4:$F$15,2,FALSE)</f>
        <v>8.6002589999999994</v>
      </c>
      <c r="AP218" s="9">
        <f t="shared" si="101"/>
        <v>4</v>
      </c>
      <c r="AQ218" s="9" t="s">
        <v>1061</v>
      </c>
      <c r="AR218" s="9">
        <f t="shared" si="102"/>
        <v>4</v>
      </c>
      <c r="AS218" s="9" t="str">
        <f t="shared" si="103"/>
        <v>Not NYC</v>
      </c>
      <c r="AT218" s="9"/>
      <c r="AU218" s="9">
        <f t="shared" si="104"/>
        <v>0</v>
      </c>
      <c r="AV218" s="9">
        <f t="shared" si="105"/>
        <v>64</v>
      </c>
    </row>
    <row r="219" spans="1:48" hidden="1" x14ac:dyDescent="0.25">
      <c r="A219" s="9" t="s">
        <v>930</v>
      </c>
      <c r="B219" s="9" t="s">
        <v>931</v>
      </c>
      <c r="C219" s="9" t="s">
        <v>480</v>
      </c>
      <c r="D219" s="9" t="s">
        <v>481</v>
      </c>
      <c r="E219" t="s">
        <v>1034</v>
      </c>
      <c r="F219" t="str">
        <f t="shared" si="86"/>
        <v>Not NYC</v>
      </c>
      <c r="G219" s="9" t="s">
        <v>53</v>
      </c>
      <c r="H219" s="36">
        <v>41.047418999999998</v>
      </c>
      <c r="I219" s="36">
        <v>-73.950554999999994</v>
      </c>
      <c r="J219" s="40">
        <f t="shared" si="109"/>
        <v>2</v>
      </c>
      <c r="K219" s="40">
        <f t="shared" si="87"/>
        <v>0</v>
      </c>
      <c r="L219" s="40">
        <f t="shared" si="88"/>
        <v>1</v>
      </c>
      <c r="M219" s="41">
        <v>32470.721883116872</v>
      </c>
      <c r="N219" s="41">
        <v>3655.3298026315783</v>
      </c>
      <c r="O219" s="41">
        <f t="shared" si="106"/>
        <v>2232.8396400802135</v>
      </c>
      <c r="P219" s="42">
        <f t="shared" si="89"/>
        <v>1</v>
      </c>
      <c r="Q219" s="43">
        <v>1952</v>
      </c>
      <c r="R219" s="43"/>
      <c r="S219" s="40">
        <f t="shared" si="90"/>
        <v>3</v>
      </c>
      <c r="T219" s="40"/>
      <c r="U219" s="40">
        <f t="shared" si="91"/>
        <v>0</v>
      </c>
      <c r="V219" s="40" t="str">
        <f>IFERROR(VLOOKUP(A219,'Data Tables'!$L$3:$M$89,2,FALSE),"No")</f>
        <v>Yes</v>
      </c>
      <c r="W219" s="40">
        <f t="shared" si="92"/>
        <v>4</v>
      </c>
      <c r="X219" s="43"/>
      <c r="Y219" s="40">
        <f t="shared" si="93"/>
        <v>0</v>
      </c>
      <c r="Z219" s="43" t="s">
        <v>46</v>
      </c>
      <c r="AA219" s="40">
        <f t="shared" si="94"/>
        <v>4</v>
      </c>
      <c r="AB219" s="44" t="str">
        <f t="shared" ref="AB219:AB224" si="110">IF(AND(E219="Manhattan",G219="Multifamily Housing"),IF(Q219&lt;1980,"Dual Fuel","Natural Gas"),IF(AND(E219="Manhattan",G219&lt;&gt;"Multifamily Housing"),IF(Q219&lt;1945,"Oil",IF(Q219&lt;1980,"Dual Fuel","Natural Gas")),IF(E219="Downstate/LI/HV",IF(Q219&lt;1980,"Dual Fuel","Natural Gas"),IF(Q219&lt;1945,"Dual Fuel","Natural Gas"))))</f>
        <v>Dual Fuel</v>
      </c>
      <c r="AC219" s="42">
        <f t="shared" si="95"/>
        <v>3</v>
      </c>
      <c r="AD219" s="44" t="str">
        <f t="shared" ref="AD219:AD224" si="111">IF(AND(E219="Upstate",Q219&gt;=1945),"Furnace",IF(Q219&gt;=1980,"HW Boiler",IF(AND(E219="Downstate/LI/HV",Q219&gt;=1945),"Furnace","Steam Boiler")))</f>
        <v>Furnace</v>
      </c>
      <c r="AE219" s="42">
        <f t="shared" si="96"/>
        <v>3</v>
      </c>
      <c r="AF219" s="45">
        <v>1990</v>
      </c>
      <c r="AG219" s="40">
        <f t="shared" si="97"/>
        <v>2</v>
      </c>
      <c r="AH219" s="45" t="str">
        <f t="shared" ref="AH219:AH228" si="112">IF(AND(E219="Upstate",Q219&gt;=1945),"Forced Air",IF(Q219&gt;=1980,"Hydronic",IF(AND(E219="Downstate/LI/HV",Q219&gt;=1945),"Forced Air","Steam")))</f>
        <v>Forced Air</v>
      </c>
      <c r="AI219" s="40">
        <f t="shared" si="98"/>
        <v>4</v>
      </c>
      <c r="AJ219" s="46" t="s">
        <v>42</v>
      </c>
      <c r="AK219" s="40">
        <f t="shared" si="99"/>
        <v>0</v>
      </c>
      <c r="AL219" s="9" t="s">
        <v>1060</v>
      </c>
      <c r="AM219" s="9">
        <f t="shared" si="100"/>
        <v>2</v>
      </c>
      <c r="AN219" s="9" t="s">
        <v>1051</v>
      </c>
      <c r="AO219" s="47">
        <f>VLOOKUP(AN219,'Data Tables'!$E$4:$F$15,2,FALSE)</f>
        <v>13.688314</v>
      </c>
      <c r="AP219" s="9">
        <f t="shared" si="101"/>
        <v>2</v>
      </c>
      <c r="AQ219" s="9" t="s">
        <v>1061</v>
      </c>
      <c r="AR219" s="9">
        <f t="shared" si="102"/>
        <v>4</v>
      </c>
      <c r="AS219" s="9" t="str">
        <f t="shared" si="103"/>
        <v>Not NYC</v>
      </c>
      <c r="AT219" s="9"/>
      <c r="AU219" s="9">
        <f t="shared" si="104"/>
        <v>0</v>
      </c>
      <c r="AV219" s="9">
        <f t="shared" si="105"/>
        <v>64</v>
      </c>
    </row>
    <row r="220" spans="1:48" x14ac:dyDescent="0.25">
      <c r="A220" s="9" t="s">
        <v>208</v>
      </c>
      <c r="B220" s="9" t="s">
        <v>209</v>
      </c>
      <c r="C220" s="9" t="s">
        <v>62</v>
      </c>
      <c r="D220" s="9" t="s">
        <v>63</v>
      </c>
      <c r="E220" t="s">
        <v>63</v>
      </c>
      <c r="F220" t="str">
        <f t="shared" si="86"/>
        <v>NYC</v>
      </c>
      <c r="G220" s="9" t="s">
        <v>39</v>
      </c>
      <c r="H220" s="36">
        <v>40.717590100000002</v>
      </c>
      <c r="I220" s="36">
        <v>-74.011001800000003</v>
      </c>
      <c r="J220" s="40">
        <f t="shared" si="109"/>
        <v>3</v>
      </c>
      <c r="K220" s="40">
        <f t="shared" si="87"/>
        <v>2</v>
      </c>
      <c r="L220" s="40">
        <f t="shared" si="88"/>
        <v>3</v>
      </c>
      <c r="M220" s="41">
        <v>121181.31600000001</v>
      </c>
      <c r="N220" s="41">
        <v>3269.3922402960284</v>
      </c>
      <c r="O220" s="41">
        <f t="shared" si="106"/>
        <v>8332.9975531764721</v>
      </c>
      <c r="P220" s="42">
        <f t="shared" si="89"/>
        <v>3</v>
      </c>
      <c r="Q220" s="43">
        <v>1975</v>
      </c>
      <c r="R220" s="43"/>
      <c r="S220" s="40">
        <f t="shared" si="90"/>
        <v>3</v>
      </c>
      <c r="T220" s="40"/>
      <c r="U220" s="40">
        <f t="shared" si="91"/>
        <v>0</v>
      </c>
      <c r="V220" s="40" t="str">
        <f>IFERROR(VLOOKUP(A220,'Data Tables'!$L$3:$M$89,2,FALSE),"No")</f>
        <v>No</v>
      </c>
      <c r="W220" s="40">
        <f t="shared" si="92"/>
        <v>0</v>
      </c>
      <c r="X220" s="43"/>
      <c r="Y220" s="40">
        <f t="shared" si="93"/>
        <v>0</v>
      </c>
      <c r="Z220" s="41" t="s">
        <v>40</v>
      </c>
      <c r="AA220" s="40">
        <f t="shared" si="94"/>
        <v>0</v>
      </c>
      <c r="AB220" s="44" t="str">
        <f t="shared" si="110"/>
        <v>Dual Fuel</v>
      </c>
      <c r="AC220" s="42">
        <f t="shared" si="95"/>
        <v>3</v>
      </c>
      <c r="AD220" s="44" t="str">
        <f t="shared" si="111"/>
        <v>Steam Boiler</v>
      </c>
      <c r="AE220" s="42">
        <f t="shared" si="96"/>
        <v>2</v>
      </c>
      <c r="AF220" s="45">
        <v>1990</v>
      </c>
      <c r="AG220" s="40">
        <f t="shared" si="97"/>
        <v>2</v>
      </c>
      <c r="AH220" s="45" t="str">
        <f t="shared" si="112"/>
        <v>Steam</v>
      </c>
      <c r="AI220" s="40">
        <f t="shared" si="98"/>
        <v>2</v>
      </c>
      <c r="AJ220" s="46" t="s">
        <v>42</v>
      </c>
      <c r="AK220" s="40">
        <f t="shared" si="99"/>
        <v>0</v>
      </c>
      <c r="AL220" s="9" t="s">
        <v>1048</v>
      </c>
      <c r="AM220" s="9">
        <f t="shared" si="100"/>
        <v>4</v>
      </c>
      <c r="AN220" s="9" t="s">
        <v>1055</v>
      </c>
      <c r="AO220" s="47">
        <f>VLOOKUP(AN220,'Data Tables'!$E$4:$F$15,2,FALSE)</f>
        <v>20.157194</v>
      </c>
      <c r="AP220" s="9">
        <f t="shared" si="101"/>
        <v>0</v>
      </c>
      <c r="AQ220" s="9" t="s">
        <v>1050</v>
      </c>
      <c r="AR220" s="9">
        <f t="shared" si="102"/>
        <v>2</v>
      </c>
      <c r="AS220" s="9" t="str">
        <f t="shared" si="103"/>
        <v>NYC Dual Fuel</v>
      </c>
      <c r="AT220" s="9"/>
      <c r="AU220" s="9">
        <f t="shared" si="104"/>
        <v>3</v>
      </c>
      <c r="AV220" s="9">
        <f t="shared" si="105"/>
        <v>64</v>
      </c>
    </row>
    <row r="221" spans="1:48" x14ac:dyDescent="0.25">
      <c r="A221" s="9" t="s">
        <v>212</v>
      </c>
      <c r="B221" s="9" t="s">
        <v>213</v>
      </c>
      <c r="C221" s="9" t="s">
        <v>63</v>
      </c>
      <c r="D221" s="9" t="s">
        <v>63</v>
      </c>
      <c r="E221" t="s">
        <v>63</v>
      </c>
      <c r="F221" t="str">
        <f t="shared" si="86"/>
        <v>NYC</v>
      </c>
      <c r="G221" s="9" t="s">
        <v>39</v>
      </c>
      <c r="H221" s="36">
        <v>40.7241085</v>
      </c>
      <c r="I221" s="36">
        <v>-73.987256700000003</v>
      </c>
      <c r="J221" s="40">
        <f t="shared" si="109"/>
        <v>3</v>
      </c>
      <c r="K221" s="40">
        <f t="shared" si="87"/>
        <v>2</v>
      </c>
      <c r="L221" s="40">
        <f t="shared" si="88"/>
        <v>3</v>
      </c>
      <c r="M221" s="41">
        <v>119170.46670588235</v>
      </c>
      <c r="N221" s="41">
        <v>2557.8987202296025</v>
      </c>
      <c r="O221" s="41">
        <f t="shared" si="106"/>
        <v>8194.7220928927345</v>
      </c>
      <c r="P221" s="42">
        <f t="shared" si="89"/>
        <v>3</v>
      </c>
      <c r="Q221" s="43">
        <v>1964</v>
      </c>
      <c r="R221" s="43"/>
      <c r="S221" s="40">
        <f t="shared" si="90"/>
        <v>3</v>
      </c>
      <c r="T221" s="40"/>
      <c r="U221" s="40">
        <f t="shared" si="91"/>
        <v>0</v>
      </c>
      <c r="V221" s="40" t="str">
        <f>IFERROR(VLOOKUP(A221,'Data Tables'!$L$3:$M$89,2,FALSE),"No")</f>
        <v>No</v>
      </c>
      <c r="W221" s="40">
        <f t="shared" si="92"/>
        <v>0</v>
      </c>
      <c r="X221" s="43"/>
      <c r="Y221" s="40">
        <f t="shared" si="93"/>
        <v>0</v>
      </c>
      <c r="Z221" s="41" t="s">
        <v>156</v>
      </c>
      <c r="AA221" s="40">
        <f t="shared" si="94"/>
        <v>0</v>
      </c>
      <c r="AB221" s="44" t="str">
        <f t="shared" si="110"/>
        <v>Dual Fuel</v>
      </c>
      <c r="AC221" s="42">
        <f t="shared" si="95"/>
        <v>3</v>
      </c>
      <c r="AD221" s="44" t="str">
        <f t="shared" si="111"/>
        <v>Steam Boiler</v>
      </c>
      <c r="AE221" s="42">
        <f t="shared" si="96"/>
        <v>2</v>
      </c>
      <c r="AF221" s="45">
        <v>1990</v>
      </c>
      <c r="AG221" s="40">
        <f t="shared" si="97"/>
        <v>2</v>
      </c>
      <c r="AH221" s="45" t="str">
        <f t="shared" si="112"/>
        <v>Steam</v>
      </c>
      <c r="AI221" s="40">
        <f t="shared" si="98"/>
        <v>2</v>
      </c>
      <c r="AJ221" s="46" t="s">
        <v>42</v>
      </c>
      <c r="AK221" s="40">
        <f t="shared" si="99"/>
        <v>0</v>
      </c>
      <c r="AL221" s="9" t="s">
        <v>1048</v>
      </c>
      <c r="AM221" s="9">
        <f t="shared" si="100"/>
        <v>4</v>
      </c>
      <c r="AN221" s="9" t="s">
        <v>1055</v>
      </c>
      <c r="AO221" s="47">
        <f>VLOOKUP(AN221,'Data Tables'!$E$4:$F$15,2,FALSE)</f>
        <v>20.157194</v>
      </c>
      <c r="AP221" s="9">
        <f t="shared" si="101"/>
        <v>0</v>
      </c>
      <c r="AQ221" s="9" t="s">
        <v>1050</v>
      </c>
      <c r="AR221" s="9">
        <f t="shared" si="102"/>
        <v>2</v>
      </c>
      <c r="AS221" s="9" t="str">
        <f t="shared" si="103"/>
        <v>NYC Dual Fuel</v>
      </c>
      <c r="AT221" s="9"/>
      <c r="AU221" s="9">
        <f t="shared" si="104"/>
        <v>3</v>
      </c>
      <c r="AV221" s="9">
        <f t="shared" si="105"/>
        <v>64</v>
      </c>
    </row>
    <row r="222" spans="1:48" hidden="1" x14ac:dyDescent="0.25">
      <c r="A222" s="9" t="s">
        <v>738</v>
      </c>
      <c r="B222" s="9" t="s">
        <v>780</v>
      </c>
      <c r="C222" s="9" t="s">
        <v>437</v>
      </c>
      <c r="D222" s="9" t="s">
        <v>437</v>
      </c>
      <c r="E222" t="s">
        <v>1034</v>
      </c>
      <c r="F222" t="str">
        <f t="shared" si="86"/>
        <v>Not NYC</v>
      </c>
      <c r="G222" s="9" t="s">
        <v>64</v>
      </c>
      <c r="H222" s="36">
        <v>42.673386999999998</v>
      </c>
      <c r="I222" s="36">
        <v>-73.812748999999997</v>
      </c>
      <c r="J222" s="40">
        <f t="shared" si="109"/>
        <v>0</v>
      </c>
      <c r="K222" s="40">
        <f t="shared" si="87"/>
        <v>1</v>
      </c>
      <c r="L222" s="40">
        <f t="shared" si="88"/>
        <v>2</v>
      </c>
      <c r="M222" s="41">
        <v>42919.016805655796</v>
      </c>
      <c r="N222" s="41">
        <v>18752.308881240373</v>
      </c>
      <c r="O222" s="41">
        <f t="shared" si="106"/>
        <v>2951.313567400684</v>
      </c>
      <c r="P222" s="42">
        <f t="shared" si="89"/>
        <v>1</v>
      </c>
      <c r="Q222" s="43">
        <v>1964</v>
      </c>
      <c r="R222" s="43"/>
      <c r="S222" s="40">
        <f t="shared" si="90"/>
        <v>3</v>
      </c>
      <c r="T222" s="40" t="s">
        <v>1162</v>
      </c>
      <c r="U222" s="40">
        <f t="shared" si="91"/>
        <v>4</v>
      </c>
      <c r="V222" s="40" t="str">
        <f>IFERROR(VLOOKUP(A222,'Data Tables'!$L$3:$M$89,2,FALSE),"No")</f>
        <v>No</v>
      </c>
      <c r="W222" s="40">
        <f t="shared" si="92"/>
        <v>0</v>
      </c>
      <c r="X222" s="43"/>
      <c r="Y222" s="40">
        <f t="shared" si="93"/>
        <v>0</v>
      </c>
      <c r="Z222" s="43" t="s">
        <v>67</v>
      </c>
      <c r="AA222" s="40">
        <f t="shared" si="94"/>
        <v>2</v>
      </c>
      <c r="AB222" s="44" t="str">
        <f t="shared" si="110"/>
        <v>Dual Fuel</v>
      </c>
      <c r="AC222" s="42">
        <f t="shared" si="95"/>
        <v>3</v>
      </c>
      <c r="AD222" s="44" t="str">
        <f t="shared" si="111"/>
        <v>Furnace</v>
      </c>
      <c r="AE222" s="42">
        <f t="shared" si="96"/>
        <v>3</v>
      </c>
      <c r="AF222" s="45">
        <v>1990</v>
      </c>
      <c r="AG222" s="40">
        <f t="shared" si="97"/>
        <v>2</v>
      </c>
      <c r="AH222" s="45" t="str">
        <f t="shared" si="112"/>
        <v>Forced Air</v>
      </c>
      <c r="AI222" s="40">
        <f t="shared" si="98"/>
        <v>4</v>
      </c>
      <c r="AJ222" s="46" t="s">
        <v>42</v>
      </c>
      <c r="AK222" s="40">
        <f t="shared" si="99"/>
        <v>0</v>
      </c>
      <c r="AL222" s="9" t="s">
        <v>1060</v>
      </c>
      <c r="AM222" s="9">
        <f t="shared" si="100"/>
        <v>2</v>
      </c>
      <c r="AN222" s="9" t="s">
        <v>1047</v>
      </c>
      <c r="AO222" s="47">
        <f>VLOOKUP(AN222,'Data Tables'!$E$4:$F$15,2,FALSE)</f>
        <v>8.6002589999999994</v>
      </c>
      <c r="AP222" s="9">
        <f t="shared" si="101"/>
        <v>4</v>
      </c>
      <c r="AQ222" s="9" t="s">
        <v>1061</v>
      </c>
      <c r="AR222" s="9">
        <f t="shared" si="102"/>
        <v>4</v>
      </c>
      <c r="AS222" s="9" t="str">
        <f t="shared" si="103"/>
        <v>Not NYC</v>
      </c>
      <c r="AT222" s="9"/>
      <c r="AU222" s="9">
        <f t="shared" si="104"/>
        <v>0</v>
      </c>
      <c r="AV222" s="9">
        <f t="shared" si="105"/>
        <v>64</v>
      </c>
    </row>
    <row r="223" spans="1:48" hidden="1" x14ac:dyDescent="0.25">
      <c r="A223" s="9" t="s">
        <v>738</v>
      </c>
      <c r="B223" s="9" t="s">
        <v>739</v>
      </c>
      <c r="C223" s="9" t="s">
        <v>437</v>
      </c>
      <c r="D223" s="9" t="s">
        <v>437</v>
      </c>
      <c r="E223" t="s">
        <v>1034</v>
      </c>
      <c r="F223" t="str">
        <f t="shared" si="86"/>
        <v>Not NYC</v>
      </c>
      <c r="G223" s="9" t="s">
        <v>64</v>
      </c>
      <c r="H223" s="36">
        <v>42.673386999999998</v>
      </c>
      <c r="I223" s="36">
        <v>-73.812748999999997</v>
      </c>
      <c r="J223" s="40">
        <f t="shared" si="109"/>
        <v>0</v>
      </c>
      <c r="K223" s="40">
        <f t="shared" si="87"/>
        <v>1</v>
      </c>
      <c r="L223" s="40">
        <f t="shared" si="88"/>
        <v>2</v>
      </c>
      <c r="M223" s="41">
        <v>37554.139704948815</v>
      </c>
      <c r="N223" s="41">
        <v>16408.27027108533</v>
      </c>
      <c r="O223" s="41">
        <f t="shared" si="106"/>
        <v>2582.3993714755979</v>
      </c>
      <c r="P223" s="42">
        <f t="shared" si="89"/>
        <v>1</v>
      </c>
      <c r="Q223" s="43">
        <v>1961</v>
      </c>
      <c r="R223" s="43"/>
      <c r="S223" s="40">
        <f t="shared" si="90"/>
        <v>3</v>
      </c>
      <c r="T223" s="40" t="s">
        <v>1162</v>
      </c>
      <c r="U223" s="40">
        <f t="shared" si="91"/>
        <v>4</v>
      </c>
      <c r="V223" s="40" t="str">
        <f>IFERROR(VLOOKUP(A223,'Data Tables'!$L$3:$M$89,2,FALSE),"No")</f>
        <v>No</v>
      </c>
      <c r="W223" s="40">
        <f t="shared" si="92"/>
        <v>0</v>
      </c>
      <c r="X223" s="43"/>
      <c r="Y223" s="40">
        <f t="shared" si="93"/>
        <v>0</v>
      </c>
      <c r="Z223" s="43" t="s">
        <v>67</v>
      </c>
      <c r="AA223" s="40">
        <f t="shared" si="94"/>
        <v>2</v>
      </c>
      <c r="AB223" s="44" t="str">
        <f t="shared" si="110"/>
        <v>Dual Fuel</v>
      </c>
      <c r="AC223" s="42">
        <f t="shared" si="95"/>
        <v>3</v>
      </c>
      <c r="AD223" s="44" t="str">
        <f t="shared" si="111"/>
        <v>Furnace</v>
      </c>
      <c r="AE223" s="42">
        <f t="shared" si="96"/>
        <v>3</v>
      </c>
      <c r="AF223" s="45">
        <v>1990</v>
      </c>
      <c r="AG223" s="40">
        <f t="shared" si="97"/>
        <v>2</v>
      </c>
      <c r="AH223" s="45" t="str">
        <f t="shared" si="112"/>
        <v>Forced Air</v>
      </c>
      <c r="AI223" s="40">
        <f t="shared" si="98"/>
        <v>4</v>
      </c>
      <c r="AJ223" s="46" t="s">
        <v>42</v>
      </c>
      <c r="AK223" s="40">
        <f t="shared" si="99"/>
        <v>0</v>
      </c>
      <c r="AL223" s="9" t="s">
        <v>1060</v>
      </c>
      <c r="AM223" s="9">
        <f t="shared" si="100"/>
        <v>2</v>
      </c>
      <c r="AN223" s="9" t="s">
        <v>1047</v>
      </c>
      <c r="AO223" s="47">
        <f>VLOOKUP(AN223,'Data Tables'!$E$4:$F$15,2,FALSE)</f>
        <v>8.6002589999999994</v>
      </c>
      <c r="AP223" s="9">
        <f t="shared" si="101"/>
        <v>4</v>
      </c>
      <c r="AQ223" s="9" t="s">
        <v>1061</v>
      </c>
      <c r="AR223" s="9">
        <f t="shared" si="102"/>
        <v>4</v>
      </c>
      <c r="AS223" s="9" t="str">
        <f t="shared" si="103"/>
        <v>Not NYC</v>
      </c>
      <c r="AT223" s="9"/>
      <c r="AU223" s="9">
        <f t="shared" si="104"/>
        <v>0</v>
      </c>
      <c r="AV223" s="9">
        <f t="shared" si="105"/>
        <v>64</v>
      </c>
    </row>
    <row r="224" spans="1:48" hidden="1" x14ac:dyDescent="0.25">
      <c r="A224" s="9" t="s">
        <v>869</v>
      </c>
      <c r="B224" s="9" t="s">
        <v>870</v>
      </c>
      <c r="C224" s="9" t="s">
        <v>871</v>
      </c>
      <c r="D224" s="9" t="s">
        <v>617</v>
      </c>
      <c r="E224" t="s">
        <v>1035</v>
      </c>
      <c r="F224" t="str">
        <f t="shared" si="86"/>
        <v>Not NYC</v>
      </c>
      <c r="G224" s="9" t="s">
        <v>339</v>
      </c>
      <c r="H224" s="36">
        <v>44.342998244959396</v>
      </c>
      <c r="I224" s="36">
        <v>-75.442878732198295</v>
      </c>
      <c r="J224" s="40">
        <f t="shared" si="109"/>
        <v>3</v>
      </c>
      <c r="K224" s="40">
        <f t="shared" si="87"/>
        <v>1</v>
      </c>
      <c r="L224" s="40">
        <f t="shared" si="88"/>
        <v>1</v>
      </c>
      <c r="M224" s="41">
        <v>36927.820362531638</v>
      </c>
      <c r="N224" s="41">
        <v>20259.012559999999</v>
      </c>
      <c r="O224" s="41">
        <f t="shared" si="106"/>
        <v>2539.3307061058522</v>
      </c>
      <c r="P224" s="42">
        <f t="shared" si="89"/>
        <v>1</v>
      </c>
      <c r="Q224" s="43">
        <v>1990</v>
      </c>
      <c r="R224" s="43"/>
      <c r="S224" s="40">
        <f t="shared" si="90"/>
        <v>1</v>
      </c>
      <c r="T224" s="40" t="s">
        <v>1162</v>
      </c>
      <c r="U224" s="40">
        <f t="shared" si="91"/>
        <v>4</v>
      </c>
      <c r="V224" s="40" t="str">
        <f>IFERROR(VLOOKUP(A224,'Data Tables'!$L$3:$M$89,2,FALSE),"No")</f>
        <v>No</v>
      </c>
      <c r="W224" s="40">
        <f t="shared" si="92"/>
        <v>0</v>
      </c>
      <c r="X224" s="43"/>
      <c r="Y224" s="40">
        <f t="shared" si="93"/>
        <v>0</v>
      </c>
      <c r="Z224" s="43" t="s">
        <v>46</v>
      </c>
      <c r="AA224" s="40">
        <f t="shared" si="94"/>
        <v>4</v>
      </c>
      <c r="AB224" s="44" t="str">
        <f t="shared" si="110"/>
        <v>Natural Gas</v>
      </c>
      <c r="AC224" s="42">
        <f t="shared" si="95"/>
        <v>2</v>
      </c>
      <c r="AD224" s="44" t="str">
        <f t="shared" si="111"/>
        <v>Furnace</v>
      </c>
      <c r="AE224" s="42">
        <f t="shared" si="96"/>
        <v>3</v>
      </c>
      <c r="AF224" s="45">
        <v>1990</v>
      </c>
      <c r="AG224" s="40">
        <f t="shared" si="97"/>
        <v>2</v>
      </c>
      <c r="AH224" s="45" t="str">
        <f t="shared" si="112"/>
        <v>Forced Air</v>
      </c>
      <c r="AI224" s="40">
        <f t="shared" si="98"/>
        <v>4</v>
      </c>
      <c r="AJ224" s="46" t="s">
        <v>42</v>
      </c>
      <c r="AK224" s="40">
        <f t="shared" si="99"/>
        <v>0</v>
      </c>
      <c r="AL224" s="9" t="s">
        <v>1064</v>
      </c>
      <c r="AM224" s="9">
        <f t="shared" si="100"/>
        <v>1</v>
      </c>
      <c r="AN224" s="9" t="s">
        <v>1047</v>
      </c>
      <c r="AO224" s="47">
        <f>VLOOKUP(AN224,'Data Tables'!$E$4:$F$15,2,FALSE)</f>
        <v>8.6002589999999994</v>
      </c>
      <c r="AP224" s="9">
        <f t="shared" si="101"/>
        <v>4</v>
      </c>
      <c r="AQ224" s="9" t="s">
        <v>1061</v>
      </c>
      <c r="AR224" s="9">
        <f t="shared" si="102"/>
        <v>4</v>
      </c>
      <c r="AS224" s="9" t="str">
        <f t="shared" si="103"/>
        <v>Not NYC</v>
      </c>
      <c r="AT224" s="9"/>
      <c r="AU224" s="9">
        <f t="shared" si="104"/>
        <v>0</v>
      </c>
      <c r="AV224" s="9">
        <f t="shared" si="105"/>
        <v>64</v>
      </c>
    </row>
    <row r="225" spans="1:48" hidden="1" x14ac:dyDescent="0.25">
      <c r="A225" s="9" t="s">
        <v>898</v>
      </c>
      <c r="B225" s="9" t="s">
        <v>899</v>
      </c>
      <c r="C225" s="9" t="s">
        <v>900</v>
      </c>
      <c r="D225" s="9" t="s">
        <v>660</v>
      </c>
      <c r="E225" t="s">
        <v>1035</v>
      </c>
      <c r="F225" t="str">
        <f t="shared" si="86"/>
        <v>Not NYC</v>
      </c>
      <c r="G225" s="9" t="s">
        <v>339</v>
      </c>
      <c r="H225" s="36">
        <v>42.724036336811402</v>
      </c>
      <c r="I225" s="36">
        <v>-76.398280397537604</v>
      </c>
      <c r="J225" s="40">
        <f t="shared" si="109"/>
        <v>3</v>
      </c>
      <c r="K225" s="40">
        <f t="shared" si="87"/>
        <v>1</v>
      </c>
      <c r="L225" s="40">
        <f t="shared" si="88"/>
        <v>1</v>
      </c>
      <c r="M225" s="41">
        <v>35036.026286582273</v>
      </c>
      <c r="N225" s="41">
        <v>19221.153309999998</v>
      </c>
      <c r="O225" s="41">
        <f t="shared" si="106"/>
        <v>2409.2420428832165</v>
      </c>
      <c r="P225" s="42">
        <f t="shared" si="89"/>
        <v>1</v>
      </c>
      <c r="Q225" s="43">
        <v>1926</v>
      </c>
      <c r="R225" s="43"/>
      <c r="S225" s="40">
        <f t="shared" si="90"/>
        <v>4</v>
      </c>
      <c r="T225" s="40" t="s">
        <v>1162</v>
      </c>
      <c r="U225" s="40">
        <f t="shared" si="91"/>
        <v>4</v>
      </c>
      <c r="V225" s="40" t="str">
        <f>IFERROR(VLOOKUP(A225,'Data Tables'!$L$3:$M$89,2,FALSE),"No")</f>
        <v>No</v>
      </c>
      <c r="W225" s="40">
        <f t="shared" si="92"/>
        <v>0</v>
      </c>
      <c r="X225" s="43"/>
      <c r="Y225" s="40">
        <f t="shared" si="93"/>
        <v>0</v>
      </c>
      <c r="Z225" s="43" t="s">
        <v>46</v>
      </c>
      <c r="AA225" s="40">
        <f t="shared" si="94"/>
        <v>4</v>
      </c>
      <c r="AB225" s="43" t="s">
        <v>47</v>
      </c>
      <c r="AC225" s="42">
        <f t="shared" si="95"/>
        <v>3</v>
      </c>
      <c r="AD225" s="41" t="s">
        <v>74</v>
      </c>
      <c r="AE225" s="42">
        <f t="shared" si="96"/>
        <v>2</v>
      </c>
      <c r="AF225" s="45">
        <v>1990</v>
      </c>
      <c r="AG225" s="40">
        <f t="shared" si="97"/>
        <v>2</v>
      </c>
      <c r="AH225" s="45" t="str">
        <f t="shared" si="112"/>
        <v>Steam</v>
      </c>
      <c r="AI225" s="40">
        <f t="shared" si="98"/>
        <v>2</v>
      </c>
      <c r="AJ225" s="46" t="s">
        <v>42</v>
      </c>
      <c r="AK225" s="40">
        <f t="shared" si="99"/>
        <v>0</v>
      </c>
      <c r="AL225" s="9" t="s">
        <v>1060</v>
      </c>
      <c r="AM225" s="9">
        <f t="shared" si="100"/>
        <v>2</v>
      </c>
      <c r="AN225" s="9" t="s">
        <v>1053</v>
      </c>
      <c r="AO225" s="47">
        <f>VLOOKUP(AN225,'Data Tables'!$E$4:$F$15,2,FALSE)</f>
        <v>9.6621608999999999</v>
      </c>
      <c r="AP225" s="9">
        <f t="shared" si="101"/>
        <v>3</v>
      </c>
      <c r="AQ225" s="9" t="s">
        <v>1061</v>
      </c>
      <c r="AR225" s="9">
        <f t="shared" si="102"/>
        <v>4</v>
      </c>
      <c r="AS225" s="9" t="str">
        <f t="shared" si="103"/>
        <v>Not NYC</v>
      </c>
      <c r="AT225" s="9"/>
      <c r="AU225" s="9">
        <f t="shared" si="104"/>
        <v>0</v>
      </c>
      <c r="AV225" s="9">
        <f t="shared" si="105"/>
        <v>64</v>
      </c>
    </row>
    <row r="226" spans="1:48" hidden="1" x14ac:dyDescent="0.25">
      <c r="A226" s="9" t="s">
        <v>936</v>
      </c>
      <c r="B226" s="9" t="s">
        <v>937</v>
      </c>
      <c r="C226" s="9" t="s">
        <v>938</v>
      </c>
      <c r="D226" s="9" t="s">
        <v>402</v>
      </c>
      <c r="E226" t="s">
        <v>1035</v>
      </c>
      <c r="F226" t="str">
        <f t="shared" si="86"/>
        <v>Not NYC</v>
      </c>
      <c r="G226" s="9" t="s">
        <v>339</v>
      </c>
      <c r="H226" s="36">
        <v>44.198980133141802</v>
      </c>
      <c r="I226" s="36">
        <v>-76.194156089887997</v>
      </c>
      <c r="J226" s="40">
        <f t="shared" si="109"/>
        <v>3</v>
      </c>
      <c r="K226" s="40">
        <f t="shared" si="87"/>
        <v>1</v>
      </c>
      <c r="L226" s="40">
        <f t="shared" si="88"/>
        <v>1</v>
      </c>
      <c r="M226" s="41">
        <v>32387.514580253159</v>
      </c>
      <c r="N226" s="41">
        <v>17768.15036</v>
      </c>
      <c r="O226" s="41">
        <f t="shared" si="106"/>
        <v>2227.1179143715258</v>
      </c>
      <c r="P226" s="42">
        <f t="shared" si="89"/>
        <v>1</v>
      </c>
      <c r="Q226" s="43">
        <v>1988</v>
      </c>
      <c r="R226" s="43"/>
      <c r="S226" s="40">
        <f t="shared" si="90"/>
        <v>1</v>
      </c>
      <c r="T226" s="40" t="s">
        <v>1162</v>
      </c>
      <c r="U226" s="40">
        <f t="shared" si="91"/>
        <v>4</v>
      </c>
      <c r="V226" s="40" t="str">
        <f>IFERROR(VLOOKUP(A226,'Data Tables'!$L$3:$M$89,2,FALSE),"No")</f>
        <v>No</v>
      </c>
      <c r="W226" s="40">
        <f t="shared" si="92"/>
        <v>0</v>
      </c>
      <c r="X226" s="43"/>
      <c r="Y226" s="40">
        <f t="shared" si="93"/>
        <v>0</v>
      </c>
      <c r="Z226" s="43" t="s">
        <v>46</v>
      </c>
      <c r="AA226" s="40">
        <f t="shared" si="94"/>
        <v>4</v>
      </c>
      <c r="AB226" s="44" t="str">
        <f>IF(AND(E226="Manhattan",G226="Multifamily Housing"),IF(Q226&lt;1980,"Dual Fuel","Natural Gas"),IF(AND(E226="Manhattan",G226&lt;&gt;"Multifamily Housing"),IF(Q226&lt;1945,"Oil",IF(Q226&lt;1980,"Dual Fuel","Natural Gas")),IF(E226="Downstate/LI/HV",IF(Q226&lt;1980,"Dual Fuel","Natural Gas"),IF(Q226&lt;1945,"Dual Fuel","Natural Gas"))))</f>
        <v>Natural Gas</v>
      </c>
      <c r="AC226" s="42">
        <f t="shared" si="95"/>
        <v>2</v>
      </c>
      <c r="AD226" s="44" t="str">
        <f>IF(AND(E226="Upstate",Q226&gt;=1945),"Furnace",IF(Q226&gt;=1980,"HW Boiler",IF(AND(E226="Downstate/LI/HV",Q226&gt;=1945),"Furnace","Steam Boiler")))</f>
        <v>Furnace</v>
      </c>
      <c r="AE226" s="42">
        <f t="shared" si="96"/>
        <v>3</v>
      </c>
      <c r="AF226" s="45">
        <v>1990</v>
      </c>
      <c r="AG226" s="40">
        <f t="shared" si="97"/>
        <v>2</v>
      </c>
      <c r="AH226" s="45" t="str">
        <f t="shared" si="112"/>
        <v>Forced Air</v>
      </c>
      <c r="AI226" s="40">
        <f t="shared" si="98"/>
        <v>4</v>
      </c>
      <c r="AJ226" s="46" t="s">
        <v>42</v>
      </c>
      <c r="AK226" s="40">
        <f t="shared" si="99"/>
        <v>0</v>
      </c>
      <c r="AL226" s="9" t="s">
        <v>1064</v>
      </c>
      <c r="AM226" s="9">
        <f t="shared" si="100"/>
        <v>1</v>
      </c>
      <c r="AN226" s="9" t="s">
        <v>1047</v>
      </c>
      <c r="AO226" s="47">
        <f>VLOOKUP(AN226,'Data Tables'!$E$4:$F$15,2,FALSE)</f>
        <v>8.6002589999999994</v>
      </c>
      <c r="AP226" s="9">
        <f t="shared" si="101"/>
        <v>4</v>
      </c>
      <c r="AQ226" s="9" t="s">
        <v>1061</v>
      </c>
      <c r="AR226" s="9">
        <f t="shared" si="102"/>
        <v>4</v>
      </c>
      <c r="AS226" s="9" t="str">
        <f t="shared" si="103"/>
        <v>Not NYC</v>
      </c>
      <c r="AT226" s="9"/>
      <c r="AU226" s="9">
        <f t="shared" si="104"/>
        <v>0</v>
      </c>
      <c r="AV226" s="9">
        <f t="shared" si="105"/>
        <v>64</v>
      </c>
    </row>
    <row r="227" spans="1:48" hidden="1" x14ac:dyDescent="0.25">
      <c r="A227" s="9" t="s">
        <v>943</v>
      </c>
      <c r="B227" s="9" t="s">
        <v>944</v>
      </c>
      <c r="C227" s="9" t="s">
        <v>786</v>
      </c>
      <c r="D227" s="9" t="s">
        <v>617</v>
      </c>
      <c r="E227" t="s">
        <v>1035</v>
      </c>
      <c r="F227" t="str">
        <f t="shared" si="86"/>
        <v>Not NYC</v>
      </c>
      <c r="G227" s="9" t="s">
        <v>339</v>
      </c>
      <c r="H227" s="36">
        <v>44.7183035336055</v>
      </c>
      <c r="I227" s="36">
        <v>-75.437893427646699</v>
      </c>
      <c r="J227" s="40">
        <f t="shared" si="109"/>
        <v>3</v>
      </c>
      <c r="K227" s="40">
        <f t="shared" si="87"/>
        <v>1</v>
      </c>
      <c r="L227" s="40">
        <f t="shared" si="88"/>
        <v>1</v>
      </c>
      <c r="M227" s="41">
        <v>32274.006935696201</v>
      </c>
      <c r="N227" s="41">
        <v>17705.878805</v>
      </c>
      <c r="O227" s="41">
        <f t="shared" si="106"/>
        <v>2219.3125945781685</v>
      </c>
      <c r="P227" s="42">
        <f t="shared" si="89"/>
        <v>1</v>
      </c>
      <c r="Q227" s="43">
        <v>1988</v>
      </c>
      <c r="R227" s="43"/>
      <c r="S227" s="40">
        <f t="shared" si="90"/>
        <v>1</v>
      </c>
      <c r="T227" s="40" t="s">
        <v>1162</v>
      </c>
      <c r="U227" s="40">
        <f t="shared" si="91"/>
        <v>4</v>
      </c>
      <c r="V227" s="40" t="str">
        <f>IFERROR(VLOOKUP(A227,'Data Tables'!$L$3:$M$89,2,FALSE),"No")</f>
        <v>No</v>
      </c>
      <c r="W227" s="40">
        <f t="shared" si="92"/>
        <v>0</v>
      </c>
      <c r="X227" s="43"/>
      <c r="Y227" s="40">
        <f t="shared" si="93"/>
        <v>0</v>
      </c>
      <c r="Z227" s="43" t="s">
        <v>46</v>
      </c>
      <c r="AA227" s="40">
        <f t="shared" si="94"/>
        <v>4</v>
      </c>
      <c r="AB227" s="44" t="str">
        <f>IF(AND(E227="Manhattan",G227="Multifamily Housing"),IF(Q227&lt;1980,"Dual Fuel","Natural Gas"),IF(AND(E227="Manhattan",G227&lt;&gt;"Multifamily Housing"),IF(Q227&lt;1945,"Oil",IF(Q227&lt;1980,"Dual Fuel","Natural Gas")),IF(E227="Downstate/LI/HV",IF(Q227&lt;1980,"Dual Fuel","Natural Gas"),IF(Q227&lt;1945,"Dual Fuel","Natural Gas"))))</f>
        <v>Natural Gas</v>
      </c>
      <c r="AC227" s="42">
        <f t="shared" si="95"/>
        <v>2</v>
      </c>
      <c r="AD227" s="44" t="str">
        <f>IF(AND(E227="Upstate",Q227&gt;=1945),"Furnace",IF(Q227&gt;=1980,"HW Boiler",IF(AND(E227="Downstate/LI/HV",Q227&gt;=1945),"Furnace","Steam Boiler")))</f>
        <v>Furnace</v>
      </c>
      <c r="AE227" s="42">
        <f t="shared" si="96"/>
        <v>3</v>
      </c>
      <c r="AF227" s="45">
        <v>1990</v>
      </c>
      <c r="AG227" s="40">
        <f t="shared" si="97"/>
        <v>2</v>
      </c>
      <c r="AH227" s="45" t="str">
        <f t="shared" si="112"/>
        <v>Forced Air</v>
      </c>
      <c r="AI227" s="40">
        <f t="shared" si="98"/>
        <v>4</v>
      </c>
      <c r="AJ227" s="46" t="s">
        <v>42</v>
      </c>
      <c r="AK227" s="40">
        <f t="shared" si="99"/>
        <v>0</v>
      </c>
      <c r="AL227" s="9" t="s">
        <v>1064</v>
      </c>
      <c r="AM227" s="9">
        <f t="shared" si="100"/>
        <v>1</v>
      </c>
      <c r="AN227" s="9" t="s">
        <v>1047</v>
      </c>
      <c r="AO227" s="47">
        <f>VLOOKUP(AN227,'Data Tables'!$E$4:$F$15,2,FALSE)</f>
        <v>8.6002589999999994</v>
      </c>
      <c r="AP227" s="9">
        <f t="shared" si="101"/>
        <v>4</v>
      </c>
      <c r="AQ227" s="9" t="s">
        <v>1061</v>
      </c>
      <c r="AR227" s="9">
        <f t="shared" si="102"/>
        <v>4</v>
      </c>
      <c r="AS227" s="9" t="str">
        <f t="shared" si="103"/>
        <v>Not NYC</v>
      </c>
      <c r="AT227" s="9"/>
      <c r="AU227" s="9">
        <f t="shared" si="104"/>
        <v>0</v>
      </c>
      <c r="AV227" s="9">
        <f t="shared" si="105"/>
        <v>64</v>
      </c>
    </row>
    <row r="228" spans="1:48" hidden="1" x14ac:dyDescent="0.25">
      <c r="A228" s="9" t="s">
        <v>574</v>
      </c>
      <c r="B228" s="9" t="s">
        <v>575</v>
      </c>
      <c r="C228" s="9" t="s">
        <v>519</v>
      </c>
      <c r="D228" s="9" t="s">
        <v>450</v>
      </c>
      <c r="E228" t="s">
        <v>1034</v>
      </c>
      <c r="F228" t="str">
        <f t="shared" si="86"/>
        <v>Not NYC</v>
      </c>
      <c r="G228" s="9" t="s">
        <v>53</v>
      </c>
      <c r="H228" s="36">
        <v>40.799021000000003</v>
      </c>
      <c r="I228" s="36">
        <v>-73.571906999999996</v>
      </c>
      <c r="J228" s="40">
        <f t="shared" si="109"/>
        <v>2</v>
      </c>
      <c r="K228" s="40">
        <f t="shared" si="87"/>
        <v>0</v>
      </c>
      <c r="L228" s="40">
        <f t="shared" si="88"/>
        <v>1</v>
      </c>
      <c r="M228" s="41">
        <v>81592.243831168817</v>
      </c>
      <c r="N228" s="41">
        <v>9185.0917763157904</v>
      </c>
      <c r="O228" s="41">
        <f t="shared" si="106"/>
        <v>5610.6666493315506</v>
      </c>
      <c r="P228" s="42">
        <f t="shared" si="89"/>
        <v>2</v>
      </c>
      <c r="Q228" s="43">
        <v>1971</v>
      </c>
      <c r="R228" s="43">
        <v>2017</v>
      </c>
      <c r="S228" s="40">
        <f t="shared" si="90"/>
        <v>0</v>
      </c>
      <c r="T228" s="40" t="s">
        <v>1162</v>
      </c>
      <c r="U228" s="40">
        <f t="shared" si="91"/>
        <v>4</v>
      </c>
      <c r="V228" s="40" t="str">
        <f>IFERROR(VLOOKUP(A228,'Data Tables'!$L$3:$M$89,2,FALSE),"No")</f>
        <v>Yes</v>
      </c>
      <c r="W228" s="40">
        <f t="shared" si="92"/>
        <v>4</v>
      </c>
      <c r="X228" s="43" t="s">
        <v>1095</v>
      </c>
      <c r="Y228" s="40">
        <f t="shared" si="93"/>
        <v>4</v>
      </c>
      <c r="Z228" s="43" t="s">
        <v>46</v>
      </c>
      <c r="AA228" s="40">
        <f t="shared" si="94"/>
        <v>4</v>
      </c>
      <c r="AB228" s="43" t="s">
        <v>41</v>
      </c>
      <c r="AC228" s="42">
        <f t="shared" si="95"/>
        <v>2</v>
      </c>
      <c r="AD228" s="41" t="s">
        <v>104</v>
      </c>
      <c r="AE228" s="42">
        <f t="shared" si="96"/>
        <v>3</v>
      </c>
      <c r="AF228" s="45">
        <v>1990</v>
      </c>
      <c r="AG228" s="40">
        <f t="shared" si="97"/>
        <v>2</v>
      </c>
      <c r="AH228" s="45" t="str">
        <f t="shared" si="112"/>
        <v>Forced Air</v>
      </c>
      <c r="AI228" s="40">
        <f t="shared" si="98"/>
        <v>4</v>
      </c>
      <c r="AJ228" s="46" t="s">
        <v>42</v>
      </c>
      <c r="AK228" s="40">
        <f t="shared" si="99"/>
        <v>0</v>
      </c>
      <c r="AL228" s="9" t="s">
        <v>1048</v>
      </c>
      <c r="AM228" s="9">
        <f t="shared" si="100"/>
        <v>4</v>
      </c>
      <c r="AN228" s="9" t="s">
        <v>1052</v>
      </c>
      <c r="AO228" s="47">
        <f>VLOOKUP(AN228,'Data Tables'!$E$4:$F$15,2,FALSE)</f>
        <v>18.814844999999998</v>
      </c>
      <c r="AP228" s="9">
        <f t="shared" si="101"/>
        <v>1</v>
      </c>
      <c r="AQ228" s="9" t="s">
        <v>1058</v>
      </c>
      <c r="AR228" s="9">
        <f t="shared" si="102"/>
        <v>1</v>
      </c>
      <c r="AS228" s="9" t="str">
        <f t="shared" si="103"/>
        <v>Not NYC</v>
      </c>
      <c r="AT228" s="9"/>
      <c r="AU228" s="9">
        <f t="shared" si="104"/>
        <v>0</v>
      </c>
      <c r="AV228" s="9">
        <f t="shared" si="105"/>
        <v>64</v>
      </c>
    </row>
    <row r="229" spans="1:48" hidden="1" x14ac:dyDescent="0.25">
      <c r="A229" s="9" t="s">
        <v>775</v>
      </c>
      <c r="B229" s="9" t="s">
        <v>776</v>
      </c>
      <c r="C229" s="9" t="s">
        <v>777</v>
      </c>
      <c r="D229" s="9" t="s">
        <v>563</v>
      </c>
      <c r="E229" t="s">
        <v>1035</v>
      </c>
      <c r="F229" t="str">
        <f t="shared" si="86"/>
        <v>Not NYC</v>
      </c>
      <c r="G229" s="9" t="s">
        <v>339</v>
      </c>
      <c r="H229" s="36">
        <v>43.161253329907197</v>
      </c>
      <c r="I229" s="36">
        <v>-75.306489577194</v>
      </c>
      <c r="J229" s="40">
        <f t="shared" si="109"/>
        <v>3</v>
      </c>
      <c r="K229" s="40">
        <f t="shared" si="87"/>
        <v>1</v>
      </c>
      <c r="L229" s="40">
        <f t="shared" si="88"/>
        <v>1</v>
      </c>
      <c r="M229" s="41">
        <v>43435.591983797458</v>
      </c>
      <c r="N229" s="41">
        <v>23829.248379999997</v>
      </c>
      <c r="O229" s="41">
        <f t="shared" si="106"/>
        <v>2986.8357075917197</v>
      </c>
      <c r="P229" s="42">
        <f t="shared" si="89"/>
        <v>1</v>
      </c>
      <c r="Q229" s="43">
        <v>1989</v>
      </c>
      <c r="R229" s="43"/>
      <c r="S229" s="40">
        <f t="shared" si="90"/>
        <v>1</v>
      </c>
      <c r="T229" s="40" t="s">
        <v>1162</v>
      </c>
      <c r="U229" s="40">
        <f t="shared" si="91"/>
        <v>4</v>
      </c>
      <c r="V229" s="40" t="str">
        <f>IFERROR(VLOOKUP(A229,'Data Tables'!$L$3:$M$89,2,FALSE),"No")</f>
        <v>No</v>
      </c>
      <c r="W229" s="40">
        <f t="shared" si="92"/>
        <v>0</v>
      </c>
      <c r="X229" s="43"/>
      <c r="Y229" s="40">
        <f t="shared" si="93"/>
        <v>0</v>
      </c>
      <c r="Z229" s="43" t="s">
        <v>46</v>
      </c>
      <c r="AA229" s="40">
        <f t="shared" si="94"/>
        <v>4</v>
      </c>
      <c r="AB229" s="44" t="str">
        <f>IF(AND(E229="Manhattan",G229="Multifamily Housing"),IF(Q229&lt;1980,"Dual Fuel","Natural Gas"),IF(AND(E229="Manhattan",G229&lt;&gt;"Multifamily Housing"),IF(Q229&lt;1945,"Oil",IF(Q229&lt;1980,"Dual Fuel","Natural Gas")),IF(E229="Downstate/LI/HV",IF(Q229&lt;1980,"Dual Fuel","Natural Gas"),IF(Q229&lt;1945,"Dual Fuel","Natural Gas"))))</f>
        <v>Natural Gas</v>
      </c>
      <c r="AC229" s="42">
        <f t="shared" si="95"/>
        <v>2</v>
      </c>
      <c r="AD229" s="44" t="str">
        <f>IF(AND(E229="Upstate",Q229&gt;=1945),"Furnace",IF(Q229&gt;=1980,"HW Boiler",IF(AND(E229="Downstate/LI/HV",Q229&gt;=1945),"Furnace","Steam Boiler")))</f>
        <v>Furnace</v>
      </c>
      <c r="AE229" s="42">
        <f t="shared" si="96"/>
        <v>3</v>
      </c>
      <c r="AF229" s="45">
        <v>1990</v>
      </c>
      <c r="AG229" s="40">
        <f t="shared" si="97"/>
        <v>2</v>
      </c>
      <c r="AH229" s="43" t="s">
        <v>89</v>
      </c>
      <c r="AI229" s="40">
        <f t="shared" si="98"/>
        <v>4</v>
      </c>
      <c r="AJ229" s="46" t="s">
        <v>42</v>
      </c>
      <c r="AK229" s="40">
        <f t="shared" si="99"/>
        <v>0</v>
      </c>
      <c r="AL229" s="9" t="s">
        <v>1064</v>
      </c>
      <c r="AM229" s="9">
        <f t="shared" si="100"/>
        <v>1</v>
      </c>
      <c r="AN229" s="9" t="s">
        <v>1047</v>
      </c>
      <c r="AO229" s="47">
        <f>VLOOKUP(AN229,'Data Tables'!$E$4:$F$15,2,FALSE)</f>
        <v>8.6002589999999994</v>
      </c>
      <c r="AP229" s="9">
        <f t="shared" si="101"/>
        <v>4</v>
      </c>
      <c r="AQ229" s="9" t="s">
        <v>1061</v>
      </c>
      <c r="AR229" s="9">
        <f t="shared" si="102"/>
        <v>4</v>
      </c>
      <c r="AS229" s="9" t="str">
        <f t="shared" si="103"/>
        <v>Not NYC</v>
      </c>
      <c r="AT229" s="9"/>
      <c r="AU229" s="9">
        <f t="shared" si="104"/>
        <v>0</v>
      </c>
      <c r="AV229" s="9">
        <f t="shared" si="105"/>
        <v>64</v>
      </c>
    </row>
    <row r="230" spans="1:48" x14ac:dyDescent="0.25">
      <c r="A230" s="9" t="s">
        <v>193</v>
      </c>
      <c r="B230" s="38" t="s">
        <v>194</v>
      </c>
      <c r="C230" s="9" t="s">
        <v>62</v>
      </c>
      <c r="D230" s="9" t="s">
        <v>63</v>
      </c>
      <c r="E230" t="s">
        <v>63</v>
      </c>
      <c r="F230" t="str">
        <f t="shared" si="86"/>
        <v>NYC</v>
      </c>
      <c r="G230" s="9" t="s">
        <v>76</v>
      </c>
      <c r="H230" s="36">
        <v>40.764189500000001</v>
      </c>
      <c r="I230" s="36">
        <v>-73.956239699999998</v>
      </c>
      <c r="J230" s="40">
        <f t="shared" si="109"/>
        <v>4</v>
      </c>
      <c r="K230" s="40">
        <f t="shared" si="87"/>
        <v>4</v>
      </c>
      <c r="L230" s="40">
        <f t="shared" si="88"/>
        <v>4</v>
      </c>
      <c r="M230" s="41">
        <v>138048.78340941176</v>
      </c>
      <c r="N230" s="41">
        <v>58063.473830930234</v>
      </c>
      <c r="O230" s="41">
        <f t="shared" si="106"/>
        <v>9492.8839885648449</v>
      </c>
      <c r="P230" s="42">
        <f t="shared" si="89"/>
        <v>3</v>
      </c>
      <c r="Q230" s="43">
        <v>1940</v>
      </c>
      <c r="R230" s="43"/>
      <c r="S230" s="40">
        <f t="shared" si="90"/>
        <v>4</v>
      </c>
      <c r="T230" s="40"/>
      <c r="U230" s="40">
        <f t="shared" si="91"/>
        <v>0</v>
      </c>
      <c r="V230" s="40" t="str">
        <f>IFERROR(VLOOKUP(A230,'Data Tables'!$L$3:$M$89,2,FALSE),"No")</f>
        <v>No</v>
      </c>
      <c r="W230" s="40">
        <f t="shared" si="92"/>
        <v>0</v>
      </c>
      <c r="X230" s="43" t="s">
        <v>1121</v>
      </c>
      <c r="Y230" s="40">
        <f t="shared" si="93"/>
        <v>4</v>
      </c>
      <c r="Z230" s="41" t="s">
        <v>40</v>
      </c>
      <c r="AA230" s="40">
        <f t="shared" si="94"/>
        <v>0</v>
      </c>
      <c r="AB230" s="41" t="s">
        <v>41</v>
      </c>
      <c r="AC230" s="42">
        <f t="shared" si="95"/>
        <v>2</v>
      </c>
      <c r="AD230" s="41" t="s">
        <v>74</v>
      </c>
      <c r="AE230" s="42">
        <f t="shared" si="96"/>
        <v>2</v>
      </c>
      <c r="AF230" s="45">
        <v>1990</v>
      </c>
      <c r="AG230" s="40">
        <f t="shared" si="97"/>
        <v>2</v>
      </c>
      <c r="AH230" s="45" t="str">
        <f t="shared" ref="AH230:AH238" si="113">IF(AND(E230="Upstate",Q230&gt;=1945),"Forced Air",IF(Q230&gt;=1980,"Hydronic",IF(AND(E230="Downstate/LI/HV",Q230&gt;=1945),"Forced Air","Steam")))</f>
        <v>Steam</v>
      </c>
      <c r="AI230" s="40">
        <f t="shared" si="98"/>
        <v>2</v>
      </c>
      <c r="AJ230" s="46" t="s">
        <v>42</v>
      </c>
      <c r="AK230" s="40">
        <f t="shared" si="99"/>
        <v>0</v>
      </c>
      <c r="AL230" s="9" t="s">
        <v>1048</v>
      </c>
      <c r="AM230" s="9">
        <f t="shared" si="100"/>
        <v>4</v>
      </c>
      <c r="AN230" s="9" t="s">
        <v>1055</v>
      </c>
      <c r="AO230" s="47">
        <f>VLOOKUP(AN230,'Data Tables'!$E$4:$F$15,2,FALSE)</f>
        <v>20.157194</v>
      </c>
      <c r="AP230" s="9">
        <f t="shared" si="101"/>
        <v>0</v>
      </c>
      <c r="AQ230" s="9" t="s">
        <v>1050</v>
      </c>
      <c r="AR230" s="9">
        <f t="shared" si="102"/>
        <v>2</v>
      </c>
      <c r="AS230" s="9" t="str">
        <f t="shared" si="103"/>
        <v>NYC Natural Gas</v>
      </c>
      <c r="AT230" s="9" t="s">
        <v>1162</v>
      </c>
      <c r="AU230" s="9">
        <f t="shared" si="104"/>
        <v>0</v>
      </c>
      <c r="AV230" s="9">
        <f t="shared" si="105"/>
        <v>63</v>
      </c>
    </row>
    <row r="231" spans="1:48" x14ac:dyDescent="0.25">
      <c r="A231" s="9" t="s">
        <v>210</v>
      </c>
      <c r="B231" s="9" t="s">
        <v>211</v>
      </c>
      <c r="C231" s="9" t="s">
        <v>38</v>
      </c>
      <c r="D231" s="9" t="s">
        <v>38</v>
      </c>
      <c r="E231" t="s">
        <v>1034</v>
      </c>
      <c r="F231" t="str">
        <f t="shared" si="86"/>
        <v>NYC</v>
      </c>
      <c r="G231" s="9" t="s">
        <v>39</v>
      </c>
      <c r="H231" s="36">
        <v>40.666898799999998</v>
      </c>
      <c r="I231" s="36">
        <v>-73.898641999999995</v>
      </c>
      <c r="J231" s="40">
        <f t="shared" si="109"/>
        <v>3</v>
      </c>
      <c r="K231" s="40">
        <f t="shared" si="87"/>
        <v>2</v>
      </c>
      <c r="L231" s="40">
        <f t="shared" si="88"/>
        <v>3</v>
      </c>
      <c r="M231" s="41">
        <v>119724.60023529411</v>
      </c>
      <c r="N231" s="41">
        <v>2523.9759305927796</v>
      </c>
      <c r="O231" s="41">
        <f t="shared" si="106"/>
        <v>8232.8269220622842</v>
      </c>
      <c r="P231" s="42">
        <f t="shared" si="89"/>
        <v>3</v>
      </c>
      <c r="Q231" s="43">
        <v>1948</v>
      </c>
      <c r="R231" s="43"/>
      <c r="S231" s="40">
        <f t="shared" si="90"/>
        <v>3</v>
      </c>
      <c r="T231" s="40" t="s">
        <v>1162</v>
      </c>
      <c r="U231" s="40">
        <f t="shared" si="91"/>
        <v>4</v>
      </c>
      <c r="V231" s="40" t="str">
        <f>IFERROR(VLOOKUP(A231,'Data Tables'!$L$3:$M$89,2,FALSE),"No")</f>
        <v>No</v>
      </c>
      <c r="W231" s="40">
        <f t="shared" si="92"/>
        <v>0</v>
      </c>
      <c r="X231" s="43"/>
      <c r="Y231" s="40">
        <f t="shared" si="93"/>
        <v>0</v>
      </c>
      <c r="Z231" s="41" t="s">
        <v>156</v>
      </c>
      <c r="AA231" s="40">
        <f t="shared" si="94"/>
        <v>0</v>
      </c>
      <c r="AB231" s="44" t="str">
        <f>IF(AND(E231="Manhattan",G231="Multifamily Housing"),IF(Q231&lt;1980,"Dual Fuel","Natural Gas"),IF(AND(E231="Manhattan",G231&lt;&gt;"Multifamily Housing"),IF(Q231&lt;1945,"Oil",IF(Q231&lt;1980,"Dual Fuel","Natural Gas")),IF(E231="Downstate/LI/HV",IF(Q231&lt;1980,"Dual Fuel","Natural Gas"),IF(Q231&lt;1945,"Dual Fuel","Natural Gas"))))</f>
        <v>Dual Fuel</v>
      </c>
      <c r="AC231" s="42">
        <f t="shared" si="95"/>
        <v>3</v>
      </c>
      <c r="AD231" s="44" t="str">
        <f>IF(AND(E231="Upstate",Q231&gt;=1945),"Furnace",IF(Q231&gt;=1980,"HW Boiler",IF(AND(E231="Downstate/LI/HV",Q231&gt;=1945),"Furnace","Steam Boiler")))</f>
        <v>Furnace</v>
      </c>
      <c r="AE231" s="42">
        <f t="shared" si="96"/>
        <v>3</v>
      </c>
      <c r="AF231" s="45">
        <v>1990</v>
      </c>
      <c r="AG231" s="40">
        <f t="shared" si="97"/>
        <v>2</v>
      </c>
      <c r="AH231" s="45" t="str">
        <f t="shared" si="113"/>
        <v>Forced Air</v>
      </c>
      <c r="AI231" s="40">
        <f t="shared" si="98"/>
        <v>4</v>
      </c>
      <c r="AJ231" s="46" t="s">
        <v>42</v>
      </c>
      <c r="AK231" s="40">
        <f t="shared" si="99"/>
        <v>0</v>
      </c>
      <c r="AL231" s="9" t="s">
        <v>1048</v>
      </c>
      <c r="AM231" s="9">
        <f t="shared" si="100"/>
        <v>4</v>
      </c>
      <c r="AN231" s="9" t="s">
        <v>1055</v>
      </c>
      <c r="AO231" s="47">
        <f>VLOOKUP(AN231,'Data Tables'!$E$4:$F$15,2,FALSE)</f>
        <v>20.157194</v>
      </c>
      <c r="AP231" s="9">
        <f t="shared" si="101"/>
        <v>0</v>
      </c>
      <c r="AQ231" s="9" t="s">
        <v>1050</v>
      </c>
      <c r="AR231" s="9">
        <f t="shared" si="102"/>
        <v>2</v>
      </c>
      <c r="AS231" s="9" t="str">
        <f t="shared" si="103"/>
        <v>NYC Dual Fuel</v>
      </c>
      <c r="AT231" s="9" t="s">
        <v>1162</v>
      </c>
      <c r="AU231" s="9">
        <f t="shared" si="104"/>
        <v>0</v>
      </c>
      <c r="AV231" s="9">
        <f t="shared" si="105"/>
        <v>63</v>
      </c>
    </row>
    <row r="232" spans="1:48" hidden="1" x14ac:dyDescent="0.25">
      <c r="A232" s="9" t="s">
        <v>477</v>
      </c>
      <c r="B232" s="9" t="s">
        <v>478</v>
      </c>
      <c r="C232" s="9" t="s">
        <v>479</v>
      </c>
      <c r="D232" s="9" t="s">
        <v>450</v>
      </c>
      <c r="E232" t="s">
        <v>1034</v>
      </c>
      <c r="F232" t="str">
        <f t="shared" si="86"/>
        <v>Not NYC</v>
      </c>
      <c r="G232" s="9" t="s">
        <v>53</v>
      </c>
      <c r="H232" s="36">
        <v>40.820714000000002</v>
      </c>
      <c r="I232" s="36">
        <v>-73.593677999999997</v>
      </c>
      <c r="J232" s="40">
        <f t="shared" si="109"/>
        <v>2</v>
      </c>
      <c r="K232" s="40">
        <f t="shared" si="87"/>
        <v>0</v>
      </c>
      <c r="L232" s="40">
        <f t="shared" si="88"/>
        <v>1</v>
      </c>
      <c r="M232" s="41">
        <v>141232.68438311687</v>
      </c>
      <c r="N232" s="41">
        <v>15899.001019736841</v>
      </c>
      <c r="O232" s="41">
        <f t="shared" si="106"/>
        <v>9711.8240025802133</v>
      </c>
      <c r="P232" s="42">
        <f t="shared" si="89"/>
        <v>3</v>
      </c>
      <c r="Q232" s="43">
        <v>1954</v>
      </c>
      <c r="R232" s="43"/>
      <c r="S232" s="40">
        <f t="shared" si="90"/>
        <v>3</v>
      </c>
      <c r="T232" s="40"/>
      <c r="U232" s="40">
        <f t="shared" si="91"/>
        <v>0</v>
      </c>
      <c r="V232" s="40" t="str">
        <f>IFERROR(VLOOKUP(A232,'Data Tables'!$L$3:$M$89,2,FALSE),"No")</f>
        <v>No</v>
      </c>
      <c r="W232" s="40">
        <f t="shared" si="92"/>
        <v>0</v>
      </c>
      <c r="X232" s="43"/>
      <c r="Y232" s="40">
        <f t="shared" si="93"/>
        <v>0</v>
      </c>
      <c r="Z232" s="43" t="s">
        <v>46</v>
      </c>
      <c r="AA232" s="40">
        <f t="shared" si="94"/>
        <v>4</v>
      </c>
      <c r="AB232" s="44" t="str">
        <f>IF(AND(E232="Manhattan",G232="Multifamily Housing"),IF(Q232&lt;1980,"Dual Fuel","Natural Gas"),IF(AND(E232="Manhattan",G232&lt;&gt;"Multifamily Housing"),IF(Q232&lt;1945,"Oil",IF(Q232&lt;1980,"Dual Fuel","Natural Gas")),IF(E232="Downstate/LI/HV",IF(Q232&lt;1980,"Dual Fuel","Natural Gas"),IF(Q232&lt;1945,"Dual Fuel","Natural Gas"))))</f>
        <v>Dual Fuel</v>
      </c>
      <c r="AC232" s="42">
        <f t="shared" si="95"/>
        <v>3</v>
      </c>
      <c r="AD232" s="44" t="str">
        <f>IF(AND(E232="Upstate",Q232&gt;=1945),"Furnace",IF(Q232&gt;=1980,"HW Boiler",IF(AND(E232="Downstate/LI/HV",Q232&gt;=1945),"Furnace","Steam Boiler")))</f>
        <v>Furnace</v>
      </c>
      <c r="AE232" s="42">
        <f t="shared" si="96"/>
        <v>3</v>
      </c>
      <c r="AF232" s="45">
        <v>1990</v>
      </c>
      <c r="AG232" s="40">
        <f t="shared" si="97"/>
        <v>2</v>
      </c>
      <c r="AH232" s="45" t="str">
        <f t="shared" si="113"/>
        <v>Forced Air</v>
      </c>
      <c r="AI232" s="40">
        <f t="shared" si="98"/>
        <v>4</v>
      </c>
      <c r="AJ232" s="46" t="s">
        <v>42</v>
      </c>
      <c r="AK232" s="40">
        <f t="shared" si="99"/>
        <v>0</v>
      </c>
      <c r="AL232" s="9" t="s">
        <v>1048</v>
      </c>
      <c r="AM232" s="9">
        <f t="shared" si="100"/>
        <v>4</v>
      </c>
      <c r="AN232" s="9" t="s">
        <v>1052</v>
      </c>
      <c r="AO232" s="47">
        <f>VLOOKUP(AN232,'Data Tables'!$E$4:$F$15,2,FALSE)</f>
        <v>18.814844999999998</v>
      </c>
      <c r="AP232" s="9">
        <f t="shared" si="101"/>
        <v>1</v>
      </c>
      <c r="AQ232" s="9" t="s">
        <v>1058</v>
      </c>
      <c r="AR232" s="9">
        <f t="shared" si="102"/>
        <v>1</v>
      </c>
      <c r="AS232" s="9" t="str">
        <f t="shared" si="103"/>
        <v>Not NYC</v>
      </c>
      <c r="AT232" s="9"/>
      <c r="AU232" s="9">
        <f t="shared" si="104"/>
        <v>0</v>
      </c>
      <c r="AV232" s="9">
        <f t="shared" si="105"/>
        <v>63</v>
      </c>
    </row>
    <row r="233" spans="1:48" hidden="1" x14ac:dyDescent="0.25">
      <c r="A233" s="9" t="s">
        <v>798</v>
      </c>
      <c r="B233" s="9" t="s">
        <v>799</v>
      </c>
      <c r="C233" s="9" t="s">
        <v>659</v>
      </c>
      <c r="D233" s="9" t="s">
        <v>660</v>
      </c>
      <c r="E233" t="s">
        <v>1035</v>
      </c>
      <c r="F233" t="str">
        <f t="shared" si="86"/>
        <v>Not NYC</v>
      </c>
      <c r="G233" s="9" t="s">
        <v>76</v>
      </c>
      <c r="H233" s="36">
        <v>42.940891000000001</v>
      </c>
      <c r="I233" s="36">
        <v>-76.564864</v>
      </c>
      <c r="J233" s="40">
        <f t="shared" si="109"/>
        <v>4</v>
      </c>
      <c r="K233" s="40">
        <f t="shared" si="87"/>
        <v>4</v>
      </c>
      <c r="L233" s="40">
        <f t="shared" si="88"/>
        <v>4</v>
      </c>
      <c r="M233" s="41">
        <v>41049.520842834128</v>
      </c>
      <c r="N233" s="41">
        <v>17899.500367514884</v>
      </c>
      <c r="O233" s="41">
        <f t="shared" si="106"/>
        <v>2822.7582273690059</v>
      </c>
      <c r="P233" s="42">
        <f t="shared" si="89"/>
        <v>1</v>
      </c>
      <c r="Q233" s="43">
        <v>1927</v>
      </c>
      <c r="R233" s="43">
        <v>2017</v>
      </c>
      <c r="S233" s="40">
        <f t="shared" si="90"/>
        <v>0</v>
      </c>
      <c r="T233" s="40"/>
      <c r="U233" s="40">
        <f t="shared" si="91"/>
        <v>0</v>
      </c>
      <c r="V233" s="40" t="str">
        <f>IFERROR(VLOOKUP(A233,'Data Tables'!$L$3:$M$89,2,FALSE),"No")</f>
        <v>No</v>
      </c>
      <c r="W233" s="40">
        <f t="shared" si="92"/>
        <v>0</v>
      </c>
      <c r="X233" s="43" t="s">
        <v>1104</v>
      </c>
      <c r="Y233" s="40">
        <f t="shared" si="93"/>
        <v>4</v>
      </c>
      <c r="Z233" s="43" t="s">
        <v>67</v>
      </c>
      <c r="AA233" s="40">
        <f t="shared" si="94"/>
        <v>2</v>
      </c>
      <c r="AB233" s="44" t="str">
        <f>IF(AND(E233="Manhattan",G233="Multifamily Housing"),IF(Q233&lt;1980,"Dual Fuel","Natural Gas"),IF(AND(E233="Manhattan",G233&lt;&gt;"Multifamily Housing"),IF(Q233&lt;1945,"Oil",IF(Q233&lt;1980,"Dual Fuel","Natural Gas")),IF(E233="Downstate/LI/HV",IF(Q233&lt;1980,"Dual Fuel","Natural Gas"),IF(Q233&lt;1945,"Dual Fuel","Natural Gas"))))</f>
        <v>Dual Fuel</v>
      </c>
      <c r="AC233" s="42">
        <f t="shared" si="95"/>
        <v>3</v>
      </c>
      <c r="AD233" s="41" t="s">
        <v>74</v>
      </c>
      <c r="AE233" s="42">
        <f t="shared" si="96"/>
        <v>2</v>
      </c>
      <c r="AF233" s="45">
        <v>1990</v>
      </c>
      <c r="AG233" s="40">
        <f t="shared" si="97"/>
        <v>2</v>
      </c>
      <c r="AH233" s="45" t="str">
        <f t="shared" si="113"/>
        <v>Steam</v>
      </c>
      <c r="AI233" s="40">
        <f t="shared" si="98"/>
        <v>2</v>
      </c>
      <c r="AJ233" s="46" t="s">
        <v>42</v>
      </c>
      <c r="AK233" s="40">
        <f t="shared" si="99"/>
        <v>0</v>
      </c>
      <c r="AL233" s="9" t="s">
        <v>1060</v>
      </c>
      <c r="AM233" s="9">
        <f t="shared" si="100"/>
        <v>2</v>
      </c>
      <c r="AN233" s="9" t="s">
        <v>1053</v>
      </c>
      <c r="AO233" s="47">
        <f>VLOOKUP(AN233,'Data Tables'!$E$4:$F$15,2,FALSE)</f>
        <v>9.6621608999999999</v>
      </c>
      <c r="AP233" s="9">
        <f t="shared" si="101"/>
        <v>3</v>
      </c>
      <c r="AQ233" s="9" t="s">
        <v>1061</v>
      </c>
      <c r="AR233" s="9">
        <f t="shared" si="102"/>
        <v>4</v>
      </c>
      <c r="AS233" s="9" t="str">
        <f t="shared" si="103"/>
        <v>Not NYC</v>
      </c>
      <c r="AT233" s="9"/>
      <c r="AU233" s="9">
        <f t="shared" si="104"/>
        <v>0</v>
      </c>
      <c r="AV233" s="9">
        <f t="shared" si="105"/>
        <v>63</v>
      </c>
    </row>
    <row r="234" spans="1:48" hidden="1" x14ac:dyDescent="0.25">
      <c r="A234" s="9" t="s">
        <v>676</v>
      </c>
      <c r="B234" s="9" t="s">
        <v>677</v>
      </c>
      <c r="C234" s="9" t="s">
        <v>413</v>
      </c>
      <c r="D234" s="9" t="s">
        <v>414</v>
      </c>
      <c r="E234" t="s">
        <v>1035</v>
      </c>
      <c r="F234" t="str">
        <f t="shared" si="86"/>
        <v>Not NYC</v>
      </c>
      <c r="G234" s="9" t="s">
        <v>53</v>
      </c>
      <c r="H234" s="36">
        <v>43.049191999999998</v>
      </c>
      <c r="I234" s="36">
        <v>-76.090434999999999</v>
      </c>
      <c r="J234" s="40">
        <f t="shared" si="109"/>
        <v>2</v>
      </c>
      <c r="K234" s="40">
        <f t="shared" si="87"/>
        <v>0</v>
      </c>
      <c r="L234" s="40">
        <f t="shared" si="88"/>
        <v>1</v>
      </c>
      <c r="M234" s="41">
        <v>57014.865292207782</v>
      </c>
      <c r="N234" s="41">
        <v>6418.3400986842107</v>
      </c>
      <c r="O234" s="41">
        <f t="shared" si="106"/>
        <v>3920.6104427406417</v>
      </c>
      <c r="P234" s="42">
        <f t="shared" si="89"/>
        <v>2</v>
      </c>
      <c r="Q234" s="43">
        <v>1946</v>
      </c>
      <c r="R234" s="43"/>
      <c r="S234" s="40">
        <f t="shared" si="90"/>
        <v>3</v>
      </c>
      <c r="T234" s="40"/>
      <c r="U234" s="40">
        <f t="shared" si="91"/>
        <v>0</v>
      </c>
      <c r="V234" s="40" t="str">
        <f>IFERROR(VLOOKUP(A234,'Data Tables'!$L$3:$M$89,2,FALSE),"No")</f>
        <v>Yes</v>
      </c>
      <c r="W234" s="40">
        <f t="shared" si="92"/>
        <v>4</v>
      </c>
      <c r="X234" s="43"/>
      <c r="Y234" s="40">
        <f t="shared" si="93"/>
        <v>0</v>
      </c>
      <c r="Z234" s="43" t="s">
        <v>46</v>
      </c>
      <c r="AA234" s="40">
        <f t="shared" si="94"/>
        <v>4</v>
      </c>
      <c r="AB234" s="43" t="s">
        <v>41</v>
      </c>
      <c r="AC234" s="42">
        <f t="shared" si="95"/>
        <v>2</v>
      </c>
      <c r="AD234" s="41" t="s">
        <v>88</v>
      </c>
      <c r="AE234" s="42">
        <f t="shared" si="96"/>
        <v>1</v>
      </c>
      <c r="AF234" s="43">
        <v>1995</v>
      </c>
      <c r="AG234" s="40">
        <f t="shared" si="97"/>
        <v>2</v>
      </c>
      <c r="AH234" s="45" t="str">
        <f t="shared" si="113"/>
        <v>Forced Air</v>
      </c>
      <c r="AI234" s="40">
        <f t="shared" si="98"/>
        <v>4</v>
      </c>
      <c r="AJ234" s="46" t="s">
        <v>42</v>
      </c>
      <c r="AK234" s="40">
        <f t="shared" si="99"/>
        <v>0</v>
      </c>
      <c r="AL234" s="9" t="s">
        <v>1060</v>
      </c>
      <c r="AM234" s="9">
        <f t="shared" si="100"/>
        <v>2</v>
      </c>
      <c r="AN234" s="9" t="s">
        <v>1047</v>
      </c>
      <c r="AO234" s="47">
        <f>VLOOKUP(AN234,'Data Tables'!$E$4:$F$15,2,FALSE)</f>
        <v>8.6002589999999994</v>
      </c>
      <c r="AP234" s="9">
        <f t="shared" si="101"/>
        <v>4</v>
      </c>
      <c r="AQ234" s="9" t="s">
        <v>1061</v>
      </c>
      <c r="AR234" s="9">
        <f t="shared" si="102"/>
        <v>0</v>
      </c>
      <c r="AS234" s="9" t="str">
        <f t="shared" si="103"/>
        <v>Not NYC</v>
      </c>
      <c r="AT234" s="9"/>
      <c r="AU234" s="9">
        <f t="shared" si="104"/>
        <v>0</v>
      </c>
      <c r="AV234" s="9">
        <f t="shared" si="105"/>
        <v>63</v>
      </c>
    </row>
    <row r="235" spans="1:48" x14ac:dyDescent="0.25">
      <c r="A235" s="9" t="s">
        <v>147</v>
      </c>
      <c r="B235" s="9" t="s">
        <v>148</v>
      </c>
      <c r="C235" s="9" t="s">
        <v>38</v>
      </c>
      <c r="D235" s="9" t="s">
        <v>38</v>
      </c>
      <c r="E235" t="s">
        <v>1034</v>
      </c>
      <c r="F235" t="str">
        <f t="shared" si="86"/>
        <v>NYC</v>
      </c>
      <c r="G235" s="9" t="s">
        <v>53</v>
      </c>
      <c r="H235" s="36">
        <v>40.694274</v>
      </c>
      <c r="I235" s="36">
        <v>-73.986492299999995</v>
      </c>
      <c r="J235" s="40">
        <f t="shared" si="109"/>
        <v>2</v>
      </c>
      <c r="K235" s="40">
        <f t="shared" si="87"/>
        <v>0</v>
      </c>
      <c r="L235" s="40">
        <f t="shared" si="88"/>
        <v>1</v>
      </c>
      <c r="M235" s="41">
        <v>193187.93514943999</v>
      </c>
      <c r="N235" s="41">
        <v>21825.688819018244</v>
      </c>
      <c r="O235" s="41">
        <f t="shared" si="106"/>
        <v>13284.511540570315</v>
      </c>
      <c r="P235" s="42">
        <f t="shared" si="89"/>
        <v>3</v>
      </c>
      <c r="Q235" s="43">
        <v>1957</v>
      </c>
      <c r="R235" s="43"/>
      <c r="S235" s="40">
        <f t="shared" si="90"/>
        <v>3</v>
      </c>
      <c r="T235" s="40"/>
      <c r="U235" s="40">
        <f t="shared" si="91"/>
        <v>0</v>
      </c>
      <c r="V235" s="40" t="str">
        <f>IFERROR(VLOOKUP(A235,'Data Tables'!$L$3:$M$89,2,FALSE),"No")</f>
        <v>No</v>
      </c>
      <c r="W235" s="40">
        <f t="shared" si="92"/>
        <v>0</v>
      </c>
      <c r="X235" s="43"/>
      <c r="Y235" s="40">
        <f t="shared" si="93"/>
        <v>0</v>
      </c>
      <c r="Z235" s="41" t="s">
        <v>77</v>
      </c>
      <c r="AA235" s="40">
        <f t="shared" si="94"/>
        <v>1</v>
      </c>
      <c r="AB235" s="44" t="str">
        <f>IF(AND(E235="Manhattan",G235="Multifamily Housing"),IF(Q235&lt;1980,"Dual Fuel","Natural Gas"),IF(AND(E235="Manhattan",G235&lt;&gt;"Multifamily Housing"),IF(Q235&lt;1945,"Oil",IF(Q235&lt;1980,"Dual Fuel","Natural Gas")),IF(E235="Downstate/LI/HV",IF(Q235&lt;1980,"Dual Fuel","Natural Gas"),IF(Q235&lt;1945,"Dual Fuel","Natural Gas"))))</f>
        <v>Dual Fuel</v>
      </c>
      <c r="AC235" s="42">
        <f t="shared" si="95"/>
        <v>3</v>
      </c>
      <c r="AD235" s="41" t="s">
        <v>104</v>
      </c>
      <c r="AE235" s="42">
        <f t="shared" si="96"/>
        <v>3</v>
      </c>
      <c r="AF235" s="43">
        <v>2017</v>
      </c>
      <c r="AG235" s="40">
        <f t="shared" si="97"/>
        <v>1</v>
      </c>
      <c r="AH235" s="45" t="str">
        <f t="shared" si="113"/>
        <v>Forced Air</v>
      </c>
      <c r="AI235" s="40">
        <f t="shared" si="98"/>
        <v>4</v>
      </c>
      <c r="AJ235" s="46" t="s">
        <v>42</v>
      </c>
      <c r="AK235" s="40">
        <f t="shared" si="99"/>
        <v>0</v>
      </c>
      <c r="AL235" s="9" t="s">
        <v>1048</v>
      </c>
      <c r="AM235" s="9">
        <f t="shared" si="100"/>
        <v>4</v>
      </c>
      <c r="AN235" s="9" t="s">
        <v>1055</v>
      </c>
      <c r="AO235" s="47">
        <f>VLOOKUP(AN235,'Data Tables'!$E$4:$F$15,2,FALSE)</f>
        <v>20.157194</v>
      </c>
      <c r="AP235" s="9">
        <f t="shared" si="101"/>
        <v>0</v>
      </c>
      <c r="AQ235" s="9" t="s">
        <v>1050</v>
      </c>
      <c r="AR235" s="9">
        <f t="shared" si="102"/>
        <v>2</v>
      </c>
      <c r="AS235" s="9" t="str">
        <f t="shared" si="103"/>
        <v>NYC Dual Fuel</v>
      </c>
      <c r="AT235" s="9"/>
      <c r="AU235" s="9">
        <f t="shared" si="104"/>
        <v>3</v>
      </c>
      <c r="AV235" s="9">
        <f t="shared" si="105"/>
        <v>63</v>
      </c>
    </row>
    <row r="236" spans="1:48" x14ac:dyDescent="0.25">
      <c r="A236" s="9" t="s">
        <v>1157</v>
      </c>
      <c r="B236" s="9" t="s">
        <v>281</v>
      </c>
      <c r="C236" s="9" t="s">
        <v>59</v>
      </c>
      <c r="D236" s="9" t="s">
        <v>59</v>
      </c>
      <c r="E236" t="s">
        <v>1034</v>
      </c>
      <c r="F236" t="str">
        <f t="shared" si="86"/>
        <v>NYC</v>
      </c>
      <c r="G236" s="9" t="s">
        <v>39</v>
      </c>
      <c r="H236" s="36">
        <v>40.763002</v>
      </c>
      <c r="I236" s="36">
        <v>-73.890786000000006</v>
      </c>
      <c r="J236" s="40">
        <f t="shared" si="109"/>
        <v>3</v>
      </c>
      <c r="K236" s="40">
        <f t="shared" si="87"/>
        <v>2</v>
      </c>
      <c r="L236" s="40">
        <f t="shared" si="88"/>
        <v>3</v>
      </c>
      <c r="M236" s="41">
        <v>69120.620823529403</v>
      </c>
      <c r="N236" s="41">
        <v>150.33810824765342</v>
      </c>
      <c r="O236" s="41">
        <f t="shared" si="106"/>
        <v>4753.0591613356401</v>
      </c>
      <c r="P236" s="42">
        <f t="shared" si="89"/>
        <v>2</v>
      </c>
      <c r="Q236" s="43">
        <v>1925</v>
      </c>
      <c r="R236" s="43"/>
      <c r="S236" s="40">
        <f t="shared" si="90"/>
        <v>4</v>
      </c>
      <c r="T236" s="40"/>
      <c r="U236" s="40">
        <f t="shared" si="91"/>
        <v>0</v>
      </c>
      <c r="V236" s="40" t="str">
        <f>IFERROR(VLOOKUP(A236,'Data Tables'!$L$3:$M$89,2,FALSE),"No")</f>
        <v>No</v>
      </c>
      <c r="W236" s="40">
        <f t="shared" si="92"/>
        <v>0</v>
      </c>
      <c r="X236" s="43"/>
      <c r="Y236" s="40">
        <f t="shared" si="93"/>
        <v>0</v>
      </c>
      <c r="Z236" s="41" t="s">
        <v>40</v>
      </c>
      <c r="AA236" s="40">
        <f t="shared" si="94"/>
        <v>0</v>
      </c>
      <c r="AB236" s="44" t="str">
        <f>IF(AND(E236="Manhattan",G236="Multifamily Housing"),IF(Q236&lt;1980,"Dual Fuel","Natural Gas"),IF(AND(E236="Manhattan",G236&lt;&gt;"Multifamily Housing"),IF(Q236&lt;1945,"Oil",IF(Q236&lt;1980,"Dual Fuel","Natural Gas")),IF(E236="Downstate/LI/HV",IF(Q236&lt;1980,"Dual Fuel","Natural Gas"),IF(Q236&lt;1945,"Dual Fuel","Natural Gas"))))</f>
        <v>Dual Fuel</v>
      </c>
      <c r="AC236" s="42">
        <f t="shared" si="95"/>
        <v>3</v>
      </c>
      <c r="AD236" s="41" t="s">
        <v>74</v>
      </c>
      <c r="AE236" s="42">
        <f t="shared" si="96"/>
        <v>2</v>
      </c>
      <c r="AF236" s="45">
        <v>1990</v>
      </c>
      <c r="AG236" s="40">
        <f t="shared" si="97"/>
        <v>2</v>
      </c>
      <c r="AH236" s="45" t="str">
        <f t="shared" si="113"/>
        <v>Steam</v>
      </c>
      <c r="AI236" s="40">
        <f t="shared" si="98"/>
        <v>2</v>
      </c>
      <c r="AJ236" s="46" t="s">
        <v>42</v>
      </c>
      <c r="AK236" s="40">
        <f t="shared" si="99"/>
        <v>0</v>
      </c>
      <c r="AL236" s="9" t="s">
        <v>1048</v>
      </c>
      <c r="AM236" s="9">
        <f t="shared" si="100"/>
        <v>4</v>
      </c>
      <c r="AN236" s="9" t="s">
        <v>1055</v>
      </c>
      <c r="AO236" s="47">
        <f>VLOOKUP(AN236,'Data Tables'!$E$4:$F$15,2,FALSE)</f>
        <v>20.157194</v>
      </c>
      <c r="AP236" s="9">
        <f t="shared" si="101"/>
        <v>0</v>
      </c>
      <c r="AQ236" s="9" t="s">
        <v>1050</v>
      </c>
      <c r="AR236" s="9">
        <f t="shared" si="102"/>
        <v>2</v>
      </c>
      <c r="AS236" s="9" t="str">
        <f t="shared" si="103"/>
        <v>NYC Dual Fuel</v>
      </c>
      <c r="AT236" s="9"/>
      <c r="AU236" s="9">
        <f t="shared" si="104"/>
        <v>3</v>
      </c>
      <c r="AV236" s="9">
        <f t="shared" si="105"/>
        <v>63</v>
      </c>
    </row>
    <row r="237" spans="1:48" x14ac:dyDescent="0.25">
      <c r="A237" s="9" t="s">
        <v>304</v>
      </c>
      <c r="B237" s="9" t="s">
        <v>305</v>
      </c>
      <c r="C237" s="9" t="s">
        <v>62</v>
      </c>
      <c r="D237" s="9" t="s">
        <v>63</v>
      </c>
      <c r="E237" t="s">
        <v>63</v>
      </c>
      <c r="F237" t="str">
        <f t="shared" si="86"/>
        <v>NYC</v>
      </c>
      <c r="G237" s="9" t="s">
        <v>39</v>
      </c>
      <c r="H237" s="36">
        <v>40.747184400000002</v>
      </c>
      <c r="I237" s="36">
        <v>-74.002348900000001</v>
      </c>
      <c r="J237" s="40">
        <f t="shared" si="109"/>
        <v>3</v>
      </c>
      <c r="K237" s="40">
        <f t="shared" si="87"/>
        <v>2</v>
      </c>
      <c r="L237" s="40">
        <f t="shared" si="88"/>
        <v>3</v>
      </c>
      <c r="M237" s="41">
        <v>64127.386470588201</v>
      </c>
      <c r="N237" s="41">
        <v>1696.6736808953065</v>
      </c>
      <c r="O237" s="41">
        <f t="shared" si="106"/>
        <v>4409.700869653977</v>
      </c>
      <c r="P237" s="42">
        <f t="shared" si="89"/>
        <v>2</v>
      </c>
      <c r="Q237" s="43">
        <v>1934</v>
      </c>
      <c r="R237" s="43"/>
      <c r="S237" s="40">
        <f t="shared" si="90"/>
        <v>4</v>
      </c>
      <c r="T237" s="40"/>
      <c r="U237" s="40">
        <f t="shared" si="91"/>
        <v>0</v>
      </c>
      <c r="V237" s="40" t="str">
        <f>IFERROR(VLOOKUP(A237,'Data Tables'!$L$3:$M$89,2,FALSE),"No")</f>
        <v>No</v>
      </c>
      <c r="W237" s="40">
        <f t="shared" si="92"/>
        <v>0</v>
      </c>
      <c r="X237" s="43"/>
      <c r="Y237" s="40">
        <f t="shared" si="93"/>
        <v>0</v>
      </c>
      <c r="Z237" s="41" t="s">
        <v>40</v>
      </c>
      <c r="AA237" s="40">
        <f t="shared" si="94"/>
        <v>0</v>
      </c>
      <c r="AB237" s="44" t="str">
        <f>IF(AND(E237="Manhattan",G237="Multifamily Housing"),IF(Q237&lt;1980,"Dual Fuel","Natural Gas"),IF(AND(E237="Manhattan",G237&lt;&gt;"Multifamily Housing"),IF(Q237&lt;1945,"Oil",IF(Q237&lt;1980,"Dual Fuel","Natural Gas")),IF(E237="Downstate/LI/HV",IF(Q237&lt;1980,"Dual Fuel","Natural Gas"),IF(Q237&lt;1945,"Dual Fuel","Natural Gas"))))</f>
        <v>Dual Fuel</v>
      </c>
      <c r="AC237" s="42">
        <f t="shared" si="95"/>
        <v>3</v>
      </c>
      <c r="AD237" s="44" t="str">
        <f>IF(AND(E237="Upstate",Q237&gt;=1945),"Furnace",IF(Q237&gt;=1980,"HW Boiler",IF(AND(E237="Downstate/LI/HV",Q237&gt;=1945),"Furnace","Steam Boiler")))</f>
        <v>Steam Boiler</v>
      </c>
      <c r="AE237" s="42">
        <f t="shared" si="96"/>
        <v>2</v>
      </c>
      <c r="AF237" s="45">
        <v>1990</v>
      </c>
      <c r="AG237" s="40">
        <f t="shared" si="97"/>
        <v>2</v>
      </c>
      <c r="AH237" s="45" t="str">
        <f t="shared" si="113"/>
        <v>Steam</v>
      </c>
      <c r="AI237" s="40">
        <f t="shared" si="98"/>
        <v>2</v>
      </c>
      <c r="AJ237" s="46" t="s">
        <v>42</v>
      </c>
      <c r="AK237" s="40">
        <f t="shared" si="99"/>
        <v>0</v>
      </c>
      <c r="AL237" s="9" t="s">
        <v>1048</v>
      </c>
      <c r="AM237" s="9">
        <f t="shared" si="100"/>
        <v>4</v>
      </c>
      <c r="AN237" s="9" t="s">
        <v>1055</v>
      </c>
      <c r="AO237" s="47">
        <f>VLOOKUP(AN237,'Data Tables'!$E$4:$F$15,2,FALSE)</f>
        <v>20.157194</v>
      </c>
      <c r="AP237" s="9">
        <f t="shared" si="101"/>
        <v>0</v>
      </c>
      <c r="AQ237" s="9" t="s">
        <v>1050</v>
      </c>
      <c r="AR237" s="9">
        <f t="shared" si="102"/>
        <v>2</v>
      </c>
      <c r="AS237" s="9" t="str">
        <f t="shared" si="103"/>
        <v>NYC Dual Fuel</v>
      </c>
      <c r="AT237" s="9"/>
      <c r="AU237" s="9">
        <f t="shared" si="104"/>
        <v>3</v>
      </c>
      <c r="AV237" s="9">
        <f t="shared" si="105"/>
        <v>63</v>
      </c>
    </row>
    <row r="238" spans="1:48" x14ac:dyDescent="0.25">
      <c r="A238" s="9" t="s">
        <v>324</v>
      </c>
      <c r="B238" s="9" t="s">
        <v>325</v>
      </c>
      <c r="C238" s="9" t="s">
        <v>38</v>
      </c>
      <c r="D238" s="9" t="s">
        <v>38</v>
      </c>
      <c r="E238" t="s">
        <v>1034</v>
      </c>
      <c r="F238" t="str">
        <f t="shared" si="86"/>
        <v>NYC</v>
      </c>
      <c r="G238" s="9" t="s">
        <v>39</v>
      </c>
      <c r="H238" s="36">
        <v>40.624586700000002</v>
      </c>
      <c r="I238" s="36">
        <v>-73.964774500000004</v>
      </c>
      <c r="J238" s="40">
        <f t="shared" si="109"/>
        <v>3</v>
      </c>
      <c r="K238" s="40">
        <f t="shared" si="87"/>
        <v>2</v>
      </c>
      <c r="L238" s="40">
        <f t="shared" si="88"/>
        <v>3</v>
      </c>
      <c r="M238" s="41">
        <v>54545.4</v>
      </c>
      <c r="N238" s="41">
        <v>1343.8017411985559</v>
      </c>
      <c r="O238" s="41">
        <f t="shared" si="106"/>
        <v>3750.7983882352942</v>
      </c>
      <c r="P238" s="42">
        <f t="shared" si="89"/>
        <v>2</v>
      </c>
      <c r="Q238" s="43">
        <v>1920</v>
      </c>
      <c r="R238" s="43"/>
      <c r="S238" s="40">
        <f t="shared" si="90"/>
        <v>4</v>
      </c>
      <c r="T238" s="40"/>
      <c r="U238" s="40">
        <f t="shared" si="91"/>
        <v>0</v>
      </c>
      <c r="V238" s="40" t="str">
        <f>IFERROR(VLOOKUP(A238,'Data Tables'!$L$3:$M$89,2,FALSE),"No")</f>
        <v>No</v>
      </c>
      <c r="W238" s="40">
        <f t="shared" si="92"/>
        <v>0</v>
      </c>
      <c r="X238" s="43"/>
      <c r="Y238" s="40">
        <f t="shared" si="93"/>
        <v>0</v>
      </c>
      <c r="Z238" s="41" t="s">
        <v>40</v>
      </c>
      <c r="AA238" s="40">
        <f t="shared" si="94"/>
        <v>0</v>
      </c>
      <c r="AB238" s="44" t="str">
        <f>IF(AND(E238="Manhattan",G238="Multifamily Housing"),IF(Q238&lt;1980,"Dual Fuel","Natural Gas"),IF(AND(E238="Manhattan",G238&lt;&gt;"Multifamily Housing"),IF(Q238&lt;1945,"Oil",IF(Q238&lt;1980,"Dual Fuel","Natural Gas")),IF(E238="Downstate/LI/HV",IF(Q238&lt;1980,"Dual Fuel","Natural Gas"),IF(Q238&lt;1945,"Dual Fuel","Natural Gas"))))</f>
        <v>Dual Fuel</v>
      </c>
      <c r="AC238" s="42">
        <f t="shared" si="95"/>
        <v>3</v>
      </c>
      <c r="AD238" s="44" t="str">
        <f>IF(AND(E238="Upstate",Q238&gt;=1945),"Furnace",IF(Q238&gt;=1980,"HW Boiler",IF(AND(E238="Downstate/LI/HV",Q238&gt;=1945),"Furnace","Steam Boiler")))</f>
        <v>Steam Boiler</v>
      </c>
      <c r="AE238" s="42">
        <f t="shared" si="96"/>
        <v>2</v>
      </c>
      <c r="AF238" s="45">
        <v>1990</v>
      </c>
      <c r="AG238" s="40">
        <f t="shared" si="97"/>
        <v>2</v>
      </c>
      <c r="AH238" s="45" t="str">
        <f t="shared" si="113"/>
        <v>Steam</v>
      </c>
      <c r="AI238" s="40">
        <f t="shared" si="98"/>
        <v>2</v>
      </c>
      <c r="AJ238" s="46" t="s">
        <v>42</v>
      </c>
      <c r="AK238" s="40">
        <f t="shared" si="99"/>
        <v>0</v>
      </c>
      <c r="AL238" s="9" t="s">
        <v>1048</v>
      </c>
      <c r="AM238" s="9">
        <f t="shared" si="100"/>
        <v>4</v>
      </c>
      <c r="AN238" s="9" t="s">
        <v>1055</v>
      </c>
      <c r="AO238" s="47">
        <f>VLOOKUP(AN238,'Data Tables'!$E$4:$F$15,2,FALSE)</f>
        <v>20.157194</v>
      </c>
      <c r="AP238" s="9">
        <f t="shared" si="101"/>
        <v>0</v>
      </c>
      <c r="AQ238" s="9" t="s">
        <v>1050</v>
      </c>
      <c r="AR238" s="9">
        <f t="shared" si="102"/>
        <v>2</v>
      </c>
      <c r="AS238" s="9" t="str">
        <f t="shared" si="103"/>
        <v>NYC Dual Fuel</v>
      </c>
      <c r="AT238" s="9"/>
      <c r="AU238" s="9">
        <f t="shared" si="104"/>
        <v>3</v>
      </c>
      <c r="AV238" s="9">
        <f t="shared" si="105"/>
        <v>63</v>
      </c>
    </row>
    <row r="239" spans="1:48" x14ac:dyDescent="0.25">
      <c r="A239" s="9" t="s">
        <v>346</v>
      </c>
      <c r="B239" s="9" t="s">
        <v>347</v>
      </c>
      <c r="C239" s="9" t="s">
        <v>348</v>
      </c>
      <c r="D239" s="9" t="s">
        <v>45</v>
      </c>
      <c r="E239" t="s">
        <v>1034</v>
      </c>
      <c r="F239" t="str">
        <f t="shared" si="86"/>
        <v>NYC</v>
      </c>
      <c r="G239" s="9" t="s">
        <v>53</v>
      </c>
      <c r="H239" s="36">
        <v>40.889697699999999</v>
      </c>
      <c r="I239" s="36">
        <v>-73.902728100000004</v>
      </c>
      <c r="J239" s="40">
        <f t="shared" si="109"/>
        <v>2</v>
      </c>
      <c r="K239" s="40">
        <f t="shared" si="87"/>
        <v>0</v>
      </c>
      <c r="L239" s="40">
        <f t="shared" si="88"/>
        <v>1</v>
      </c>
      <c r="M239" s="41">
        <v>34212.49329882353</v>
      </c>
      <c r="N239" s="41">
        <v>3865.2063436842104</v>
      </c>
      <c r="O239" s="41">
        <f t="shared" si="106"/>
        <v>2352.612039195571</v>
      </c>
      <c r="P239" s="42">
        <f t="shared" si="89"/>
        <v>1</v>
      </c>
      <c r="Q239" s="43">
        <v>1923</v>
      </c>
      <c r="R239" s="43">
        <v>2021</v>
      </c>
      <c r="S239" s="40">
        <f t="shared" si="90"/>
        <v>0</v>
      </c>
      <c r="T239" s="40"/>
      <c r="U239" s="40">
        <f t="shared" si="91"/>
        <v>0</v>
      </c>
      <c r="V239" s="40" t="str">
        <f>IFERROR(VLOOKUP(A239,'Data Tables'!$L$3:$M$89,2,FALSE),"No")</f>
        <v>Yes</v>
      </c>
      <c r="W239" s="40">
        <f t="shared" si="92"/>
        <v>4</v>
      </c>
      <c r="X239" s="43" t="s">
        <v>1135</v>
      </c>
      <c r="Y239" s="40">
        <f t="shared" si="93"/>
        <v>4</v>
      </c>
      <c r="Z239" s="41" t="s">
        <v>67</v>
      </c>
      <c r="AA239" s="40">
        <f t="shared" si="94"/>
        <v>2</v>
      </c>
      <c r="AB239" s="41" t="s">
        <v>201</v>
      </c>
      <c r="AC239" s="42">
        <f t="shared" si="95"/>
        <v>4</v>
      </c>
      <c r="AD239" s="41" t="s">
        <v>74</v>
      </c>
      <c r="AE239" s="42">
        <f t="shared" si="96"/>
        <v>2</v>
      </c>
      <c r="AF239" s="43">
        <v>1980</v>
      </c>
      <c r="AG239" s="40">
        <f t="shared" si="97"/>
        <v>2</v>
      </c>
      <c r="AH239" s="43" t="s">
        <v>49</v>
      </c>
      <c r="AI239" s="40">
        <f t="shared" si="98"/>
        <v>2</v>
      </c>
      <c r="AJ239" s="46" t="s">
        <v>42</v>
      </c>
      <c r="AK239" s="40">
        <f t="shared" si="99"/>
        <v>0</v>
      </c>
      <c r="AL239" s="9" t="s">
        <v>1048</v>
      </c>
      <c r="AM239" s="9">
        <f t="shared" si="100"/>
        <v>4</v>
      </c>
      <c r="AN239" s="9" t="s">
        <v>1055</v>
      </c>
      <c r="AO239" s="47">
        <f>VLOOKUP(AN239,'Data Tables'!$E$4:$F$15,2,FALSE)</f>
        <v>20.157194</v>
      </c>
      <c r="AP239" s="9">
        <f t="shared" si="101"/>
        <v>0</v>
      </c>
      <c r="AQ239" s="9" t="s">
        <v>1050</v>
      </c>
      <c r="AR239" s="9">
        <f t="shared" si="102"/>
        <v>2</v>
      </c>
      <c r="AS239" s="9" t="str">
        <f t="shared" si="103"/>
        <v>NYC Oil</v>
      </c>
      <c r="AT239" s="9"/>
      <c r="AU239" s="9">
        <f t="shared" si="104"/>
        <v>4</v>
      </c>
      <c r="AV239" s="9">
        <f t="shared" si="105"/>
        <v>63</v>
      </c>
    </row>
    <row r="240" spans="1:48" hidden="1" x14ac:dyDescent="0.25">
      <c r="A240" s="9" t="s">
        <v>557</v>
      </c>
      <c r="B240" s="9" t="s">
        <v>558</v>
      </c>
      <c r="C240" s="9" t="s">
        <v>559</v>
      </c>
      <c r="D240" s="9" t="s">
        <v>424</v>
      </c>
      <c r="E240" t="s">
        <v>1034</v>
      </c>
      <c r="F240" t="str">
        <f t="shared" si="86"/>
        <v>Not NYC</v>
      </c>
      <c r="G240" s="9" t="s">
        <v>53</v>
      </c>
      <c r="H240" s="36">
        <v>40.848962999999998</v>
      </c>
      <c r="I240" s="36">
        <v>-73.056164999999993</v>
      </c>
      <c r="J240" s="40">
        <v>1</v>
      </c>
      <c r="K240" s="40">
        <f t="shared" si="87"/>
        <v>0</v>
      </c>
      <c r="L240" s="40">
        <f t="shared" si="88"/>
        <v>1</v>
      </c>
      <c r="M240" s="41">
        <v>88923.913480519492</v>
      </c>
      <c r="N240" s="41">
        <v>10010.440552631579</v>
      </c>
      <c r="O240" s="41">
        <f t="shared" si="106"/>
        <v>6114.8267563957224</v>
      </c>
      <c r="P240" s="42">
        <f t="shared" si="89"/>
        <v>2</v>
      </c>
      <c r="Q240" s="43">
        <v>1961</v>
      </c>
      <c r="R240" s="43"/>
      <c r="S240" s="40">
        <f t="shared" si="90"/>
        <v>3</v>
      </c>
      <c r="T240" s="40" t="s">
        <v>1162</v>
      </c>
      <c r="U240" s="40">
        <f t="shared" si="91"/>
        <v>4</v>
      </c>
      <c r="V240" s="40" t="str">
        <f>IFERROR(VLOOKUP(A240,'Data Tables'!$L$3:$M$89,2,FALSE),"No")</f>
        <v>No</v>
      </c>
      <c r="W240" s="40">
        <f t="shared" si="92"/>
        <v>0</v>
      </c>
      <c r="X240" s="43"/>
      <c r="Y240" s="40">
        <f t="shared" si="93"/>
        <v>0</v>
      </c>
      <c r="Z240" s="43" t="s">
        <v>46</v>
      </c>
      <c r="AA240" s="40">
        <f t="shared" si="94"/>
        <v>4</v>
      </c>
      <c r="AB240" s="44" t="str">
        <f>IF(AND(E240="Manhattan",G240="Multifamily Housing"),IF(Q240&lt;1980,"Dual Fuel","Natural Gas"),IF(AND(E240="Manhattan",G240&lt;&gt;"Multifamily Housing"),IF(Q240&lt;1945,"Oil",IF(Q240&lt;1980,"Dual Fuel","Natural Gas")),IF(E240="Downstate/LI/HV",IF(Q240&lt;1980,"Dual Fuel","Natural Gas"),IF(Q240&lt;1945,"Dual Fuel","Natural Gas"))))</f>
        <v>Dual Fuel</v>
      </c>
      <c r="AC240" s="42">
        <f t="shared" si="95"/>
        <v>3</v>
      </c>
      <c r="AD240" s="44" t="str">
        <f>IF(AND(E240="Upstate",Q240&gt;=1945),"Furnace",IF(Q240&gt;=1980,"HW Boiler",IF(AND(E240="Downstate/LI/HV",Q240&gt;=1945),"Furnace","Steam Boiler")))</f>
        <v>Furnace</v>
      </c>
      <c r="AE240" s="42">
        <f t="shared" si="96"/>
        <v>3</v>
      </c>
      <c r="AF240" s="45">
        <v>1990</v>
      </c>
      <c r="AG240" s="40">
        <f t="shared" si="97"/>
        <v>2</v>
      </c>
      <c r="AH240" s="45" t="str">
        <f>IF(AND(E240="Upstate",Q240&gt;=1945),"Forced Air",IF(Q240&gt;=1980,"Hydronic",IF(AND(E240="Downstate/LI/HV",Q240&gt;=1945),"Forced Air","Steam")))</f>
        <v>Forced Air</v>
      </c>
      <c r="AI240" s="40">
        <f t="shared" si="98"/>
        <v>4</v>
      </c>
      <c r="AJ240" s="46" t="s">
        <v>42</v>
      </c>
      <c r="AK240" s="40">
        <f t="shared" si="99"/>
        <v>0</v>
      </c>
      <c r="AL240" s="9" t="s">
        <v>1048</v>
      </c>
      <c r="AM240" s="9">
        <f t="shared" si="100"/>
        <v>4</v>
      </c>
      <c r="AN240" s="9" t="s">
        <v>1052</v>
      </c>
      <c r="AO240" s="47">
        <f>VLOOKUP(AN240,'Data Tables'!$E$4:$F$15,2,FALSE)</f>
        <v>18.814844999999998</v>
      </c>
      <c r="AP240" s="9">
        <f t="shared" si="101"/>
        <v>1</v>
      </c>
      <c r="AQ240" s="9" t="s">
        <v>1058</v>
      </c>
      <c r="AR240" s="9">
        <f t="shared" si="102"/>
        <v>1</v>
      </c>
      <c r="AS240" s="9" t="str">
        <f t="shared" si="103"/>
        <v>Not NYC</v>
      </c>
      <c r="AT240" s="9"/>
      <c r="AU240" s="9">
        <f t="shared" si="104"/>
        <v>0</v>
      </c>
      <c r="AV240" s="9">
        <f t="shared" si="105"/>
        <v>63</v>
      </c>
    </row>
    <row r="241" spans="1:48" hidden="1" x14ac:dyDescent="0.25">
      <c r="A241" s="9" t="s">
        <v>701</v>
      </c>
      <c r="B241" s="9" t="s">
        <v>702</v>
      </c>
      <c r="C241" s="9" t="s">
        <v>703</v>
      </c>
      <c r="D241" s="9" t="s">
        <v>617</v>
      </c>
      <c r="E241" t="s">
        <v>1035</v>
      </c>
      <c r="F241" t="str">
        <f t="shared" si="86"/>
        <v>Not NYC</v>
      </c>
      <c r="G241" s="9" t="s">
        <v>53</v>
      </c>
      <c r="H241" s="36">
        <v>44.604095999999998</v>
      </c>
      <c r="I241" s="36">
        <v>-75.182906000000003</v>
      </c>
      <c r="J241" s="40">
        <f t="shared" ref="J241:J267" si="114">IF(OR(G241="Hospitals",G241="Nursing Homes",G241="Hotels",G241="Airports"),4,IF(OR(G241="Multifamily Housing",G241="Correctional Facilities",G241="Military"),3,IF(G241="Colleges &amp; Universities",2,IF(G241="Office",0,666))))</f>
        <v>2</v>
      </c>
      <c r="K241" s="40">
        <f t="shared" si="87"/>
        <v>0</v>
      </c>
      <c r="L241" s="40">
        <f t="shared" si="88"/>
        <v>1</v>
      </c>
      <c r="M241" s="41">
        <v>52843.856493506486</v>
      </c>
      <c r="N241" s="41">
        <v>5948.7967105263151</v>
      </c>
      <c r="O241" s="41">
        <f t="shared" si="106"/>
        <v>3633.7922494652407</v>
      </c>
      <c r="P241" s="42">
        <f t="shared" si="89"/>
        <v>2</v>
      </c>
      <c r="Q241" s="43">
        <v>1906</v>
      </c>
      <c r="R241" s="43"/>
      <c r="S241" s="40">
        <f t="shared" si="90"/>
        <v>4</v>
      </c>
      <c r="T241" s="40" t="s">
        <v>1162</v>
      </c>
      <c r="U241" s="40">
        <f t="shared" si="91"/>
        <v>4</v>
      </c>
      <c r="V241" s="40" t="str">
        <f>IFERROR(VLOOKUP(A241,'Data Tables'!$L$3:$M$89,2,FALSE),"No")</f>
        <v>No</v>
      </c>
      <c r="W241" s="40">
        <f t="shared" si="92"/>
        <v>0</v>
      </c>
      <c r="X241" s="43"/>
      <c r="Y241" s="40">
        <f t="shared" si="93"/>
        <v>0</v>
      </c>
      <c r="Z241" s="43" t="s">
        <v>46</v>
      </c>
      <c r="AA241" s="40">
        <f t="shared" si="94"/>
        <v>4</v>
      </c>
      <c r="AB241" s="43" t="s">
        <v>41</v>
      </c>
      <c r="AC241" s="42">
        <f t="shared" si="95"/>
        <v>2</v>
      </c>
      <c r="AD241" s="41" t="s">
        <v>74</v>
      </c>
      <c r="AE241" s="42">
        <f t="shared" si="96"/>
        <v>2</v>
      </c>
      <c r="AF241" s="45">
        <v>1990</v>
      </c>
      <c r="AG241" s="40">
        <f t="shared" si="97"/>
        <v>2</v>
      </c>
      <c r="AH241" s="45" t="str">
        <f>IF(AND(E241="Upstate",Q241&gt;=1945),"Forced Air",IF(Q241&gt;=1980,"Hydronic",IF(AND(E241="Downstate/LI/HV",Q241&gt;=1945),"Forced Air","Steam")))</f>
        <v>Steam</v>
      </c>
      <c r="AI241" s="40">
        <f t="shared" si="98"/>
        <v>2</v>
      </c>
      <c r="AJ241" s="46" t="s">
        <v>42</v>
      </c>
      <c r="AK241" s="40">
        <f t="shared" si="99"/>
        <v>0</v>
      </c>
      <c r="AL241" s="9" t="s">
        <v>1064</v>
      </c>
      <c r="AM241" s="9">
        <f t="shared" si="100"/>
        <v>1</v>
      </c>
      <c r="AN241" s="9" t="s">
        <v>1047</v>
      </c>
      <c r="AO241" s="47">
        <f>VLOOKUP(AN241,'Data Tables'!$E$4:$F$15,2,FALSE)</f>
        <v>8.6002589999999994</v>
      </c>
      <c r="AP241" s="9">
        <f t="shared" si="101"/>
        <v>4</v>
      </c>
      <c r="AQ241" s="9" t="s">
        <v>1061</v>
      </c>
      <c r="AR241" s="9">
        <f t="shared" si="102"/>
        <v>4</v>
      </c>
      <c r="AS241" s="9" t="str">
        <f t="shared" si="103"/>
        <v>Not NYC</v>
      </c>
      <c r="AT241" s="9"/>
      <c r="AU241" s="9">
        <f t="shared" si="104"/>
        <v>0</v>
      </c>
      <c r="AV241" s="9">
        <f t="shared" si="105"/>
        <v>63</v>
      </c>
    </row>
    <row r="242" spans="1:48" x14ac:dyDescent="0.25">
      <c r="A242" s="9" t="s">
        <v>183</v>
      </c>
      <c r="B242" s="9" t="s">
        <v>184</v>
      </c>
      <c r="C242" s="9" t="s">
        <v>45</v>
      </c>
      <c r="D242" s="9" t="s">
        <v>45</v>
      </c>
      <c r="E242" t="s">
        <v>1034</v>
      </c>
      <c r="F242" t="str">
        <f t="shared" si="86"/>
        <v>NYC</v>
      </c>
      <c r="G242" s="9" t="s">
        <v>53</v>
      </c>
      <c r="H242" s="36">
        <v>40.8731717</v>
      </c>
      <c r="I242" s="36">
        <v>-73.893365000000003</v>
      </c>
      <c r="J242" s="40">
        <f t="shared" si="114"/>
        <v>2</v>
      </c>
      <c r="K242" s="40">
        <f t="shared" si="87"/>
        <v>0</v>
      </c>
      <c r="L242" s="40">
        <f t="shared" si="88"/>
        <v>1</v>
      </c>
      <c r="M242" s="41">
        <v>155532.4313788235</v>
      </c>
      <c r="N242" s="41">
        <v>17571.503344210523</v>
      </c>
      <c r="O242" s="41">
        <f t="shared" si="106"/>
        <v>10695.141898932041</v>
      </c>
      <c r="P242" s="42">
        <f t="shared" si="89"/>
        <v>3</v>
      </c>
      <c r="Q242" s="43">
        <v>1931</v>
      </c>
      <c r="R242" s="43"/>
      <c r="S242" s="40">
        <f t="shared" si="90"/>
        <v>4</v>
      </c>
      <c r="T242" s="40" t="s">
        <v>1162</v>
      </c>
      <c r="U242" s="40">
        <f t="shared" si="91"/>
        <v>4</v>
      </c>
      <c r="V242" s="40" t="str">
        <f>IFERROR(VLOOKUP(A242,'Data Tables'!$L$3:$M$89,2,FALSE),"No")</f>
        <v>Yes</v>
      </c>
      <c r="W242" s="40">
        <f t="shared" si="92"/>
        <v>4</v>
      </c>
      <c r="X242" s="43"/>
      <c r="Y242" s="40">
        <f t="shared" si="93"/>
        <v>0</v>
      </c>
      <c r="Z242" s="41" t="s">
        <v>156</v>
      </c>
      <c r="AA242" s="40">
        <f t="shared" si="94"/>
        <v>0</v>
      </c>
      <c r="AB242" s="41" t="s">
        <v>41</v>
      </c>
      <c r="AC242" s="42">
        <f t="shared" si="95"/>
        <v>2</v>
      </c>
      <c r="AD242" s="41" t="s">
        <v>54</v>
      </c>
      <c r="AE242" s="42">
        <f t="shared" si="96"/>
        <v>2</v>
      </c>
      <c r="AF242" s="45">
        <v>1990</v>
      </c>
      <c r="AG242" s="40">
        <f t="shared" si="97"/>
        <v>2</v>
      </c>
      <c r="AH242" s="43" t="s">
        <v>49</v>
      </c>
      <c r="AI242" s="40">
        <f t="shared" si="98"/>
        <v>2</v>
      </c>
      <c r="AJ242" s="46" t="s">
        <v>49</v>
      </c>
      <c r="AK242" s="40">
        <f t="shared" si="99"/>
        <v>1</v>
      </c>
      <c r="AL242" s="9" t="s">
        <v>1048</v>
      </c>
      <c r="AM242" s="9">
        <f t="shared" si="100"/>
        <v>4</v>
      </c>
      <c r="AN242" s="9" t="s">
        <v>1055</v>
      </c>
      <c r="AO242" s="47">
        <f>VLOOKUP(AN242,'Data Tables'!$E$4:$F$15,2,FALSE)</f>
        <v>20.157194</v>
      </c>
      <c r="AP242" s="9">
        <f t="shared" si="101"/>
        <v>0</v>
      </c>
      <c r="AQ242" s="9" t="s">
        <v>1050</v>
      </c>
      <c r="AR242" s="9">
        <f t="shared" si="102"/>
        <v>2</v>
      </c>
      <c r="AS242" s="9" t="str">
        <f t="shared" si="103"/>
        <v>NYC Natural Gas</v>
      </c>
      <c r="AT242" s="9"/>
      <c r="AU242" s="9">
        <f t="shared" si="104"/>
        <v>2</v>
      </c>
      <c r="AV242" s="9">
        <f t="shared" si="105"/>
        <v>63</v>
      </c>
    </row>
    <row r="243" spans="1:48" x14ac:dyDescent="0.25">
      <c r="A243" s="9" t="s">
        <v>161</v>
      </c>
      <c r="B243" s="9" t="s">
        <v>162</v>
      </c>
      <c r="C243" s="9" t="s">
        <v>62</v>
      </c>
      <c r="D243" s="9" t="s">
        <v>63</v>
      </c>
      <c r="E243" t="s">
        <v>63</v>
      </c>
      <c r="F243" t="str">
        <f t="shared" si="86"/>
        <v>NYC</v>
      </c>
      <c r="G243" s="9" t="s">
        <v>53</v>
      </c>
      <c r="H243" s="36">
        <v>40.770348200000001</v>
      </c>
      <c r="I243" s="36">
        <v>-73.988219700000002</v>
      </c>
      <c r="J243" s="40">
        <f t="shared" si="114"/>
        <v>2</v>
      </c>
      <c r="K243" s="40">
        <f t="shared" si="87"/>
        <v>0</v>
      </c>
      <c r="L243" s="40">
        <f t="shared" si="88"/>
        <v>1</v>
      </c>
      <c r="M243" s="41">
        <v>174446.96978823529</v>
      </c>
      <c r="N243" s="41">
        <v>19708.400915789472</v>
      </c>
      <c r="O243" s="41">
        <f t="shared" si="106"/>
        <v>11995.79456955571</v>
      </c>
      <c r="P243" s="42">
        <f t="shared" si="89"/>
        <v>3</v>
      </c>
      <c r="Q243" s="43">
        <v>1964</v>
      </c>
      <c r="R243" s="43"/>
      <c r="S243" s="40">
        <f t="shared" si="90"/>
        <v>3</v>
      </c>
      <c r="T243" s="40" t="s">
        <v>1162</v>
      </c>
      <c r="U243" s="40">
        <f t="shared" si="91"/>
        <v>4</v>
      </c>
      <c r="V243" s="40" t="str">
        <f>IFERROR(VLOOKUP(A243,'Data Tables'!$L$3:$M$89,2,FALSE),"No")</f>
        <v>Yes</v>
      </c>
      <c r="W243" s="40">
        <f t="shared" si="92"/>
        <v>4</v>
      </c>
      <c r="X243" s="43"/>
      <c r="Y243" s="40">
        <f t="shared" si="93"/>
        <v>0</v>
      </c>
      <c r="Z243" s="41" t="s">
        <v>156</v>
      </c>
      <c r="AA243" s="40">
        <f t="shared" si="94"/>
        <v>0</v>
      </c>
      <c r="AB243" s="44" t="str">
        <f>IF(AND(E243="Manhattan",G243="Multifamily Housing"),IF(Q243&lt;1980,"Dual Fuel","Natural Gas"),IF(AND(E243="Manhattan",G243&lt;&gt;"Multifamily Housing"),IF(Q243&lt;1945,"Oil",IF(Q243&lt;1980,"Dual Fuel","Natural Gas")),IF(E243="Downstate/LI/HV",IF(Q243&lt;1980,"Dual Fuel","Natural Gas"),IF(Q243&lt;1945,"Dual Fuel","Natural Gas"))))</f>
        <v>Dual Fuel</v>
      </c>
      <c r="AC243" s="42">
        <f t="shared" si="95"/>
        <v>3</v>
      </c>
      <c r="AD243" s="44" t="str">
        <f>IF(AND(E243="Upstate",Q243&gt;=1945),"Furnace",IF(Q243&gt;=1980,"HW Boiler",IF(AND(E243="Downstate/LI/HV",Q243&gt;=1945),"Furnace","Steam Boiler")))</f>
        <v>Steam Boiler</v>
      </c>
      <c r="AE243" s="42">
        <f t="shared" si="96"/>
        <v>2</v>
      </c>
      <c r="AF243" s="45">
        <v>1990</v>
      </c>
      <c r="AG243" s="40">
        <f t="shared" si="97"/>
        <v>2</v>
      </c>
      <c r="AH243" s="45" t="str">
        <f t="shared" ref="AH243:AH248" si="115">IF(AND(E243="Upstate",Q243&gt;=1945),"Forced Air",IF(Q243&gt;=1980,"Hydronic",IF(AND(E243="Downstate/LI/HV",Q243&gt;=1945),"Forced Air","Steam")))</f>
        <v>Steam</v>
      </c>
      <c r="AI243" s="40">
        <f t="shared" si="98"/>
        <v>2</v>
      </c>
      <c r="AJ243" s="46" t="s">
        <v>42</v>
      </c>
      <c r="AK243" s="40">
        <f t="shared" si="99"/>
        <v>0</v>
      </c>
      <c r="AL243" s="9" t="s">
        <v>1048</v>
      </c>
      <c r="AM243" s="9">
        <f t="shared" si="100"/>
        <v>4</v>
      </c>
      <c r="AN243" s="9" t="s">
        <v>1055</v>
      </c>
      <c r="AO243" s="47">
        <f>VLOOKUP(AN243,'Data Tables'!$E$4:$F$15,2,FALSE)</f>
        <v>20.157194</v>
      </c>
      <c r="AP243" s="9">
        <f t="shared" si="101"/>
        <v>0</v>
      </c>
      <c r="AQ243" s="9" t="s">
        <v>1050</v>
      </c>
      <c r="AR243" s="9">
        <f t="shared" si="102"/>
        <v>2</v>
      </c>
      <c r="AS243" s="9" t="str">
        <f t="shared" si="103"/>
        <v>NYC Dual Fuel</v>
      </c>
      <c r="AT243" s="9"/>
      <c r="AU243" s="9">
        <f t="shared" si="104"/>
        <v>3</v>
      </c>
      <c r="AV243" s="9">
        <f t="shared" si="105"/>
        <v>63</v>
      </c>
    </row>
    <row r="244" spans="1:48" x14ac:dyDescent="0.25">
      <c r="A244" s="9" t="s">
        <v>392</v>
      </c>
      <c r="B244" s="9" t="s">
        <v>393</v>
      </c>
      <c r="C244" s="9" t="s">
        <v>394</v>
      </c>
      <c r="D244" s="9" t="s">
        <v>45</v>
      </c>
      <c r="E244" t="s">
        <v>1034</v>
      </c>
      <c r="F244" t="str">
        <f t="shared" si="86"/>
        <v>NYC</v>
      </c>
      <c r="G244" s="9" t="s">
        <v>53</v>
      </c>
      <c r="H244" s="36">
        <v>40.807217000000001</v>
      </c>
      <c r="I244" s="36">
        <v>-73.795309000000003</v>
      </c>
      <c r="J244" s="40">
        <f t="shared" si="114"/>
        <v>2</v>
      </c>
      <c r="K244" s="40">
        <f t="shared" si="87"/>
        <v>0</v>
      </c>
      <c r="L244" s="40">
        <f t="shared" si="88"/>
        <v>1</v>
      </c>
      <c r="M244" s="41">
        <v>29811.91149350649</v>
      </c>
      <c r="N244" s="41">
        <v>3356.0192763157897</v>
      </c>
      <c r="O244" s="41">
        <v>2050.0073256417108</v>
      </c>
      <c r="P244" s="42">
        <f t="shared" si="89"/>
        <v>1</v>
      </c>
      <c r="Q244" s="43">
        <v>1934</v>
      </c>
      <c r="R244" s="43"/>
      <c r="S244" s="40">
        <f t="shared" si="90"/>
        <v>4</v>
      </c>
      <c r="T244" s="40" t="s">
        <v>1162</v>
      </c>
      <c r="U244" s="40">
        <f t="shared" si="91"/>
        <v>4</v>
      </c>
      <c r="V244" s="40" t="str">
        <f>IFERROR(VLOOKUP(A244,'Data Tables'!$L$3:$M$89,2,FALSE),"No")</f>
        <v>Yes</v>
      </c>
      <c r="W244" s="40">
        <f t="shared" si="92"/>
        <v>4</v>
      </c>
      <c r="X244" s="43" t="s">
        <v>1141</v>
      </c>
      <c r="Y244" s="40">
        <f t="shared" si="93"/>
        <v>4</v>
      </c>
      <c r="Z244" s="41" t="s">
        <v>395</v>
      </c>
      <c r="AA244" s="40">
        <f t="shared" si="94"/>
        <v>0</v>
      </c>
      <c r="AB244" s="44" t="str">
        <f>IF(AND(E244="Manhattan",G244="Multifamily Housing"),IF(Q244&lt;1980,"Dual Fuel","Natural Gas"),IF(AND(E244="Manhattan",G244&lt;&gt;"Multifamily Housing"),IF(Q244&lt;1945,"Oil",IF(Q244&lt;1980,"Dual Fuel","Natural Gas")),IF(E244="Downstate/LI/HV",IF(Q244&lt;1980,"Dual Fuel","Natural Gas"),IF(Q244&lt;1945,"Dual Fuel","Natural Gas"))))</f>
        <v>Dual Fuel</v>
      </c>
      <c r="AC244" s="42">
        <f t="shared" si="95"/>
        <v>3</v>
      </c>
      <c r="AD244" s="44" t="str">
        <f>IF(AND(E244="Upstate",Q244&gt;=1945),"Furnace",IF(Q244&gt;=1980,"HW Boiler",IF(AND(E244="Downstate/LI/HV",Q244&gt;=1945),"Furnace","Steam Boiler")))</f>
        <v>Steam Boiler</v>
      </c>
      <c r="AE244" s="42">
        <f t="shared" si="96"/>
        <v>2</v>
      </c>
      <c r="AF244" s="45">
        <v>1990</v>
      </c>
      <c r="AG244" s="40">
        <f t="shared" si="97"/>
        <v>2</v>
      </c>
      <c r="AH244" s="45" t="str">
        <f t="shared" si="115"/>
        <v>Steam</v>
      </c>
      <c r="AI244" s="40">
        <f t="shared" si="98"/>
        <v>2</v>
      </c>
      <c r="AJ244" s="46" t="s">
        <v>42</v>
      </c>
      <c r="AK244" s="40">
        <f t="shared" si="99"/>
        <v>0</v>
      </c>
      <c r="AL244" s="9" t="s">
        <v>1048</v>
      </c>
      <c r="AM244" s="9">
        <f t="shared" si="100"/>
        <v>4</v>
      </c>
      <c r="AN244" s="9" t="s">
        <v>1055</v>
      </c>
      <c r="AO244" s="47">
        <f>VLOOKUP(AN244,'Data Tables'!$E$4:$F$15,2,FALSE)</f>
        <v>20.157194</v>
      </c>
      <c r="AP244" s="9">
        <f t="shared" si="101"/>
        <v>0</v>
      </c>
      <c r="AQ244" s="9" t="s">
        <v>1050</v>
      </c>
      <c r="AR244" s="9">
        <f t="shared" si="102"/>
        <v>2</v>
      </c>
      <c r="AS244" s="9" t="str">
        <f t="shared" si="103"/>
        <v>NYC Dual Fuel</v>
      </c>
      <c r="AT244" s="9"/>
      <c r="AU244" s="9">
        <f t="shared" si="104"/>
        <v>3</v>
      </c>
      <c r="AV244" s="9">
        <f t="shared" si="105"/>
        <v>63</v>
      </c>
    </row>
    <row r="245" spans="1:48" x14ac:dyDescent="0.25">
      <c r="A245" s="9" t="s">
        <v>134</v>
      </c>
      <c r="B245" s="9" t="s">
        <v>134</v>
      </c>
      <c r="C245" s="9" t="s">
        <v>38</v>
      </c>
      <c r="D245" s="9" t="s">
        <v>38</v>
      </c>
      <c r="E245" t="s">
        <v>1034</v>
      </c>
      <c r="F245" t="str">
        <f t="shared" si="86"/>
        <v>NYC</v>
      </c>
      <c r="G245" s="9" t="s">
        <v>76</v>
      </c>
      <c r="H245" s="36">
        <v>40.654964700000001</v>
      </c>
      <c r="I245" s="36">
        <v>-73.912364400000001</v>
      </c>
      <c r="J245" s="40">
        <f t="shared" si="114"/>
        <v>4</v>
      </c>
      <c r="K245" s="40">
        <f t="shared" si="87"/>
        <v>4</v>
      </c>
      <c r="L245" s="40">
        <f t="shared" si="88"/>
        <v>4</v>
      </c>
      <c r="M245" s="41">
        <v>215591.07877129412</v>
      </c>
      <c r="N245" s="41">
        <v>90677.850621069781</v>
      </c>
      <c r="O245" s="41">
        <f t="shared" ref="O245:O255" si="116">(M245/0.85)*116.9*0.0005</f>
        <v>14825.057122567227</v>
      </c>
      <c r="P245" s="42">
        <f t="shared" si="89"/>
        <v>4</v>
      </c>
      <c r="Q245" s="43">
        <v>1921</v>
      </c>
      <c r="R245" s="43">
        <v>2004</v>
      </c>
      <c r="S245" s="40">
        <f t="shared" si="90"/>
        <v>0</v>
      </c>
      <c r="T245" s="40"/>
      <c r="U245" s="40">
        <f t="shared" si="91"/>
        <v>0</v>
      </c>
      <c r="V245" s="40" t="str">
        <f>IFERROR(VLOOKUP(A245,'Data Tables'!$L$3:$M$89,2,FALSE),"No")</f>
        <v>No</v>
      </c>
      <c r="W245" s="40">
        <f t="shared" si="92"/>
        <v>0</v>
      </c>
      <c r="X245" s="43"/>
      <c r="Y245" s="40">
        <f t="shared" si="93"/>
        <v>0</v>
      </c>
      <c r="Z245" s="41" t="s">
        <v>67</v>
      </c>
      <c r="AA245" s="40">
        <f t="shared" si="94"/>
        <v>2</v>
      </c>
      <c r="AB245" s="44" t="str">
        <f>IF(AND(E245="Manhattan",G245="Multifamily Housing"),IF(Q245&lt;1980,"Dual Fuel","Natural Gas"),IF(AND(E245="Manhattan",G245&lt;&gt;"Multifamily Housing"),IF(Q245&lt;1945,"Oil",IF(Q245&lt;1980,"Dual Fuel","Natural Gas")),IF(E245="Downstate/LI/HV",IF(Q245&lt;1980,"Dual Fuel","Natural Gas"),IF(Q245&lt;1945,"Dual Fuel","Natural Gas"))))</f>
        <v>Dual Fuel</v>
      </c>
      <c r="AC245" s="42">
        <f t="shared" si="95"/>
        <v>3</v>
      </c>
      <c r="AD245" s="44" t="str">
        <f>IF(AND(E245="Upstate",Q245&gt;=1945),"Furnace",IF(Q245&gt;=1980,"HW Boiler",IF(AND(E245="Downstate/LI/HV",Q245&gt;=1945),"Furnace","Steam Boiler")))</f>
        <v>Steam Boiler</v>
      </c>
      <c r="AE245" s="42">
        <f t="shared" si="96"/>
        <v>2</v>
      </c>
      <c r="AF245" s="45">
        <v>1990</v>
      </c>
      <c r="AG245" s="40">
        <f t="shared" si="97"/>
        <v>2</v>
      </c>
      <c r="AH245" s="45" t="str">
        <f t="shared" si="115"/>
        <v>Steam</v>
      </c>
      <c r="AI245" s="40">
        <f t="shared" si="98"/>
        <v>2</v>
      </c>
      <c r="AJ245" s="46" t="s">
        <v>42</v>
      </c>
      <c r="AK245" s="40">
        <f t="shared" si="99"/>
        <v>0</v>
      </c>
      <c r="AL245" s="9" t="s">
        <v>1048</v>
      </c>
      <c r="AM245" s="9">
        <f t="shared" si="100"/>
        <v>4</v>
      </c>
      <c r="AN245" s="9" t="s">
        <v>1055</v>
      </c>
      <c r="AO245" s="47">
        <f>VLOOKUP(AN245,'Data Tables'!$E$4:$F$15,2,FALSE)</f>
        <v>20.157194</v>
      </c>
      <c r="AP245" s="9">
        <f t="shared" si="101"/>
        <v>0</v>
      </c>
      <c r="AQ245" s="9" t="s">
        <v>1050</v>
      </c>
      <c r="AR245" s="9">
        <f t="shared" si="102"/>
        <v>2</v>
      </c>
      <c r="AS245" s="9" t="str">
        <f t="shared" si="103"/>
        <v>NYC Dual Fuel</v>
      </c>
      <c r="AT245" s="9" t="s">
        <v>1162</v>
      </c>
      <c r="AU245" s="9">
        <f t="shared" si="104"/>
        <v>0</v>
      </c>
      <c r="AV245" s="9">
        <f t="shared" si="105"/>
        <v>62</v>
      </c>
    </row>
    <row r="246" spans="1:48" x14ac:dyDescent="0.25">
      <c r="A246" s="9" t="s">
        <v>204</v>
      </c>
      <c r="B246" s="38" t="s">
        <v>205</v>
      </c>
      <c r="C246" s="9" t="s">
        <v>206</v>
      </c>
      <c r="D246" s="9" t="s">
        <v>59</v>
      </c>
      <c r="E246" t="s">
        <v>1034</v>
      </c>
      <c r="F246" t="str">
        <f t="shared" si="86"/>
        <v>NYC</v>
      </c>
      <c r="G246" s="9" t="s">
        <v>76</v>
      </c>
      <c r="H246" s="36">
        <v>40.700378299999997</v>
      </c>
      <c r="I246" s="36">
        <v>-73.816624399999995</v>
      </c>
      <c r="J246" s="40">
        <f t="shared" si="114"/>
        <v>4</v>
      </c>
      <c r="K246" s="40">
        <f t="shared" si="87"/>
        <v>4</v>
      </c>
      <c r="L246" s="40">
        <f t="shared" si="88"/>
        <v>4</v>
      </c>
      <c r="M246" s="41">
        <v>124537.6258842353</v>
      </c>
      <c r="N246" s="41">
        <v>52380.66575386047</v>
      </c>
      <c r="O246" s="41">
        <f t="shared" si="116"/>
        <v>8563.7932152159465</v>
      </c>
      <c r="P246" s="42">
        <f t="shared" si="89"/>
        <v>3</v>
      </c>
      <c r="Q246" s="43">
        <v>1987</v>
      </c>
      <c r="R246" s="43">
        <v>2017</v>
      </c>
      <c r="S246" s="40">
        <f t="shared" si="90"/>
        <v>0</v>
      </c>
      <c r="T246" s="40"/>
      <c r="U246" s="40">
        <f t="shared" si="91"/>
        <v>0</v>
      </c>
      <c r="V246" s="40" t="str">
        <f>IFERROR(VLOOKUP(A246,'Data Tables'!$L$3:$M$89,2,FALSE),"No")</f>
        <v>No</v>
      </c>
      <c r="W246" s="40">
        <f t="shared" si="92"/>
        <v>0</v>
      </c>
      <c r="X246" s="43"/>
      <c r="Y246" s="40">
        <f t="shared" si="93"/>
        <v>0</v>
      </c>
      <c r="Z246" s="41" t="s">
        <v>77</v>
      </c>
      <c r="AA246" s="40">
        <f t="shared" si="94"/>
        <v>1</v>
      </c>
      <c r="AB246" s="41" t="s">
        <v>47</v>
      </c>
      <c r="AC246" s="42">
        <f t="shared" si="95"/>
        <v>3</v>
      </c>
      <c r="AD246" s="41" t="s">
        <v>74</v>
      </c>
      <c r="AE246" s="42">
        <f t="shared" si="96"/>
        <v>2</v>
      </c>
      <c r="AF246" s="45">
        <v>1990</v>
      </c>
      <c r="AG246" s="40">
        <f t="shared" si="97"/>
        <v>2</v>
      </c>
      <c r="AH246" s="45" t="str">
        <f t="shared" si="115"/>
        <v>Hydronic</v>
      </c>
      <c r="AI246" s="40">
        <f t="shared" si="98"/>
        <v>4</v>
      </c>
      <c r="AJ246" s="46" t="s">
        <v>42</v>
      </c>
      <c r="AK246" s="40">
        <f t="shared" si="99"/>
        <v>0</v>
      </c>
      <c r="AL246" s="9" t="s">
        <v>1048</v>
      </c>
      <c r="AM246" s="9">
        <f t="shared" si="100"/>
        <v>4</v>
      </c>
      <c r="AN246" s="9" t="s">
        <v>1055</v>
      </c>
      <c r="AO246" s="47">
        <f>VLOOKUP(AN246,'Data Tables'!$E$4:$F$15,2,FALSE)</f>
        <v>20.157194</v>
      </c>
      <c r="AP246" s="9">
        <f t="shared" si="101"/>
        <v>0</v>
      </c>
      <c r="AQ246" s="9" t="s">
        <v>1050</v>
      </c>
      <c r="AR246" s="9">
        <f t="shared" si="102"/>
        <v>2</v>
      </c>
      <c r="AS246" s="9" t="str">
        <f t="shared" si="103"/>
        <v>NYC Dual Fuel</v>
      </c>
      <c r="AT246" s="9" t="s">
        <v>1162</v>
      </c>
      <c r="AU246" s="9">
        <f t="shared" si="104"/>
        <v>0</v>
      </c>
      <c r="AV246" s="9">
        <f t="shared" si="105"/>
        <v>62</v>
      </c>
    </row>
    <row r="247" spans="1:48" hidden="1" x14ac:dyDescent="0.25">
      <c r="A247" s="9" t="s">
        <v>736</v>
      </c>
      <c r="B247" s="9" t="s">
        <v>737</v>
      </c>
      <c r="C247" s="9" t="s">
        <v>456</v>
      </c>
      <c r="D247" s="9" t="s">
        <v>457</v>
      </c>
      <c r="E247" t="s">
        <v>1035</v>
      </c>
      <c r="F247" t="str">
        <f t="shared" si="86"/>
        <v>Not NYC</v>
      </c>
      <c r="G247" s="9" t="s">
        <v>76</v>
      </c>
      <c r="H247" s="36">
        <v>42.743546000000002</v>
      </c>
      <c r="I247" s="36">
        <v>-73.675799999999995</v>
      </c>
      <c r="J247" s="40">
        <f t="shared" si="114"/>
        <v>4</v>
      </c>
      <c r="K247" s="40">
        <f t="shared" si="87"/>
        <v>4</v>
      </c>
      <c r="L247" s="40">
        <f t="shared" si="88"/>
        <v>4</v>
      </c>
      <c r="M247" s="41">
        <v>49768.49469250907</v>
      </c>
      <c r="N247" s="41">
        <v>21701.378499640581</v>
      </c>
      <c r="O247" s="41">
        <f t="shared" si="116"/>
        <v>3422.31589973783</v>
      </c>
      <c r="P247" s="42">
        <f t="shared" si="89"/>
        <v>1</v>
      </c>
      <c r="Q247" s="43">
        <v>1850</v>
      </c>
      <c r="R247" s="43">
        <v>2020</v>
      </c>
      <c r="S247" s="40">
        <f t="shared" si="90"/>
        <v>0</v>
      </c>
      <c r="T247" s="40"/>
      <c r="U247" s="40">
        <f t="shared" si="91"/>
        <v>0</v>
      </c>
      <c r="V247" s="40" t="str">
        <f>IFERROR(VLOOKUP(A247,'Data Tables'!$L$3:$M$89,2,FALSE),"No")</f>
        <v>No</v>
      </c>
      <c r="W247" s="40">
        <f t="shared" si="92"/>
        <v>0</v>
      </c>
      <c r="X247" s="43"/>
      <c r="Y247" s="40">
        <f t="shared" si="93"/>
        <v>0</v>
      </c>
      <c r="Z247" s="43" t="s">
        <v>46</v>
      </c>
      <c r="AA247" s="40">
        <f t="shared" si="94"/>
        <v>4</v>
      </c>
      <c r="AB247" s="44" t="str">
        <f>IF(AND(E247="Manhattan",G247="Multifamily Housing"),IF(Q247&lt;1980,"Dual Fuel","Natural Gas"),IF(AND(E247="Manhattan",G247&lt;&gt;"Multifamily Housing"),IF(Q247&lt;1945,"Oil",IF(Q247&lt;1980,"Dual Fuel","Natural Gas")),IF(E247="Downstate/LI/HV",IF(Q247&lt;1980,"Dual Fuel","Natural Gas"),IF(Q247&lt;1945,"Dual Fuel","Natural Gas"))))</f>
        <v>Dual Fuel</v>
      </c>
      <c r="AC247" s="42">
        <f t="shared" si="95"/>
        <v>3</v>
      </c>
      <c r="AD247" s="41" t="s">
        <v>88</v>
      </c>
      <c r="AE247" s="42">
        <f t="shared" si="96"/>
        <v>1</v>
      </c>
      <c r="AF247" s="45">
        <v>1990</v>
      </c>
      <c r="AG247" s="40">
        <f t="shared" si="97"/>
        <v>2</v>
      </c>
      <c r="AH247" s="45" t="str">
        <f t="shared" si="115"/>
        <v>Steam</v>
      </c>
      <c r="AI247" s="40">
        <f t="shared" si="98"/>
        <v>2</v>
      </c>
      <c r="AJ247" s="46" t="s">
        <v>42</v>
      </c>
      <c r="AK247" s="40">
        <f t="shared" si="99"/>
        <v>0</v>
      </c>
      <c r="AL247" s="9" t="s">
        <v>1060</v>
      </c>
      <c r="AM247" s="9">
        <f t="shared" si="100"/>
        <v>2</v>
      </c>
      <c r="AN247" s="9" t="s">
        <v>1047</v>
      </c>
      <c r="AO247" s="47">
        <f>VLOOKUP(AN247,'Data Tables'!$E$4:$F$15,2,FALSE)</f>
        <v>8.6002589999999994</v>
      </c>
      <c r="AP247" s="9">
        <f t="shared" si="101"/>
        <v>4</v>
      </c>
      <c r="AQ247" s="9" t="s">
        <v>1061</v>
      </c>
      <c r="AR247" s="9">
        <f t="shared" si="102"/>
        <v>0</v>
      </c>
      <c r="AS247" s="9" t="str">
        <f t="shared" si="103"/>
        <v>Not NYC</v>
      </c>
      <c r="AT247" s="9"/>
      <c r="AU247" s="9">
        <f t="shared" si="104"/>
        <v>0</v>
      </c>
      <c r="AV247" s="9">
        <f t="shared" si="105"/>
        <v>62</v>
      </c>
    </row>
    <row r="248" spans="1:48" hidden="1" x14ac:dyDescent="0.25">
      <c r="A248" s="9" t="s">
        <v>959</v>
      </c>
      <c r="B248" s="9" t="s">
        <v>960</v>
      </c>
      <c r="C248" s="9" t="s">
        <v>578</v>
      </c>
      <c r="D248" s="9" t="s">
        <v>442</v>
      </c>
      <c r="E248" t="s">
        <v>1034</v>
      </c>
      <c r="F248" t="str">
        <f t="shared" si="86"/>
        <v>Not NYC</v>
      </c>
      <c r="G248" s="9" t="s">
        <v>76</v>
      </c>
      <c r="H248" s="36">
        <v>41.014664000000003</v>
      </c>
      <c r="I248" s="36">
        <v>-73.755313999999998</v>
      </c>
      <c r="J248" s="40">
        <f t="shared" si="114"/>
        <v>4</v>
      </c>
      <c r="K248" s="40">
        <f t="shared" si="87"/>
        <v>4</v>
      </c>
      <c r="L248" s="40">
        <f t="shared" si="88"/>
        <v>4</v>
      </c>
      <c r="M248" s="41">
        <v>30946.443921683698</v>
      </c>
      <c r="N248" s="41">
        <v>13494.088919338823</v>
      </c>
      <c r="O248" s="41">
        <f t="shared" si="116"/>
        <v>2128.023114379308</v>
      </c>
      <c r="P248" s="42">
        <f t="shared" si="89"/>
        <v>1</v>
      </c>
      <c r="Q248" s="43">
        <v>1915</v>
      </c>
      <c r="R248" s="43">
        <v>2021</v>
      </c>
      <c r="S248" s="40">
        <f t="shared" si="90"/>
        <v>0</v>
      </c>
      <c r="T248" s="40"/>
      <c r="U248" s="40">
        <f t="shared" si="91"/>
        <v>0</v>
      </c>
      <c r="V248" s="40" t="str">
        <f>IFERROR(VLOOKUP(A248,'Data Tables'!$L$3:$M$89,2,FALSE),"No")</f>
        <v>No</v>
      </c>
      <c r="W248" s="40">
        <f t="shared" si="92"/>
        <v>0</v>
      </c>
      <c r="X248" s="43"/>
      <c r="Y248" s="40">
        <f t="shared" si="93"/>
        <v>0</v>
      </c>
      <c r="Z248" s="43" t="s">
        <v>46</v>
      </c>
      <c r="AA248" s="40">
        <f t="shared" si="94"/>
        <v>4</v>
      </c>
      <c r="AB248" s="43" t="s">
        <v>947</v>
      </c>
      <c r="AC248" s="42">
        <f t="shared" si="95"/>
        <v>2</v>
      </c>
      <c r="AD248" s="41" t="s">
        <v>104</v>
      </c>
      <c r="AE248" s="42">
        <f t="shared" si="96"/>
        <v>3</v>
      </c>
      <c r="AF248" s="45">
        <v>1990</v>
      </c>
      <c r="AG248" s="40">
        <f t="shared" si="97"/>
        <v>2</v>
      </c>
      <c r="AH248" s="45" t="str">
        <f t="shared" si="115"/>
        <v>Steam</v>
      </c>
      <c r="AI248" s="40">
        <f t="shared" si="98"/>
        <v>2</v>
      </c>
      <c r="AJ248" s="51" t="s">
        <v>49</v>
      </c>
      <c r="AK248" s="40">
        <f t="shared" si="99"/>
        <v>1</v>
      </c>
      <c r="AL248" s="9" t="s">
        <v>1048</v>
      </c>
      <c r="AM248" s="9">
        <f t="shared" si="100"/>
        <v>4</v>
      </c>
      <c r="AN248" s="9" t="s">
        <v>1055</v>
      </c>
      <c r="AO248" s="47">
        <f>VLOOKUP(AN248,'Data Tables'!$E$4:$F$15,2,FALSE)</f>
        <v>20.157194</v>
      </c>
      <c r="AP248" s="9">
        <f t="shared" si="101"/>
        <v>0</v>
      </c>
      <c r="AQ248" s="9" t="s">
        <v>1050</v>
      </c>
      <c r="AR248" s="9">
        <f t="shared" si="102"/>
        <v>2</v>
      </c>
      <c r="AS248" s="9" t="str">
        <f t="shared" si="103"/>
        <v>Not NYC</v>
      </c>
      <c r="AT248" s="9"/>
      <c r="AU248" s="9">
        <f t="shared" si="104"/>
        <v>0</v>
      </c>
      <c r="AV248" s="9">
        <f t="shared" si="105"/>
        <v>62</v>
      </c>
    </row>
    <row r="249" spans="1:48" x14ac:dyDescent="0.25">
      <c r="A249" s="9" t="s">
        <v>149</v>
      </c>
      <c r="B249" s="9" t="s">
        <v>150</v>
      </c>
      <c r="C249" s="9" t="s">
        <v>63</v>
      </c>
      <c r="D249" s="9" t="s">
        <v>63</v>
      </c>
      <c r="E249" t="s">
        <v>63</v>
      </c>
      <c r="F249" t="str">
        <f t="shared" si="86"/>
        <v>NYC</v>
      </c>
      <c r="G249" s="9" t="s">
        <v>39</v>
      </c>
      <c r="H249" s="36">
        <v>40.791615200000003</v>
      </c>
      <c r="I249" s="36">
        <v>-73.9421818</v>
      </c>
      <c r="J249" s="40">
        <f t="shared" si="114"/>
        <v>3</v>
      </c>
      <c r="K249" s="40">
        <f t="shared" si="87"/>
        <v>2</v>
      </c>
      <c r="L249" s="40">
        <f t="shared" si="88"/>
        <v>3</v>
      </c>
      <c r="M249" s="41">
        <v>188010.49917647059</v>
      </c>
      <c r="N249" s="41">
        <v>4758.7885581718401</v>
      </c>
      <c r="O249" s="41">
        <f t="shared" si="116"/>
        <v>12928.48667866436</v>
      </c>
      <c r="P249" s="42">
        <f t="shared" si="89"/>
        <v>3</v>
      </c>
      <c r="Q249" s="43">
        <v>1960</v>
      </c>
      <c r="R249" s="43">
        <v>2013</v>
      </c>
      <c r="S249" s="40">
        <f t="shared" si="90"/>
        <v>0</v>
      </c>
      <c r="T249" s="40"/>
      <c r="U249" s="40">
        <f t="shared" si="91"/>
        <v>0</v>
      </c>
      <c r="V249" s="40" t="str">
        <f>IFERROR(VLOOKUP(A249,'Data Tables'!$L$3:$M$89,2,FALSE),"No")</f>
        <v>No</v>
      </c>
      <c r="W249" s="40">
        <f t="shared" si="92"/>
        <v>0</v>
      </c>
      <c r="X249" s="43"/>
      <c r="Y249" s="40">
        <f t="shared" si="93"/>
        <v>0</v>
      </c>
      <c r="Z249" s="41" t="s">
        <v>77</v>
      </c>
      <c r="AA249" s="40">
        <f t="shared" si="94"/>
        <v>1</v>
      </c>
      <c r="AB249" s="41" t="s">
        <v>47</v>
      </c>
      <c r="AC249" s="42">
        <f t="shared" si="95"/>
        <v>3</v>
      </c>
      <c r="AD249" s="41" t="s">
        <v>151</v>
      </c>
      <c r="AE249" s="42">
        <f t="shared" si="96"/>
        <v>1</v>
      </c>
      <c r="AF249" s="43">
        <v>2013</v>
      </c>
      <c r="AG249" s="40">
        <f t="shared" si="97"/>
        <v>1</v>
      </c>
      <c r="AH249" s="43" t="s">
        <v>49</v>
      </c>
      <c r="AI249" s="40">
        <f t="shared" si="98"/>
        <v>2</v>
      </c>
      <c r="AJ249" s="46" t="s">
        <v>49</v>
      </c>
      <c r="AK249" s="40">
        <f t="shared" si="99"/>
        <v>1</v>
      </c>
      <c r="AL249" s="9" t="s">
        <v>1048</v>
      </c>
      <c r="AM249" s="9">
        <f t="shared" si="100"/>
        <v>4</v>
      </c>
      <c r="AN249" s="9" t="s">
        <v>1055</v>
      </c>
      <c r="AO249" s="47">
        <f>VLOOKUP(AN249,'Data Tables'!$E$4:$F$15,2,FALSE)</f>
        <v>20.157194</v>
      </c>
      <c r="AP249" s="9">
        <f t="shared" si="101"/>
        <v>0</v>
      </c>
      <c r="AQ249" s="9" t="s">
        <v>1050</v>
      </c>
      <c r="AR249" s="9">
        <f t="shared" si="102"/>
        <v>2</v>
      </c>
      <c r="AS249" s="9" t="str">
        <f t="shared" si="103"/>
        <v>NYC Dual Fuel</v>
      </c>
      <c r="AT249" s="9"/>
      <c r="AU249" s="9">
        <f t="shared" si="104"/>
        <v>3</v>
      </c>
      <c r="AV249" s="9">
        <f t="shared" si="105"/>
        <v>62</v>
      </c>
    </row>
    <row r="250" spans="1:48" hidden="1" x14ac:dyDescent="0.25">
      <c r="A250" s="9" t="s">
        <v>560</v>
      </c>
      <c r="B250" s="9" t="s">
        <v>561</v>
      </c>
      <c r="C250" s="9" t="s">
        <v>562</v>
      </c>
      <c r="D250" s="9" t="s">
        <v>563</v>
      </c>
      <c r="E250" t="s">
        <v>1035</v>
      </c>
      <c r="F250" t="str">
        <f t="shared" si="86"/>
        <v>Not NYC</v>
      </c>
      <c r="G250" s="9" t="s">
        <v>53</v>
      </c>
      <c r="H250" s="36">
        <v>43.096212999999999</v>
      </c>
      <c r="I250" s="36">
        <v>-75.272915999999995</v>
      </c>
      <c r="J250" s="40">
        <f t="shared" si="114"/>
        <v>2</v>
      </c>
      <c r="K250" s="40">
        <f t="shared" si="87"/>
        <v>0</v>
      </c>
      <c r="L250" s="40">
        <f t="shared" si="88"/>
        <v>1</v>
      </c>
      <c r="M250" s="41">
        <v>87375.156428571427</v>
      </c>
      <c r="N250" s="41">
        <v>9836.0921710526309</v>
      </c>
      <c r="O250" s="41">
        <f t="shared" si="116"/>
        <v>6008.3269332352957</v>
      </c>
      <c r="P250" s="42">
        <f t="shared" si="89"/>
        <v>2</v>
      </c>
      <c r="Q250" s="43">
        <v>1961</v>
      </c>
      <c r="R250" s="43">
        <v>2021</v>
      </c>
      <c r="S250" s="40">
        <f t="shared" si="90"/>
        <v>0</v>
      </c>
      <c r="T250" s="40"/>
      <c r="U250" s="40">
        <f t="shared" si="91"/>
        <v>0</v>
      </c>
      <c r="V250" s="40" t="str">
        <f>IFERROR(VLOOKUP(A250,'Data Tables'!$L$3:$M$89,2,FALSE),"No")</f>
        <v>Yes</v>
      </c>
      <c r="W250" s="40">
        <f t="shared" si="92"/>
        <v>4</v>
      </c>
      <c r="X250" s="43"/>
      <c r="Y250" s="40">
        <f t="shared" si="93"/>
        <v>0</v>
      </c>
      <c r="Z250" s="43" t="s">
        <v>46</v>
      </c>
      <c r="AA250" s="40">
        <f t="shared" si="94"/>
        <v>4</v>
      </c>
      <c r="AB250" s="44" t="str">
        <f>IF(AND(E250="Manhattan",G250="Multifamily Housing"),IF(Q250&lt;1980,"Dual Fuel","Natural Gas"),IF(AND(E250="Manhattan",G250&lt;&gt;"Multifamily Housing"),IF(Q250&lt;1945,"Oil",IF(Q250&lt;1980,"Dual Fuel","Natural Gas")),IF(E250="Downstate/LI/HV",IF(Q250&lt;1980,"Dual Fuel","Natural Gas"),IF(Q250&lt;1945,"Dual Fuel","Natural Gas"))))</f>
        <v>Natural Gas</v>
      </c>
      <c r="AC250" s="42">
        <f t="shared" si="95"/>
        <v>2</v>
      </c>
      <c r="AD250" s="44" t="str">
        <f>IF(AND(E250="Upstate",Q250&gt;=1945),"Furnace",IF(Q250&gt;=1980,"HW Boiler",IF(AND(E250="Downstate/LI/HV",Q250&gt;=1945),"Furnace","Steam Boiler")))</f>
        <v>Furnace</v>
      </c>
      <c r="AE250" s="42">
        <f t="shared" si="96"/>
        <v>3</v>
      </c>
      <c r="AF250" s="45">
        <v>1990</v>
      </c>
      <c r="AG250" s="40">
        <f t="shared" si="97"/>
        <v>2</v>
      </c>
      <c r="AH250" s="45" t="str">
        <f>IF(AND(E250="Upstate",Q250&gt;=1945),"Forced Air",IF(Q250&gt;=1980,"Hydronic",IF(AND(E250="Downstate/LI/HV",Q250&gt;=1945),"Forced Air","Steam")))</f>
        <v>Forced Air</v>
      </c>
      <c r="AI250" s="40">
        <f t="shared" si="98"/>
        <v>4</v>
      </c>
      <c r="AJ250" s="46" t="s">
        <v>42</v>
      </c>
      <c r="AK250" s="40">
        <f t="shared" si="99"/>
        <v>0</v>
      </c>
      <c r="AL250" s="9" t="s">
        <v>1064</v>
      </c>
      <c r="AM250" s="9">
        <f t="shared" si="100"/>
        <v>1</v>
      </c>
      <c r="AN250" s="9" t="s">
        <v>1047</v>
      </c>
      <c r="AO250" s="47">
        <f>VLOOKUP(AN250,'Data Tables'!$E$4:$F$15,2,FALSE)</f>
        <v>8.6002589999999994</v>
      </c>
      <c r="AP250" s="9">
        <f t="shared" si="101"/>
        <v>4</v>
      </c>
      <c r="AQ250" s="9" t="s">
        <v>1061</v>
      </c>
      <c r="AR250" s="9">
        <f t="shared" si="102"/>
        <v>4</v>
      </c>
      <c r="AS250" s="9" t="str">
        <f t="shared" si="103"/>
        <v>Not NYC</v>
      </c>
      <c r="AT250" s="9"/>
      <c r="AU250" s="9">
        <f t="shared" si="104"/>
        <v>0</v>
      </c>
      <c r="AV250" s="9">
        <f t="shared" si="105"/>
        <v>62</v>
      </c>
    </row>
    <row r="251" spans="1:48" hidden="1" x14ac:dyDescent="0.25">
      <c r="A251" s="9" t="s">
        <v>910</v>
      </c>
      <c r="B251" s="9" t="s">
        <v>911</v>
      </c>
      <c r="C251" s="9" t="s">
        <v>912</v>
      </c>
      <c r="D251" s="9" t="s">
        <v>913</v>
      </c>
      <c r="E251" t="s">
        <v>1034</v>
      </c>
      <c r="F251" t="str">
        <f t="shared" si="86"/>
        <v>Not NYC</v>
      </c>
      <c r="G251" s="9" t="s">
        <v>339</v>
      </c>
      <c r="H251" s="36">
        <v>42.349130060686299</v>
      </c>
      <c r="I251" s="36">
        <v>-73.848416615770503</v>
      </c>
      <c r="J251" s="40">
        <f t="shared" si="114"/>
        <v>3</v>
      </c>
      <c r="K251" s="40">
        <f t="shared" si="87"/>
        <v>1</v>
      </c>
      <c r="L251" s="40">
        <f t="shared" si="88"/>
        <v>1</v>
      </c>
      <c r="M251" s="41">
        <v>34090.129248607591</v>
      </c>
      <c r="N251" s="41">
        <v>18702.223685000001</v>
      </c>
      <c r="O251" s="41">
        <f t="shared" si="116"/>
        <v>2344.1977112718987</v>
      </c>
      <c r="P251" s="42">
        <f t="shared" si="89"/>
        <v>1</v>
      </c>
      <c r="Q251" s="43">
        <v>1935</v>
      </c>
      <c r="R251" s="43"/>
      <c r="S251" s="40">
        <f t="shared" si="90"/>
        <v>4</v>
      </c>
      <c r="T251" s="40" t="s">
        <v>1162</v>
      </c>
      <c r="U251" s="40">
        <f t="shared" si="91"/>
        <v>4</v>
      </c>
      <c r="V251" s="40" t="str">
        <f>IFERROR(VLOOKUP(A251,'Data Tables'!$L$3:$M$89,2,FALSE),"No")</f>
        <v>No</v>
      </c>
      <c r="W251" s="40">
        <f t="shared" si="92"/>
        <v>0</v>
      </c>
      <c r="X251" s="43"/>
      <c r="Y251" s="40">
        <f t="shared" si="93"/>
        <v>0</v>
      </c>
      <c r="Z251" s="43" t="s">
        <v>46</v>
      </c>
      <c r="AA251" s="40">
        <f t="shared" si="94"/>
        <v>4</v>
      </c>
      <c r="AB251" s="44" t="str">
        <f>IF(AND(E251="Manhattan",G251="Multifamily Housing"),IF(Q251&lt;1980,"Dual Fuel","Natural Gas"),IF(AND(E251="Manhattan",G251&lt;&gt;"Multifamily Housing"),IF(Q251&lt;1945,"Oil",IF(Q251&lt;1980,"Dual Fuel","Natural Gas")),IF(E251="Downstate/LI/HV",IF(Q251&lt;1980,"Dual Fuel","Natural Gas"),IF(Q251&lt;1945,"Dual Fuel","Natural Gas"))))</f>
        <v>Dual Fuel</v>
      </c>
      <c r="AC251" s="42">
        <f t="shared" si="95"/>
        <v>3</v>
      </c>
      <c r="AD251" s="44" t="str">
        <f>IF(AND(E251="Upstate",Q251&gt;=1945),"Furnace",IF(Q251&gt;=1980,"HW Boiler",IF(AND(E251="Downstate/LI/HV",Q251&gt;=1945),"Furnace","Steam Boiler")))</f>
        <v>Steam Boiler</v>
      </c>
      <c r="AE251" s="42">
        <f t="shared" si="96"/>
        <v>2</v>
      </c>
      <c r="AF251" s="45">
        <v>1990</v>
      </c>
      <c r="AG251" s="40">
        <f t="shared" si="97"/>
        <v>2</v>
      </c>
      <c r="AH251" s="45" t="str">
        <f>IF(AND(E251="Upstate",Q251&gt;=1945),"Forced Air",IF(Q251&gt;=1980,"Hydronic",IF(AND(E251="Downstate/LI/HV",Q251&gt;=1945),"Forced Air","Steam")))</f>
        <v>Steam</v>
      </c>
      <c r="AI251" s="40">
        <f t="shared" si="98"/>
        <v>2</v>
      </c>
      <c r="AJ251" s="46" t="s">
        <v>42</v>
      </c>
      <c r="AK251" s="40">
        <f t="shared" si="99"/>
        <v>0</v>
      </c>
      <c r="AL251" s="9" t="s">
        <v>1060</v>
      </c>
      <c r="AM251" s="9">
        <f t="shared" si="100"/>
        <v>2</v>
      </c>
      <c r="AN251" s="9" t="s">
        <v>1056</v>
      </c>
      <c r="AO251" s="47">
        <f>VLOOKUP(AN251,'Data Tables'!$E$4:$F$15,2,FALSE)</f>
        <v>13.229555</v>
      </c>
      <c r="AP251" s="9">
        <f t="shared" si="101"/>
        <v>2</v>
      </c>
      <c r="AQ251" s="9" t="s">
        <v>1061</v>
      </c>
      <c r="AR251" s="9">
        <f t="shared" si="102"/>
        <v>4</v>
      </c>
      <c r="AS251" s="9" t="str">
        <f t="shared" si="103"/>
        <v>Not NYC</v>
      </c>
      <c r="AT251" s="9"/>
      <c r="AU251" s="9">
        <f t="shared" si="104"/>
        <v>0</v>
      </c>
      <c r="AV251" s="9">
        <f t="shared" si="105"/>
        <v>62</v>
      </c>
    </row>
    <row r="252" spans="1:48" hidden="1" x14ac:dyDescent="0.25">
      <c r="A252" s="9" t="s">
        <v>919</v>
      </c>
      <c r="B252" s="9" t="s">
        <v>920</v>
      </c>
      <c r="C252" s="9" t="s">
        <v>921</v>
      </c>
      <c r="D252" s="9" t="s">
        <v>418</v>
      </c>
      <c r="E252" t="s">
        <v>1035</v>
      </c>
      <c r="F252" t="str">
        <f t="shared" si="86"/>
        <v>Not NYC</v>
      </c>
      <c r="G252" s="9" t="s">
        <v>339</v>
      </c>
      <c r="H252" s="36">
        <v>42.931829827340202</v>
      </c>
      <c r="I252" s="36">
        <v>-78.540073427623199</v>
      </c>
      <c r="J252" s="40">
        <f t="shared" si="114"/>
        <v>3</v>
      </c>
      <c r="K252" s="40">
        <f t="shared" si="87"/>
        <v>1</v>
      </c>
      <c r="L252" s="40">
        <f t="shared" si="88"/>
        <v>1</v>
      </c>
      <c r="M252" s="41">
        <v>32992.888684556958</v>
      </c>
      <c r="N252" s="41">
        <v>18100.265319999999</v>
      </c>
      <c r="O252" s="41">
        <f t="shared" si="116"/>
        <v>2268.7462866027699</v>
      </c>
      <c r="P252" s="42">
        <f t="shared" si="89"/>
        <v>1</v>
      </c>
      <c r="Q252" s="43">
        <v>1983</v>
      </c>
      <c r="R252" s="43">
        <v>2008</v>
      </c>
      <c r="S252" s="40">
        <f t="shared" si="90"/>
        <v>0</v>
      </c>
      <c r="T252" s="40" t="s">
        <v>1162</v>
      </c>
      <c r="U252" s="40">
        <f t="shared" si="91"/>
        <v>4</v>
      </c>
      <c r="V252" s="40" t="str">
        <f>IFERROR(VLOOKUP(A252,'Data Tables'!$L$3:$M$89,2,FALSE),"No")</f>
        <v>No</v>
      </c>
      <c r="W252" s="40">
        <f t="shared" si="92"/>
        <v>0</v>
      </c>
      <c r="X252" s="43"/>
      <c r="Y252" s="40">
        <f t="shared" si="93"/>
        <v>0</v>
      </c>
      <c r="Z252" s="43" t="s">
        <v>46</v>
      </c>
      <c r="AA252" s="40">
        <f t="shared" si="94"/>
        <v>4</v>
      </c>
      <c r="AB252" s="43" t="s">
        <v>47</v>
      </c>
      <c r="AC252" s="42">
        <f t="shared" si="95"/>
        <v>3</v>
      </c>
      <c r="AD252" s="41" t="s">
        <v>74</v>
      </c>
      <c r="AE252" s="42">
        <f t="shared" si="96"/>
        <v>2</v>
      </c>
      <c r="AF252" s="43">
        <v>1987</v>
      </c>
      <c r="AG252" s="40">
        <f t="shared" si="97"/>
        <v>2</v>
      </c>
      <c r="AH252" s="45" t="str">
        <f>IF(AND(E252="Upstate",Q252&gt;=1945),"Forced Air",IF(Q252&gt;=1980,"Hydronic",IF(AND(E252="Downstate/LI/HV",Q252&gt;=1945),"Forced Air","Steam")))</f>
        <v>Forced Air</v>
      </c>
      <c r="AI252" s="40">
        <f t="shared" si="98"/>
        <v>4</v>
      </c>
      <c r="AJ252" s="46" t="s">
        <v>42</v>
      </c>
      <c r="AK252" s="40">
        <f t="shared" si="99"/>
        <v>0</v>
      </c>
      <c r="AL252" s="9" t="s">
        <v>1060</v>
      </c>
      <c r="AM252" s="9">
        <f t="shared" si="100"/>
        <v>2</v>
      </c>
      <c r="AN252" s="9" t="s">
        <v>1053</v>
      </c>
      <c r="AO252" s="47">
        <f>VLOOKUP(AN252,'Data Tables'!$E$4:$F$15,2,FALSE)</f>
        <v>9.6621608999999999</v>
      </c>
      <c r="AP252" s="9">
        <f t="shared" si="101"/>
        <v>3</v>
      </c>
      <c r="AQ252" s="9" t="s">
        <v>1061</v>
      </c>
      <c r="AR252" s="9">
        <f t="shared" si="102"/>
        <v>4</v>
      </c>
      <c r="AS252" s="9" t="str">
        <f t="shared" si="103"/>
        <v>Not NYC</v>
      </c>
      <c r="AT252" s="9"/>
      <c r="AU252" s="9">
        <f t="shared" si="104"/>
        <v>0</v>
      </c>
      <c r="AV252" s="9">
        <f t="shared" si="105"/>
        <v>62</v>
      </c>
    </row>
    <row r="253" spans="1:48" hidden="1" x14ac:dyDescent="0.25">
      <c r="A253" s="9" t="s">
        <v>924</v>
      </c>
      <c r="B253" s="9" t="s">
        <v>925</v>
      </c>
      <c r="C253" s="9" t="s">
        <v>926</v>
      </c>
      <c r="D253" s="9" t="s">
        <v>927</v>
      </c>
      <c r="E253" t="s">
        <v>1035</v>
      </c>
      <c r="F253" t="str">
        <f t="shared" si="86"/>
        <v>Not NYC</v>
      </c>
      <c r="G253" s="9" t="s">
        <v>339</v>
      </c>
      <c r="H253" s="36">
        <v>43.464349674727899</v>
      </c>
      <c r="I253" s="36">
        <v>-73.434020576600801</v>
      </c>
      <c r="J253" s="40">
        <f t="shared" si="114"/>
        <v>3</v>
      </c>
      <c r="K253" s="40">
        <f t="shared" si="87"/>
        <v>1</v>
      </c>
      <c r="L253" s="40">
        <f t="shared" si="88"/>
        <v>1</v>
      </c>
      <c r="M253" s="41">
        <v>32841.545158481007</v>
      </c>
      <c r="N253" s="41">
        <v>18017.236580000001</v>
      </c>
      <c r="O253" s="41">
        <f t="shared" si="116"/>
        <v>2258.3391935449586</v>
      </c>
      <c r="P253" s="42">
        <f t="shared" si="89"/>
        <v>1</v>
      </c>
      <c r="Q253" s="43">
        <v>1985</v>
      </c>
      <c r="R253" s="43"/>
      <c r="S253" s="40">
        <f t="shared" si="90"/>
        <v>1</v>
      </c>
      <c r="T253" s="40" t="s">
        <v>1162</v>
      </c>
      <c r="U253" s="40">
        <f t="shared" si="91"/>
        <v>4</v>
      </c>
      <c r="V253" s="40" t="str">
        <f>IFERROR(VLOOKUP(A253,'Data Tables'!$L$3:$M$89,2,FALSE),"No")</f>
        <v>No</v>
      </c>
      <c r="W253" s="40">
        <f t="shared" si="92"/>
        <v>0</v>
      </c>
      <c r="X253" s="43"/>
      <c r="Y253" s="40">
        <f t="shared" si="93"/>
        <v>0</v>
      </c>
      <c r="Z253" s="43" t="s">
        <v>46</v>
      </c>
      <c r="AA253" s="40">
        <f t="shared" si="94"/>
        <v>4</v>
      </c>
      <c r="AB253" s="43" t="s">
        <v>201</v>
      </c>
      <c r="AC253" s="42">
        <f t="shared" si="95"/>
        <v>4</v>
      </c>
      <c r="AD253" s="41" t="s">
        <v>74</v>
      </c>
      <c r="AE253" s="42">
        <f t="shared" si="96"/>
        <v>2</v>
      </c>
      <c r="AF253" s="45">
        <v>1990</v>
      </c>
      <c r="AG253" s="40">
        <f t="shared" si="97"/>
        <v>2</v>
      </c>
      <c r="AH253" s="43" t="s">
        <v>49</v>
      </c>
      <c r="AI253" s="40">
        <f t="shared" si="98"/>
        <v>2</v>
      </c>
      <c r="AJ253" s="46" t="s">
        <v>42</v>
      </c>
      <c r="AK253" s="40">
        <f t="shared" si="99"/>
        <v>0</v>
      </c>
      <c r="AL253" s="9" t="s">
        <v>1060</v>
      </c>
      <c r="AM253" s="9">
        <f t="shared" si="100"/>
        <v>2</v>
      </c>
      <c r="AN253" s="9" t="s">
        <v>1047</v>
      </c>
      <c r="AO253" s="47">
        <f>VLOOKUP(AN253,'Data Tables'!$E$4:$F$15,2,FALSE)</f>
        <v>8.6002589999999994</v>
      </c>
      <c r="AP253" s="9">
        <f t="shared" si="101"/>
        <v>4</v>
      </c>
      <c r="AQ253" s="9" t="s">
        <v>1061</v>
      </c>
      <c r="AR253" s="9">
        <f t="shared" si="102"/>
        <v>4</v>
      </c>
      <c r="AS253" s="9" t="str">
        <f t="shared" si="103"/>
        <v>Not NYC</v>
      </c>
      <c r="AT253" s="9"/>
      <c r="AU253" s="9">
        <f t="shared" si="104"/>
        <v>0</v>
      </c>
      <c r="AV253" s="9">
        <f t="shared" si="105"/>
        <v>62</v>
      </c>
    </row>
    <row r="254" spans="1:48" hidden="1" x14ac:dyDescent="0.25">
      <c r="A254" s="9" t="s">
        <v>618</v>
      </c>
      <c r="B254" s="9" t="s">
        <v>619</v>
      </c>
      <c r="C254" s="9" t="s">
        <v>620</v>
      </c>
      <c r="D254" s="9" t="s">
        <v>442</v>
      </c>
      <c r="E254" t="s">
        <v>1034</v>
      </c>
      <c r="F254" t="str">
        <f t="shared" si="86"/>
        <v>Not NYC</v>
      </c>
      <c r="G254" s="9" t="s">
        <v>53</v>
      </c>
      <c r="H254" s="36">
        <v>41.047223000000002</v>
      </c>
      <c r="I254" s="36">
        <v>-73.701954999999998</v>
      </c>
      <c r="J254" s="40">
        <f t="shared" si="114"/>
        <v>2</v>
      </c>
      <c r="K254" s="40">
        <f t="shared" si="87"/>
        <v>0</v>
      </c>
      <c r="L254" s="40">
        <f t="shared" si="88"/>
        <v>1</v>
      </c>
      <c r="M254" s="41">
        <v>69245.393084415584</v>
      </c>
      <c r="N254" s="41">
        <v>7795.1685197368406</v>
      </c>
      <c r="O254" s="41">
        <f t="shared" si="116"/>
        <v>4761.6390891577548</v>
      </c>
      <c r="P254" s="42">
        <f t="shared" si="89"/>
        <v>2</v>
      </c>
      <c r="Q254" s="43">
        <v>1967</v>
      </c>
      <c r="R254" s="43"/>
      <c r="S254" s="40">
        <f t="shared" si="90"/>
        <v>3</v>
      </c>
      <c r="T254" s="40" t="s">
        <v>1162</v>
      </c>
      <c r="U254" s="40">
        <f t="shared" si="91"/>
        <v>4</v>
      </c>
      <c r="V254" s="40" t="str">
        <f>IFERROR(VLOOKUP(A254,'Data Tables'!$L$3:$M$89,2,FALSE),"No")</f>
        <v>Yes</v>
      </c>
      <c r="W254" s="40">
        <f t="shared" si="92"/>
        <v>4</v>
      </c>
      <c r="X254" s="43" t="s">
        <v>1099</v>
      </c>
      <c r="Y254" s="40">
        <f t="shared" si="93"/>
        <v>4</v>
      </c>
      <c r="Z254" s="43" t="s">
        <v>46</v>
      </c>
      <c r="AA254" s="40">
        <f t="shared" si="94"/>
        <v>4</v>
      </c>
      <c r="AB254" s="43" t="s">
        <v>41</v>
      </c>
      <c r="AC254" s="42">
        <f t="shared" si="95"/>
        <v>2</v>
      </c>
      <c r="AD254" s="41" t="s">
        <v>74</v>
      </c>
      <c r="AE254" s="42">
        <f t="shared" si="96"/>
        <v>2</v>
      </c>
      <c r="AF254" s="45">
        <v>1990</v>
      </c>
      <c r="AG254" s="40">
        <f t="shared" si="97"/>
        <v>2</v>
      </c>
      <c r="AH254" s="45" t="s">
        <v>49</v>
      </c>
      <c r="AI254" s="40">
        <f t="shared" si="98"/>
        <v>2</v>
      </c>
      <c r="AJ254" s="46" t="s">
        <v>42</v>
      </c>
      <c r="AK254" s="40">
        <f t="shared" si="99"/>
        <v>0</v>
      </c>
      <c r="AL254" s="9" t="s">
        <v>1048</v>
      </c>
      <c r="AM254" s="9">
        <f t="shared" si="100"/>
        <v>4</v>
      </c>
      <c r="AN254" s="9" t="s">
        <v>1055</v>
      </c>
      <c r="AO254" s="47">
        <f>VLOOKUP(AN254,'Data Tables'!$E$4:$F$15,2,FALSE)</f>
        <v>20.157194</v>
      </c>
      <c r="AP254" s="9">
        <f t="shared" si="101"/>
        <v>0</v>
      </c>
      <c r="AQ254" s="9" t="s">
        <v>1050</v>
      </c>
      <c r="AR254" s="9">
        <f t="shared" si="102"/>
        <v>2</v>
      </c>
      <c r="AS254" s="9" t="str">
        <f t="shared" si="103"/>
        <v>Not NYC</v>
      </c>
      <c r="AT254" s="9"/>
      <c r="AU254" s="9">
        <f t="shared" si="104"/>
        <v>0</v>
      </c>
      <c r="AV254" s="9">
        <f t="shared" si="105"/>
        <v>62</v>
      </c>
    </row>
    <row r="255" spans="1:48" x14ac:dyDescent="0.25">
      <c r="A255" s="9" t="s">
        <v>107</v>
      </c>
      <c r="B255" s="9" t="s">
        <v>108</v>
      </c>
      <c r="C255" s="9" t="s">
        <v>62</v>
      </c>
      <c r="D255" s="9" t="s">
        <v>63</v>
      </c>
      <c r="E255" t="s">
        <v>63</v>
      </c>
      <c r="F255" t="str">
        <f t="shared" si="86"/>
        <v>NYC</v>
      </c>
      <c r="G255" s="9" t="s">
        <v>76</v>
      </c>
      <c r="H255" s="36">
        <v>40.789995300000001</v>
      </c>
      <c r="I255" s="36">
        <v>-73.952724799999999</v>
      </c>
      <c r="J255" s="40">
        <f t="shared" si="114"/>
        <v>4</v>
      </c>
      <c r="K255" s="40">
        <f t="shared" si="87"/>
        <v>4</v>
      </c>
      <c r="L255" s="40">
        <f t="shared" si="88"/>
        <v>4</v>
      </c>
      <c r="M255" s="41">
        <v>302826.16105341172</v>
      </c>
      <c r="N255" s="41">
        <v>127369.02450997672</v>
      </c>
      <c r="O255" s="41">
        <f t="shared" si="116"/>
        <v>20823.751898319901</v>
      </c>
      <c r="P255" s="42">
        <f t="shared" si="89"/>
        <v>4</v>
      </c>
      <c r="Q255" s="43">
        <v>1852</v>
      </c>
      <c r="R255" s="43">
        <v>1904</v>
      </c>
      <c r="S255" s="40">
        <f t="shared" si="90"/>
        <v>4</v>
      </c>
      <c r="T255" s="40"/>
      <c r="U255" s="40">
        <f t="shared" si="91"/>
        <v>0</v>
      </c>
      <c r="V255" s="40" t="str">
        <f>IFERROR(VLOOKUP(A255,'Data Tables'!$L$3:$M$89,2,FALSE),"No")</f>
        <v>No</v>
      </c>
      <c r="W255" s="40">
        <f t="shared" si="92"/>
        <v>0</v>
      </c>
      <c r="X255" s="43"/>
      <c r="Y255" s="40">
        <f t="shared" si="93"/>
        <v>0</v>
      </c>
      <c r="Z255" s="41" t="s">
        <v>40</v>
      </c>
      <c r="AA255" s="40">
        <f t="shared" si="94"/>
        <v>0</v>
      </c>
      <c r="AB255" s="41" t="s">
        <v>41</v>
      </c>
      <c r="AC255" s="42">
        <f t="shared" si="95"/>
        <v>2</v>
      </c>
      <c r="AD255" s="41" t="s">
        <v>104</v>
      </c>
      <c r="AE255" s="42">
        <f t="shared" si="96"/>
        <v>3</v>
      </c>
      <c r="AF255" s="43">
        <v>2013</v>
      </c>
      <c r="AG255" s="40">
        <f t="shared" si="97"/>
        <v>1</v>
      </c>
      <c r="AH255" s="45" t="str">
        <f t="shared" ref="AH255:AH266" si="117">IF(AND(E255="Upstate",Q255&gt;=1945),"Forced Air",IF(Q255&gt;=1980,"Hydronic",IF(AND(E255="Downstate/LI/HV",Q255&gt;=1945),"Forced Air","Steam")))</f>
        <v>Steam</v>
      </c>
      <c r="AI255" s="40">
        <f t="shared" si="98"/>
        <v>2</v>
      </c>
      <c r="AJ255" s="46" t="s">
        <v>42</v>
      </c>
      <c r="AK255" s="40">
        <f t="shared" si="99"/>
        <v>0</v>
      </c>
      <c r="AL255" s="9" t="s">
        <v>1048</v>
      </c>
      <c r="AM255" s="9">
        <f t="shared" si="100"/>
        <v>4</v>
      </c>
      <c r="AN255" s="9" t="s">
        <v>1055</v>
      </c>
      <c r="AO255" s="47">
        <f>VLOOKUP(AN255,'Data Tables'!$E$4:$F$15,2,FALSE)</f>
        <v>20.157194</v>
      </c>
      <c r="AP255" s="9">
        <f t="shared" si="101"/>
        <v>0</v>
      </c>
      <c r="AQ255" s="9" t="s">
        <v>1050</v>
      </c>
      <c r="AR255" s="9">
        <f t="shared" si="102"/>
        <v>2</v>
      </c>
      <c r="AS255" s="9" t="str">
        <f t="shared" si="103"/>
        <v>NYC Natural Gas</v>
      </c>
      <c r="AT255" s="9" t="s">
        <v>1162</v>
      </c>
      <c r="AU255" s="9">
        <f t="shared" si="104"/>
        <v>0</v>
      </c>
      <c r="AV255" s="9">
        <f t="shared" si="105"/>
        <v>61</v>
      </c>
    </row>
    <row r="256" spans="1:48" x14ac:dyDescent="0.25">
      <c r="A256" s="9" t="s">
        <v>366</v>
      </c>
      <c r="B256" s="9" t="s">
        <v>367</v>
      </c>
      <c r="C256" s="9" t="s">
        <v>38</v>
      </c>
      <c r="D256" s="9" t="s">
        <v>38</v>
      </c>
      <c r="E256" t="s">
        <v>1034</v>
      </c>
      <c r="F256" t="str">
        <f t="shared" si="86"/>
        <v>NYC</v>
      </c>
      <c r="G256" s="9" t="s">
        <v>76</v>
      </c>
      <c r="H256" s="36">
        <v>40.678021000000001</v>
      </c>
      <c r="I256" s="36">
        <v>-73.937475000000006</v>
      </c>
      <c r="J256" s="40">
        <f t="shared" si="114"/>
        <v>4</v>
      </c>
      <c r="K256" s="40">
        <f t="shared" si="87"/>
        <v>4</v>
      </c>
      <c r="L256" s="40">
        <f t="shared" si="88"/>
        <v>4</v>
      </c>
      <c r="M256" s="41">
        <v>76733.557824630814</v>
      </c>
      <c r="N256" s="41">
        <v>33459.400214228554</v>
      </c>
      <c r="O256" s="41">
        <v>5276.5605351172599</v>
      </c>
      <c r="P256" s="42">
        <f t="shared" si="89"/>
        <v>2</v>
      </c>
      <c r="Q256" s="43">
        <v>1928</v>
      </c>
      <c r="R256" s="43"/>
      <c r="S256" s="40">
        <f t="shared" si="90"/>
        <v>4</v>
      </c>
      <c r="T256" s="40"/>
      <c r="U256" s="40">
        <f t="shared" si="91"/>
        <v>0</v>
      </c>
      <c r="V256" s="40" t="str">
        <f>IFERROR(VLOOKUP(A256,'Data Tables'!$L$3:$M$89,2,FALSE),"No")</f>
        <v>No</v>
      </c>
      <c r="W256" s="40">
        <f t="shared" si="92"/>
        <v>0</v>
      </c>
      <c r="X256" s="43"/>
      <c r="Y256" s="40">
        <f t="shared" si="93"/>
        <v>0</v>
      </c>
      <c r="Z256" s="41" t="s">
        <v>67</v>
      </c>
      <c r="AA256" s="40">
        <f t="shared" si="94"/>
        <v>2</v>
      </c>
      <c r="AB256" s="41" t="s">
        <v>41</v>
      </c>
      <c r="AC256" s="42">
        <f t="shared" si="95"/>
        <v>2</v>
      </c>
      <c r="AD256" s="41" t="s">
        <v>104</v>
      </c>
      <c r="AE256" s="42">
        <f t="shared" si="96"/>
        <v>3</v>
      </c>
      <c r="AF256" s="43">
        <v>2018</v>
      </c>
      <c r="AG256" s="40">
        <f t="shared" si="97"/>
        <v>1</v>
      </c>
      <c r="AH256" s="45" t="str">
        <f t="shared" si="117"/>
        <v>Steam</v>
      </c>
      <c r="AI256" s="40">
        <f t="shared" si="98"/>
        <v>2</v>
      </c>
      <c r="AJ256" s="46" t="s">
        <v>42</v>
      </c>
      <c r="AK256" s="40">
        <f t="shared" si="99"/>
        <v>0</v>
      </c>
      <c r="AL256" s="9" t="s">
        <v>1048</v>
      </c>
      <c r="AM256" s="9">
        <f t="shared" si="100"/>
        <v>4</v>
      </c>
      <c r="AN256" s="9" t="s">
        <v>1055</v>
      </c>
      <c r="AO256" s="47">
        <f>VLOOKUP(AN256,'Data Tables'!$E$4:$F$15,2,FALSE)</f>
        <v>20.157194</v>
      </c>
      <c r="AP256" s="9">
        <f t="shared" si="101"/>
        <v>0</v>
      </c>
      <c r="AQ256" s="9" t="s">
        <v>1050</v>
      </c>
      <c r="AR256" s="9">
        <f t="shared" si="102"/>
        <v>2</v>
      </c>
      <c r="AS256" s="9" t="str">
        <f t="shared" si="103"/>
        <v>NYC Natural Gas</v>
      </c>
      <c r="AT256" s="9" t="s">
        <v>1162</v>
      </c>
      <c r="AU256" s="9">
        <f t="shared" si="104"/>
        <v>0</v>
      </c>
      <c r="AV256" s="9">
        <f t="shared" si="105"/>
        <v>61</v>
      </c>
    </row>
    <row r="257" spans="1:48" x14ac:dyDescent="0.25">
      <c r="A257" s="9" t="s">
        <v>388</v>
      </c>
      <c r="B257" s="9" t="s">
        <v>389</v>
      </c>
      <c r="C257" s="9" t="s">
        <v>62</v>
      </c>
      <c r="D257" s="9" t="s">
        <v>63</v>
      </c>
      <c r="E257" t="s">
        <v>63</v>
      </c>
      <c r="F257" t="str">
        <f t="shared" si="86"/>
        <v>NYC</v>
      </c>
      <c r="G257" s="9" t="s">
        <v>76</v>
      </c>
      <c r="H257" s="36">
        <v>40.742893000000002</v>
      </c>
      <c r="I257" s="36">
        <v>-73.974022000000005</v>
      </c>
      <c r="J257" s="40">
        <f t="shared" si="114"/>
        <v>4</v>
      </c>
      <c r="K257" s="40">
        <f t="shared" si="87"/>
        <v>4</v>
      </c>
      <c r="L257" s="40">
        <f t="shared" si="88"/>
        <v>4</v>
      </c>
      <c r="M257" s="41">
        <v>291157.66561563738</v>
      </c>
      <c r="N257" s="41">
        <v>126958.28442542329</v>
      </c>
      <c r="O257" s="41">
        <v>20021.371241451776</v>
      </c>
      <c r="P257" s="42">
        <f t="shared" si="89"/>
        <v>4</v>
      </c>
      <c r="Q257" s="43">
        <v>1900</v>
      </c>
      <c r="R257" s="43"/>
      <c r="S257" s="40">
        <f t="shared" si="90"/>
        <v>4</v>
      </c>
      <c r="T257" s="40"/>
      <c r="U257" s="40">
        <f t="shared" si="91"/>
        <v>0</v>
      </c>
      <c r="V257" s="40" t="str">
        <f>IFERROR(VLOOKUP(A257,'Data Tables'!$L$3:$M$89,2,FALSE),"No")</f>
        <v>No</v>
      </c>
      <c r="W257" s="40">
        <f t="shared" si="92"/>
        <v>0</v>
      </c>
      <c r="X257" s="43"/>
      <c r="Y257" s="40">
        <f t="shared" si="93"/>
        <v>0</v>
      </c>
      <c r="Z257" s="41" t="s">
        <v>40</v>
      </c>
      <c r="AA257" s="40">
        <f t="shared" si="94"/>
        <v>0</v>
      </c>
      <c r="AB257" s="41" t="s">
        <v>41</v>
      </c>
      <c r="AC257" s="42">
        <f t="shared" si="95"/>
        <v>2</v>
      </c>
      <c r="AD257" s="41" t="s">
        <v>104</v>
      </c>
      <c r="AE257" s="42">
        <f t="shared" si="96"/>
        <v>3</v>
      </c>
      <c r="AF257" s="43">
        <v>2016</v>
      </c>
      <c r="AG257" s="40">
        <f t="shared" si="97"/>
        <v>1</v>
      </c>
      <c r="AH257" s="45" t="str">
        <f t="shared" si="117"/>
        <v>Steam</v>
      </c>
      <c r="AI257" s="40">
        <f t="shared" si="98"/>
        <v>2</v>
      </c>
      <c r="AJ257" s="46" t="s">
        <v>42</v>
      </c>
      <c r="AK257" s="40">
        <f t="shared" si="99"/>
        <v>0</v>
      </c>
      <c r="AL257" s="9" t="s">
        <v>1048</v>
      </c>
      <c r="AM257" s="9">
        <f t="shared" si="100"/>
        <v>4</v>
      </c>
      <c r="AN257" s="9" t="s">
        <v>1055</v>
      </c>
      <c r="AO257" s="47">
        <f>VLOOKUP(AN257,'Data Tables'!$E$4:$F$15,2,FALSE)</f>
        <v>20.157194</v>
      </c>
      <c r="AP257" s="9">
        <f t="shared" si="101"/>
        <v>0</v>
      </c>
      <c r="AQ257" s="9" t="s">
        <v>1050</v>
      </c>
      <c r="AR257" s="9">
        <f t="shared" si="102"/>
        <v>2</v>
      </c>
      <c r="AS257" s="9" t="str">
        <f t="shared" si="103"/>
        <v>NYC Natural Gas</v>
      </c>
      <c r="AT257" s="9" t="s">
        <v>1162</v>
      </c>
      <c r="AU257" s="9">
        <f t="shared" si="104"/>
        <v>0</v>
      </c>
      <c r="AV257" s="9">
        <f t="shared" si="105"/>
        <v>61</v>
      </c>
    </row>
    <row r="258" spans="1:48" hidden="1" x14ac:dyDescent="0.25">
      <c r="A258" s="9" t="s">
        <v>525</v>
      </c>
      <c r="B258" s="9" t="s">
        <v>526</v>
      </c>
      <c r="C258" s="9" t="s">
        <v>413</v>
      </c>
      <c r="D258" s="9" t="s">
        <v>414</v>
      </c>
      <c r="E258" t="s">
        <v>1035</v>
      </c>
      <c r="F258" t="str">
        <f t="shared" si="86"/>
        <v>Not NYC</v>
      </c>
      <c r="G258" s="9" t="s">
        <v>76</v>
      </c>
      <c r="H258" s="36">
        <v>43.055706000000001</v>
      </c>
      <c r="I258" s="36">
        <v>-76.149484000000001</v>
      </c>
      <c r="J258" s="40">
        <f t="shared" si="114"/>
        <v>4</v>
      </c>
      <c r="K258" s="40">
        <f t="shared" si="87"/>
        <v>4</v>
      </c>
      <c r="L258" s="40">
        <f t="shared" si="88"/>
        <v>4</v>
      </c>
      <c r="M258" s="41">
        <v>116662.5936164265</v>
      </c>
      <c r="N258" s="41">
        <v>50870.316983906894</v>
      </c>
      <c r="O258" s="41">
        <f t="shared" ref="O258:O282" si="118">(M258/0.85)*116.9*0.0005</f>
        <v>8022.2689375060354</v>
      </c>
      <c r="P258" s="42">
        <f t="shared" si="89"/>
        <v>3</v>
      </c>
      <c r="Q258" s="43">
        <v>1869</v>
      </c>
      <c r="R258" s="43">
        <v>2012</v>
      </c>
      <c r="S258" s="40">
        <f t="shared" si="90"/>
        <v>0</v>
      </c>
      <c r="T258" s="40"/>
      <c r="U258" s="40">
        <f t="shared" si="91"/>
        <v>0</v>
      </c>
      <c r="V258" s="40" t="str">
        <f>IFERROR(VLOOKUP(A258,'Data Tables'!$L$3:$M$89,2,FALSE),"No")</f>
        <v>No</v>
      </c>
      <c r="W258" s="40">
        <f t="shared" si="92"/>
        <v>0</v>
      </c>
      <c r="X258" s="43"/>
      <c r="Y258" s="40">
        <f t="shared" si="93"/>
        <v>0</v>
      </c>
      <c r="Z258" s="43" t="s">
        <v>77</v>
      </c>
      <c r="AA258" s="40">
        <f t="shared" si="94"/>
        <v>1</v>
      </c>
      <c r="AB258" s="43" t="s">
        <v>41</v>
      </c>
      <c r="AC258" s="42">
        <f t="shared" si="95"/>
        <v>2</v>
      </c>
      <c r="AD258" s="41" t="s">
        <v>104</v>
      </c>
      <c r="AE258" s="42">
        <f t="shared" si="96"/>
        <v>3</v>
      </c>
      <c r="AF258" s="43">
        <v>2014</v>
      </c>
      <c r="AG258" s="40">
        <f t="shared" si="97"/>
        <v>1</v>
      </c>
      <c r="AH258" s="45" t="str">
        <f t="shared" si="117"/>
        <v>Steam</v>
      </c>
      <c r="AI258" s="40">
        <f t="shared" si="98"/>
        <v>2</v>
      </c>
      <c r="AJ258" s="46" t="s">
        <v>42</v>
      </c>
      <c r="AK258" s="40">
        <f t="shared" si="99"/>
        <v>0</v>
      </c>
      <c r="AL258" s="9" t="s">
        <v>1060</v>
      </c>
      <c r="AM258" s="9">
        <f t="shared" si="100"/>
        <v>2</v>
      </c>
      <c r="AN258" s="9" t="s">
        <v>1047</v>
      </c>
      <c r="AO258" s="47">
        <f>VLOOKUP(AN258,'Data Tables'!$E$4:$F$15,2,FALSE)</f>
        <v>8.6002589999999994</v>
      </c>
      <c r="AP258" s="9">
        <f t="shared" si="101"/>
        <v>4</v>
      </c>
      <c r="AQ258" s="9" t="s">
        <v>1061</v>
      </c>
      <c r="AR258" s="9">
        <f t="shared" si="102"/>
        <v>4</v>
      </c>
      <c r="AS258" s="9" t="str">
        <f t="shared" si="103"/>
        <v>Not NYC</v>
      </c>
      <c r="AT258" s="9"/>
      <c r="AU258" s="9">
        <f t="shared" si="104"/>
        <v>0</v>
      </c>
      <c r="AV258" s="9">
        <f t="shared" si="105"/>
        <v>61</v>
      </c>
    </row>
    <row r="259" spans="1:48" hidden="1" x14ac:dyDescent="0.25">
      <c r="A259" s="9" t="s">
        <v>811</v>
      </c>
      <c r="B259" s="9" t="s">
        <v>812</v>
      </c>
      <c r="C259" s="9" t="s">
        <v>556</v>
      </c>
      <c r="D259" s="9" t="s">
        <v>406</v>
      </c>
      <c r="E259" t="s">
        <v>1034</v>
      </c>
      <c r="F259" t="str">
        <f t="shared" si="86"/>
        <v>Not NYC</v>
      </c>
      <c r="G259" s="9" t="s">
        <v>53</v>
      </c>
      <c r="H259" s="36">
        <v>41.513871999999999</v>
      </c>
      <c r="I259" s="36">
        <v>-74.012654999999995</v>
      </c>
      <c r="J259" s="40">
        <f t="shared" si="114"/>
        <v>2</v>
      </c>
      <c r="K259" s="40">
        <f t="shared" si="87"/>
        <v>0</v>
      </c>
      <c r="L259" s="40">
        <f t="shared" si="88"/>
        <v>1</v>
      </c>
      <c r="M259" s="41">
        <v>39300.541071428575</v>
      </c>
      <c r="N259" s="41">
        <v>4424.183717105263</v>
      </c>
      <c r="O259" s="41">
        <f t="shared" si="118"/>
        <v>2702.490147794118</v>
      </c>
      <c r="P259" s="42">
        <f t="shared" si="89"/>
        <v>1</v>
      </c>
      <c r="Q259" s="43">
        <v>1960</v>
      </c>
      <c r="R259" s="43">
        <v>2008</v>
      </c>
      <c r="S259" s="40">
        <f t="shared" si="90"/>
        <v>0</v>
      </c>
      <c r="T259" s="40"/>
      <c r="U259" s="40">
        <f t="shared" si="91"/>
        <v>0</v>
      </c>
      <c r="V259" s="40" t="str">
        <f>IFERROR(VLOOKUP(A259,'Data Tables'!$L$3:$M$89,2,FALSE),"No")</f>
        <v>No</v>
      </c>
      <c r="W259" s="40">
        <f t="shared" si="92"/>
        <v>0</v>
      </c>
      <c r="X259" s="43" t="s">
        <v>1105</v>
      </c>
      <c r="Y259" s="40">
        <f t="shared" si="93"/>
        <v>4</v>
      </c>
      <c r="Z259" s="43" t="s">
        <v>46</v>
      </c>
      <c r="AA259" s="40">
        <f t="shared" si="94"/>
        <v>4</v>
      </c>
      <c r="AB259" s="44" t="str">
        <f>IF(AND(E259="Manhattan",G259="Multifamily Housing"),IF(Q259&lt;1980,"Dual Fuel","Natural Gas"),IF(AND(E259="Manhattan",G259&lt;&gt;"Multifamily Housing"),IF(Q259&lt;1945,"Oil",IF(Q259&lt;1980,"Dual Fuel","Natural Gas")),IF(E259="Downstate/LI/HV",IF(Q259&lt;1980,"Dual Fuel","Natural Gas"),IF(Q259&lt;1945,"Dual Fuel","Natural Gas"))))</f>
        <v>Dual Fuel</v>
      </c>
      <c r="AC259" s="42">
        <f t="shared" si="95"/>
        <v>3</v>
      </c>
      <c r="AD259" s="41" t="s">
        <v>74</v>
      </c>
      <c r="AE259" s="42">
        <f t="shared" si="96"/>
        <v>2</v>
      </c>
      <c r="AF259" s="45">
        <v>1990</v>
      </c>
      <c r="AG259" s="40">
        <f t="shared" si="97"/>
        <v>2</v>
      </c>
      <c r="AH259" s="45" t="str">
        <f t="shared" si="117"/>
        <v>Forced Air</v>
      </c>
      <c r="AI259" s="40">
        <f t="shared" si="98"/>
        <v>4</v>
      </c>
      <c r="AJ259" s="46" t="s">
        <v>42</v>
      </c>
      <c r="AK259" s="40">
        <f t="shared" si="99"/>
        <v>0</v>
      </c>
      <c r="AL259" s="9" t="s">
        <v>1060</v>
      </c>
      <c r="AM259" s="9">
        <f t="shared" si="100"/>
        <v>2</v>
      </c>
      <c r="AN259" s="9" t="s">
        <v>1047</v>
      </c>
      <c r="AO259" s="47">
        <f>VLOOKUP(AN259,'Data Tables'!$E$4:$F$15,2,FALSE)</f>
        <v>8.6002589999999994</v>
      </c>
      <c r="AP259" s="9">
        <f t="shared" si="101"/>
        <v>4</v>
      </c>
      <c r="AQ259" s="9" t="s">
        <v>1061</v>
      </c>
      <c r="AR259" s="9">
        <f t="shared" si="102"/>
        <v>4</v>
      </c>
      <c r="AS259" s="9" t="str">
        <f t="shared" si="103"/>
        <v>Not NYC</v>
      </c>
      <c r="AT259" s="9"/>
      <c r="AU259" s="9">
        <f t="shared" si="104"/>
        <v>0</v>
      </c>
      <c r="AV259" s="9">
        <f t="shared" si="105"/>
        <v>61</v>
      </c>
    </row>
    <row r="260" spans="1:48" hidden="1" x14ac:dyDescent="0.25">
      <c r="A260" s="9" t="s">
        <v>864</v>
      </c>
      <c r="B260" s="9" t="s">
        <v>865</v>
      </c>
      <c r="C260" s="9" t="s">
        <v>866</v>
      </c>
      <c r="D260" s="9" t="s">
        <v>424</v>
      </c>
      <c r="E260" t="s">
        <v>1034</v>
      </c>
      <c r="F260" t="str">
        <f t="shared" si="86"/>
        <v>Not NYC</v>
      </c>
      <c r="G260" s="9" t="s">
        <v>76</v>
      </c>
      <c r="H260" s="36">
        <v>40.684868999999999</v>
      </c>
      <c r="I260" s="36">
        <v>-73.421297999999993</v>
      </c>
      <c r="J260" s="40">
        <f t="shared" si="114"/>
        <v>4</v>
      </c>
      <c r="K260" s="40">
        <f t="shared" si="87"/>
        <v>4</v>
      </c>
      <c r="L260" s="40">
        <f t="shared" si="88"/>
        <v>4</v>
      </c>
      <c r="M260" s="41">
        <v>37063.801486028635</v>
      </c>
      <c r="N260" s="41">
        <v>16161.54134565202</v>
      </c>
      <c r="O260" s="41">
        <f t="shared" si="118"/>
        <v>2548.6814080686754</v>
      </c>
      <c r="P260" s="42">
        <f t="shared" si="89"/>
        <v>1</v>
      </c>
      <c r="Q260" s="43">
        <v>1978</v>
      </c>
      <c r="R260" s="43">
        <v>2016</v>
      </c>
      <c r="S260" s="40">
        <f t="shared" si="90"/>
        <v>0</v>
      </c>
      <c r="T260" s="40"/>
      <c r="U260" s="40">
        <f t="shared" si="91"/>
        <v>0</v>
      </c>
      <c r="V260" s="40" t="str">
        <f>IFERROR(VLOOKUP(A260,'Data Tables'!$L$3:$M$89,2,FALSE),"No")</f>
        <v>No</v>
      </c>
      <c r="W260" s="40">
        <f t="shared" si="92"/>
        <v>0</v>
      </c>
      <c r="X260" s="43"/>
      <c r="Y260" s="40">
        <f t="shared" si="93"/>
        <v>0</v>
      </c>
      <c r="Z260" s="43" t="s">
        <v>67</v>
      </c>
      <c r="AA260" s="40">
        <f t="shared" si="94"/>
        <v>2</v>
      </c>
      <c r="AB260" s="44" t="str">
        <f>IF(AND(E260="Manhattan",G260="Multifamily Housing"),IF(Q260&lt;1980,"Dual Fuel","Natural Gas"),IF(AND(E260="Manhattan",G260&lt;&gt;"Multifamily Housing"),IF(Q260&lt;1945,"Oil",IF(Q260&lt;1980,"Dual Fuel","Natural Gas")),IF(E260="Downstate/LI/HV",IF(Q260&lt;1980,"Dual Fuel","Natural Gas"),IF(Q260&lt;1945,"Dual Fuel","Natural Gas"))))</f>
        <v>Dual Fuel</v>
      </c>
      <c r="AC260" s="42">
        <f t="shared" si="95"/>
        <v>3</v>
      </c>
      <c r="AD260" s="44" t="str">
        <f>IF(AND(E260="Upstate",Q260&gt;=1945),"Furnace",IF(Q260&gt;=1980,"HW Boiler",IF(AND(E260="Downstate/LI/HV",Q260&gt;=1945),"Furnace","Steam Boiler")))</f>
        <v>Furnace</v>
      </c>
      <c r="AE260" s="42">
        <f t="shared" si="96"/>
        <v>3</v>
      </c>
      <c r="AF260" s="45">
        <v>1990</v>
      </c>
      <c r="AG260" s="40">
        <f t="shared" si="97"/>
        <v>2</v>
      </c>
      <c r="AH260" s="45" t="str">
        <f t="shared" si="117"/>
        <v>Forced Air</v>
      </c>
      <c r="AI260" s="40">
        <f t="shared" si="98"/>
        <v>4</v>
      </c>
      <c r="AJ260" s="46" t="s">
        <v>42</v>
      </c>
      <c r="AK260" s="40">
        <f t="shared" si="99"/>
        <v>0</v>
      </c>
      <c r="AL260" s="9" t="s">
        <v>1048</v>
      </c>
      <c r="AM260" s="9">
        <f t="shared" si="100"/>
        <v>4</v>
      </c>
      <c r="AN260" s="9" t="s">
        <v>1052</v>
      </c>
      <c r="AO260" s="47">
        <f>VLOOKUP(AN260,'Data Tables'!$E$4:$F$15,2,FALSE)</f>
        <v>18.814844999999998</v>
      </c>
      <c r="AP260" s="9">
        <f t="shared" si="101"/>
        <v>1</v>
      </c>
      <c r="AQ260" s="9" t="s">
        <v>1058</v>
      </c>
      <c r="AR260" s="9">
        <f t="shared" si="102"/>
        <v>1</v>
      </c>
      <c r="AS260" s="9" t="str">
        <f t="shared" si="103"/>
        <v>Not NYC</v>
      </c>
      <c r="AT260" s="9"/>
      <c r="AU260" s="9">
        <f t="shared" si="104"/>
        <v>0</v>
      </c>
      <c r="AV260" s="9">
        <f t="shared" si="105"/>
        <v>61</v>
      </c>
    </row>
    <row r="261" spans="1:48" hidden="1" x14ac:dyDescent="0.25">
      <c r="A261" s="9" t="s">
        <v>922</v>
      </c>
      <c r="B261" s="9" t="s">
        <v>923</v>
      </c>
      <c r="C261" s="9" t="s">
        <v>529</v>
      </c>
      <c r="D261" s="9" t="s">
        <v>529</v>
      </c>
      <c r="E261" t="s">
        <v>1035</v>
      </c>
      <c r="F261" t="str">
        <f t="shared" ref="F261:F324" si="119">IF(OR(D261="Brooklyn",D261="Bronx",D261="Queens",D261="Manhattan",D261="Staten Island"),"NYC","Not NYC")</f>
        <v>Not NYC</v>
      </c>
      <c r="G261" s="9" t="s">
        <v>76</v>
      </c>
      <c r="H261" s="36">
        <v>42.608637999999999</v>
      </c>
      <c r="I261" s="36">
        <v>-76.186277000000004</v>
      </c>
      <c r="J261" s="40">
        <f t="shared" si="114"/>
        <v>4</v>
      </c>
      <c r="K261" s="40">
        <f t="shared" ref="K261:K324" si="120">IF(OR(G261="Hospitals",G261="Hotels",G261="Airports"),4,IF(G261="Nursing Homes",3,IF(OR(G261="Multifamily Housing",G261="Military"),2,IF(OR(G261="Office",G261="Correctional Facilities"),1,0))))</f>
        <v>4</v>
      </c>
      <c r="L261" s="40">
        <f t="shared" ref="L261:L324" si="121">IF(OR(G261="Hospitals",G261="Nursing Homes",G261="Hotels",G261="Airports"),4,IF(AND(E261="Upstate",OR(G261="Multifamily Housing",G261="Military")),2,IF(OR(G261="Multifamily Housing",G261="Military"),3,IF(G261="Office",2,IF(OR(G261="Correctional Facilities",G261="Colleges &amp; Universities"),1,666)))))</f>
        <v>4</v>
      </c>
      <c r="M261" s="41">
        <v>32870.987852797603</v>
      </c>
      <c r="N261" s="41">
        <v>14333.279586975699</v>
      </c>
      <c r="O261" s="41">
        <f t="shared" si="118"/>
        <v>2260.363811760024</v>
      </c>
      <c r="P261" s="42">
        <f t="shared" ref="P261:P324" si="122">IF(M261&gt;=200000,4,IF(M261&gt;=100000,3,IF(M261&gt;=50000,2,IF(M261&gt;=20000,1,0))))</f>
        <v>1</v>
      </c>
      <c r="Q261" s="43">
        <v>1891</v>
      </c>
      <c r="R261" s="43"/>
      <c r="S261" s="40">
        <f t="shared" ref="S261:S324" si="123">IF(OR(Q261&gt;=2000,R261&gt;=2000),0,IF(AND(Q261&gt;=1980,OR(R261="",R261&lt;2000)),1,IF(AND(Q261&lt;1980,R261&gt;=1980,R261&lt;2000),2,IF(Q261&lt;1945,4,3))))</f>
        <v>4</v>
      </c>
      <c r="T261" s="40"/>
      <c r="U261" s="40">
        <f t="shared" ref="U261:U324" si="124">IF(T261="Y",4,0)</f>
        <v>0</v>
      </c>
      <c r="V261" s="40" t="str">
        <f>IFERROR(VLOOKUP(A261,'Data Tables'!$L$3:$M$89,2,FALSE),"No")</f>
        <v>No</v>
      </c>
      <c r="W261" s="40">
        <f t="shared" ref="W261:W324" si="125">IF(V261="Yes",4,0)</f>
        <v>0</v>
      </c>
      <c r="X261" s="43"/>
      <c r="Y261" s="40">
        <f t="shared" ref="Y261:Y324" si="126">IF(X261="",0,4)</f>
        <v>0</v>
      </c>
      <c r="Z261" s="43" t="s">
        <v>156</v>
      </c>
      <c r="AA261" s="40">
        <f t="shared" ref="AA261:AA324" si="127">IF(Z261="Plentiful",4,IF(Z261="Sufficient",2,IF(Z261="Limited",1,0)))</f>
        <v>0</v>
      </c>
      <c r="AB261" s="44" t="str">
        <f>IF(AND(E261="Manhattan",G261="Multifamily Housing"),IF(Q261&lt;1980,"Dual Fuel","Natural Gas"),IF(AND(E261="Manhattan",G261&lt;&gt;"Multifamily Housing"),IF(Q261&lt;1945,"Oil",IF(Q261&lt;1980,"Dual Fuel","Natural Gas")),IF(E261="Downstate/LI/HV",IF(Q261&lt;1980,"Dual Fuel","Natural Gas"),IF(Q261&lt;1945,"Dual Fuel","Natural Gas"))))</f>
        <v>Dual Fuel</v>
      </c>
      <c r="AC261" s="42">
        <f t="shared" ref="AC261:AC324" si="128">IF(OR(AB261="Coal",AB261="Oil"),4,IF(AB261="Dual Fuel",3,IF(AB261="Natural Gas",2,1)))</f>
        <v>3</v>
      </c>
      <c r="AD261" s="41" t="s">
        <v>74</v>
      </c>
      <c r="AE261" s="42">
        <f t="shared" ref="AE261:AE324" si="129">IF(OR(AD261="HW Boiler",AD261="District HW",AD261="District HW (CHP)"),4,IF(OR(AD261="Furnace",AD261="CHP",AD261="District Steam (CHP)"),3,IF(OR(AD261="Steam Boiler",AD261="District Steam"),2,1)))</f>
        <v>2</v>
      </c>
      <c r="AF261" s="43">
        <v>2014</v>
      </c>
      <c r="AG261" s="40">
        <f t="shared" ref="AG261:AG324" si="130">IF(AF261&gt;=2000,1,IF(AF261&gt;=1980,2,IF(AF261&gt;=1950,3,4)))</f>
        <v>1</v>
      </c>
      <c r="AH261" s="45" t="str">
        <f t="shared" si="117"/>
        <v>Steam</v>
      </c>
      <c r="AI261" s="40">
        <f t="shared" ref="AI261:AI324" si="131">IF(AH261="Hydronic",4,IF(AH261="Forced Air",4,IF(AH261="Steam",2,0)))</f>
        <v>2</v>
      </c>
      <c r="AJ261" s="46" t="s">
        <v>42</v>
      </c>
      <c r="AK261" s="40">
        <f t="shared" ref="AK261:AK324" si="132">IF(OR(AJ261="HW",AJ261="HW + CW"),4,IF(AJ261="Steam + CW",3,IF(AJ261="CW",2,IF(AJ261="Steam",1,0))))</f>
        <v>0</v>
      </c>
      <c r="AL261" s="9" t="s">
        <v>1060</v>
      </c>
      <c r="AM261" s="9">
        <f t="shared" ref="AM261:AM324" si="133">IF(AL261="Zone 4",4,IF(AL261="Zone 5",2,1))</f>
        <v>2</v>
      </c>
      <c r="AN261" s="9" t="s">
        <v>1047</v>
      </c>
      <c r="AO261" s="47">
        <f>VLOOKUP(AN261,'Data Tables'!$E$4:$F$15,2,FALSE)</f>
        <v>8.6002589999999994</v>
      </c>
      <c r="AP261" s="9">
        <f t="shared" ref="AP261:AP324" si="134">IF(AO261&gt;20,0,IF(AO261&gt;15,1,IF(AO261&gt;12,2,IF(AO261&gt;9,3,4))))</f>
        <v>4</v>
      </c>
      <c r="AQ261" s="9" t="s">
        <v>1061</v>
      </c>
      <c r="AR261" s="9">
        <f t="shared" ref="AR261:AR324" si="135">IF(AD261="Electric Heat Pump",0,IF(AQ261="Lowest Emissions",4,IF(AQ261="Low Emissions",2,1)))</f>
        <v>4</v>
      </c>
      <c r="AS261" s="9" t="str">
        <f t="shared" ref="AS261:AS324" si="136">IF(F261="NYC",CONCATENATE(F261," ",AB261),"Not NYC")</f>
        <v>Not NYC</v>
      </c>
      <c r="AT261" s="9"/>
      <c r="AU261" s="9">
        <f t="shared" ref="AU261:AU324" si="137">IF(OR(AS261="Not NYC",AT261="Y"),0,IF(AS261="NYC Electricity",0,IF(AS261="NYC Natural Gas",2,IF(AS261="NYC Dual Fuel",3,4))))</f>
        <v>0</v>
      </c>
      <c r="AV261" s="9">
        <f t="shared" ref="AV261:AV324" si="138">J261*J$3+K261*K$3+L261*L$3+P261*P$3+S261*S$3+U261*U$3+W261*W$3+Y261*Y$3+AA261*AA$3+AC261*AC$3+AE261*AE$3+AG261*AG$3+AI261*AI$3+AK261*AK$3+AM261*AM$3+AP261*AP$3+AR261*AR$3+AU261*AU$3</f>
        <v>61</v>
      </c>
    </row>
    <row r="262" spans="1:48" hidden="1" x14ac:dyDescent="0.25">
      <c r="A262" s="9" t="s">
        <v>1019</v>
      </c>
      <c r="B262" s="9" t="s">
        <v>1020</v>
      </c>
      <c r="C262" s="9" t="s">
        <v>1021</v>
      </c>
      <c r="D262" s="9" t="s">
        <v>816</v>
      </c>
      <c r="E262" t="s">
        <v>1035</v>
      </c>
      <c r="F262" t="str">
        <f t="shared" si="119"/>
        <v>Not NYC</v>
      </c>
      <c r="G262" s="9" t="s">
        <v>76</v>
      </c>
      <c r="H262" s="36">
        <v>42.141216</v>
      </c>
      <c r="I262" s="36">
        <v>-77.047590999999997</v>
      </c>
      <c r="J262" s="40">
        <f t="shared" si="114"/>
        <v>4</v>
      </c>
      <c r="K262" s="40">
        <f t="shared" si="120"/>
        <v>4</v>
      </c>
      <c r="L262" s="40">
        <f t="shared" si="121"/>
        <v>4</v>
      </c>
      <c r="M262" s="41">
        <v>26174.064451902541</v>
      </c>
      <c r="N262" s="41">
        <v>11413.109499376109</v>
      </c>
      <c r="O262" s="41">
        <f t="shared" si="118"/>
        <v>1799.8518437808277</v>
      </c>
      <c r="P262" s="42">
        <f t="shared" si="122"/>
        <v>1</v>
      </c>
      <c r="Q262" s="43">
        <v>1900</v>
      </c>
      <c r="R262" s="43">
        <v>2014</v>
      </c>
      <c r="S262" s="40">
        <f t="shared" si="123"/>
        <v>0</v>
      </c>
      <c r="T262" s="40"/>
      <c r="U262" s="40">
        <f t="shared" si="124"/>
        <v>0</v>
      </c>
      <c r="V262" s="40" t="str">
        <f>IFERROR(VLOOKUP(A262,'Data Tables'!$L$3:$M$89,2,FALSE),"No")</f>
        <v>No</v>
      </c>
      <c r="W262" s="40">
        <f t="shared" si="125"/>
        <v>0</v>
      </c>
      <c r="X262" s="43"/>
      <c r="Y262" s="40">
        <f t="shared" si="126"/>
        <v>0</v>
      </c>
      <c r="Z262" s="43" t="s">
        <v>46</v>
      </c>
      <c r="AA262" s="40">
        <f t="shared" si="127"/>
        <v>4</v>
      </c>
      <c r="AB262" s="43" t="s">
        <v>947</v>
      </c>
      <c r="AC262" s="42">
        <f t="shared" si="128"/>
        <v>2</v>
      </c>
      <c r="AD262" s="41" t="s">
        <v>104</v>
      </c>
      <c r="AE262" s="42">
        <f t="shared" si="129"/>
        <v>3</v>
      </c>
      <c r="AF262" s="43">
        <v>2014</v>
      </c>
      <c r="AG262" s="40">
        <f t="shared" si="130"/>
        <v>1</v>
      </c>
      <c r="AH262" s="45" t="str">
        <f t="shared" si="117"/>
        <v>Steam</v>
      </c>
      <c r="AI262" s="40">
        <f t="shared" si="131"/>
        <v>2</v>
      </c>
      <c r="AJ262" s="46" t="s">
        <v>42</v>
      </c>
      <c r="AK262" s="40">
        <f t="shared" si="132"/>
        <v>0</v>
      </c>
      <c r="AL262" s="9" t="s">
        <v>1064</v>
      </c>
      <c r="AM262" s="9">
        <f t="shared" si="133"/>
        <v>1</v>
      </c>
      <c r="AN262" s="9" t="s">
        <v>1053</v>
      </c>
      <c r="AO262" s="47">
        <f>VLOOKUP(AN262,'Data Tables'!$E$4:$F$15,2,FALSE)</f>
        <v>9.6621608999999999</v>
      </c>
      <c r="AP262" s="9">
        <f t="shared" si="134"/>
        <v>3</v>
      </c>
      <c r="AQ262" s="9" t="s">
        <v>1061</v>
      </c>
      <c r="AR262" s="9">
        <f t="shared" si="135"/>
        <v>4</v>
      </c>
      <c r="AS262" s="9" t="str">
        <f t="shared" si="136"/>
        <v>Not NYC</v>
      </c>
      <c r="AT262" s="9"/>
      <c r="AU262" s="9">
        <f t="shared" si="137"/>
        <v>0</v>
      </c>
      <c r="AV262" s="9">
        <f t="shared" si="138"/>
        <v>61</v>
      </c>
    </row>
    <row r="263" spans="1:48" hidden="1" x14ac:dyDescent="0.25">
      <c r="A263" s="9" t="s">
        <v>1166</v>
      </c>
      <c r="B263" s="9" t="s">
        <v>1032</v>
      </c>
      <c r="C263" s="9" t="s">
        <v>1033</v>
      </c>
      <c r="D263" s="9" t="s">
        <v>406</v>
      </c>
      <c r="E263" t="s">
        <v>1034</v>
      </c>
      <c r="F263" t="str">
        <f t="shared" si="119"/>
        <v>Not NYC</v>
      </c>
      <c r="G263" s="9" t="s">
        <v>991</v>
      </c>
      <c r="H263" s="36">
        <v>40.825628999999999</v>
      </c>
      <c r="I263" s="36">
        <v>-73.469992000000005</v>
      </c>
      <c r="J263" s="40">
        <f t="shared" si="114"/>
        <v>4</v>
      </c>
      <c r="K263" s="40">
        <f t="shared" si="120"/>
        <v>3</v>
      </c>
      <c r="L263" s="40">
        <f t="shared" si="121"/>
        <v>4</v>
      </c>
      <c r="M263" s="41">
        <v>25188.864877160213</v>
      </c>
      <c r="N263" s="41">
        <v>9851.0907192854302</v>
      </c>
      <c r="O263" s="41">
        <f t="shared" si="118"/>
        <v>1732.1048847882525</v>
      </c>
      <c r="P263" s="42">
        <f t="shared" si="122"/>
        <v>1</v>
      </c>
      <c r="Q263" s="43">
        <v>1868</v>
      </c>
      <c r="R263" s="43"/>
      <c r="S263" s="40">
        <f t="shared" si="123"/>
        <v>4</v>
      </c>
      <c r="T263" s="40"/>
      <c r="U263" s="40">
        <f t="shared" si="124"/>
        <v>0</v>
      </c>
      <c r="V263" s="40" t="str">
        <f>IFERROR(VLOOKUP(A263,'Data Tables'!$L$3:$M$89,2,FALSE),"No")</f>
        <v>No</v>
      </c>
      <c r="W263" s="40">
        <f t="shared" si="125"/>
        <v>0</v>
      </c>
      <c r="X263" s="43"/>
      <c r="Y263" s="40">
        <f t="shared" si="126"/>
        <v>0</v>
      </c>
      <c r="Z263" s="43" t="s">
        <v>67</v>
      </c>
      <c r="AA263" s="40">
        <f t="shared" si="127"/>
        <v>2</v>
      </c>
      <c r="AB263" s="44" t="str">
        <f>IF(AND(E263="Manhattan",G263="Multifamily Housing"),IF(Q263&lt;1980,"Dual Fuel","Natural Gas"),IF(AND(E263="Manhattan",G263&lt;&gt;"Multifamily Housing"),IF(Q263&lt;1945,"Oil",IF(Q263&lt;1980,"Dual Fuel","Natural Gas")),IF(E263="Downstate/LI/HV",IF(Q263&lt;1980,"Dual Fuel","Natural Gas"),IF(Q263&lt;1945,"Dual Fuel","Natural Gas"))))</f>
        <v>Dual Fuel</v>
      </c>
      <c r="AC263" s="42">
        <f t="shared" si="128"/>
        <v>3</v>
      </c>
      <c r="AD263" s="44" t="str">
        <f>IF(AND(E263="Upstate",Q263&gt;=1945),"Furnace",IF(Q263&gt;=1980,"HW Boiler",IF(AND(E263="Downstate/LI/HV",Q263&gt;=1945),"Furnace","Steam Boiler")))</f>
        <v>Steam Boiler</v>
      </c>
      <c r="AE263" s="42">
        <f t="shared" si="129"/>
        <v>2</v>
      </c>
      <c r="AF263" s="45">
        <v>1990</v>
      </c>
      <c r="AG263" s="40">
        <f t="shared" si="130"/>
        <v>2</v>
      </c>
      <c r="AH263" s="45" t="str">
        <f t="shared" si="117"/>
        <v>Steam</v>
      </c>
      <c r="AI263" s="40">
        <f t="shared" si="131"/>
        <v>2</v>
      </c>
      <c r="AJ263" s="46" t="s">
        <v>42</v>
      </c>
      <c r="AK263" s="40">
        <f t="shared" si="132"/>
        <v>0</v>
      </c>
      <c r="AL263" s="9" t="s">
        <v>1060</v>
      </c>
      <c r="AM263" s="9">
        <f t="shared" si="133"/>
        <v>2</v>
      </c>
      <c r="AN263" s="9" t="s">
        <v>1052</v>
      </c>
      <c r="AO263" s="47">
        <f>VLOOKUP(AN263,'Data Tables'!$E$4:$F$15,2,FALSE)</f>
        <v>18.814844999999998</v>
      </c>
      <c r="AP263" s="9">
        <f t="shared" si="134"/>
        <v>1</v>
      </c>
      <c r="AQ263" s="9" t="s">
        <v>1061</v>
      </c>
      <c r="AR263" s="9">
        <f t="shared" si="135"/>
        <v>4</v>
      </c>
      <c r="AS263" s="9" t="str">
        <f t="shared" si="136"/>
        <v>Not NYC</v>
      </c>
      <c r="AT263" s="9"/>
      <c r="AU263" s="9">
        <f t="shared" si="137"/>
        <v>0</v>
      </c>
      <c r="AV263" s="9">
        <f t="shared" si="138"/>
        <v>61</v>
      </c>
    </row>
    <row r="264" spans="1:48" hidden="1" x14ac:dyDescent="0.25">
      <c r="A264" s="9" t="s">
        <v>861</v>
      </c>
      <c r="B264" s="9" t="s">
        <v>862</v>
      </c>
      <c r="C264" s="9" t="s">
        <v>863</v>
      </c>
      <c r="D264" s="9" t="s">
        <v>681</v>
      </c>
      <c r="E264" t="s">
        <v>1035</v>
      </c>
      <c r="F264" t="str">
        <f t="shared" si="119"/>
        <v>Not NYC</v>
      </c>
      <c r="G264" s="9" t="s">
        <v>53</v>
      </c>
      <c r="H264" s="36">
        <v>42.858131</v>
      </c>
      <c r="I264" s="36">
        <v>-76.985516000000004</v>
      </c>
      <c r="J264" s="40">
        <f t="shared" si="114"/>
        <v>2</v>
      </c>
      <c r="K264" s="40">
        <f t="shared" si="120"/>
        <v>0</v>
      </c>
      <c r="L264" s="40">
        <f t="shared" si="121"/>
        <v>1</v>
      </c>
      <c r="M264" s="41">
        <v>37289.815714285709</v>
      </c>
      <c r="N264" s="41">
        <v>4197.8301315789467</v>
      </c>
      <c r="O264" s="41">
        <f t="shared" si="118"/>
        <v>2564.2232100000001</v>
      </c>
      <c r="P264" s="42">
        <f t="shared" si="122"/>
        <v>1</v>
      </c>
      <c r="Q264" s="43">
        <v>1822</v>
      </c>
      <c r="R264" s="43"/>
      <c r="S264" s="40">
        <f t="shared" si="123"/>
        <v>4</v>
      </c>
      <c r="T264" s="40"/>
      <c r="U264" s="40">
        <f t="shared" si="124"/>
        <v>0</v>
      </c>
      <c r="V264" s="40" t="str">
        <f>IFERROR(VLOOKUP(A264,'Data Tables'!$L$3:$M$89,2,FALSE),"No")</f>
        <v>Yes</v>
      </c>
      <c r="W264" s="40">
        <f t="shared" si="125"/>
        <v>4</v>
      </c>
      <c r="X264" s="43"/>
      <c r="Y264" s="40">
        <f t="shared" si="126"/>
        <v>0</v>
      </c>
      <c r="Z264" s="43" t="s">
        <v>46</v>
      </c>
      <c r="AA264" s="40">
        <f t="shared" si="127"/>
        <v>4</v>
      </c>
      <c r="AB264" s="44" t="str">
        <f>IF(AND(E264="Manhattan",G264="Multifamily Housing"),IF(Q264&lt;1980,"Dual Fuel","Natural Gas"),IF(AND(E264="Manhattan",G264&lt;&gt;"Multifamily Housing"),IF(Q264&lt;1945,"Oil",IF(Q264&lt;1980,"Dual Fuel","Natural Gas")),IF(E264="Downstate/LI/HV",IF(Q264&lt;1980,"Dual Fuel","Natural Gas"),IF(Q264&lt;1945,"Dual Fuel","Natural Gas"))))</f>
        <v>Dual Fuel</v>
      </c>
      <c r="AC264" s="42">
        <f t="shared" si="128"/>
        <v>3</v>
      </c>
      <c r="AD264" s="44" t="str">
        <f>IF(AND(E264="Upstate",Q264&gt;=1945),"Furnace",IF(Q264&gt;=1980,"HW Boiler",IF(AND(E264="Downstate/LI/HV",Q264&gt;=1945),"Furnace","Steam Boiler")))</f>
        <v>Steam Boiler</v>
      </c>
      <c r="AE264" s="42">
        <f t="shared" si="129"/>
        <v>2</v>
      </c>
      <c r="AF264" s="45">
        <v>1990</v>
      </c>
      <c r="AG264" s="40">
        <f t="shared" si="130"/>
        <v>2</v>
      </c>
      <c r="AH264" s="45" t="str">
        <f t="shared" si="117"/>
        <v>Steam</v>
      </c>
      <c r="AI264" s="40">
        <f t="shared" si="131"/>
        <v>2</v>
      </c>
      <c r="AJ264" s="46" t="s">
        <v>42</v>
      </c>
      <c r="AK264" s="40">
        <f t="shared" si="132"/>
        <v>0</v>
      </c>
      <c r="AL264" s="9" t="s">
        <v>1060</v>
      </c>
      <c r="AM264" s="9">
        <f t="shared" si="133"/>
        <v>2</v>
      </c>
      <c r="AN264" s="9" t="s">
        <v>1053</v>
      </c>
      <c r="AO264" s="47">
        <f>VLOOKUP(AN264,'Data Tables'!$E$4:$F$15,2,FALSE)</f>
        <v>9.6621608999999999</v>
      </c>
      <c r="AP264" s="9">
        <f t="shared" si="134"/>
        <v>3</v>
      </c>
      <c r="AQ264" s="9" t="s">
        <v>1061</v>
      </c>
      <c r="AR264" s="9">
        <f t="shared" si="135"/>
        <v>4</v>
      </c>
      <c r="AS264" s="9" t="str">
        <f t="shared" si="136"/>
        <v>Not NYC</v>
      </c>
      <c r="AT264" s="9"/>
      <c r="AU264" s="9">
        <f t="shared" si="137"/>
        <v>0</v>
      </c>
      <c r="AV264" s="9">
        <f t="shared" si="138"/>
        <v>61</v>
      </c>
    </row>
    <row r="265" spans="1:48" x14ac:dyDescent="0.25">
      <c r="A265" s="9" t="s">
        <v>1159</v>
      </c>
      <c r="B265" s="9" t="s">
        <v>292</v>
      </c>
      <c r="C265" s="9" t="s">
        <v>59</v>
      </c>
      <c r="D265" s="9" t="s">
        <v>59</v>
      </c>
      <c r="E265" t="s">
        <v>1034</v>
      </c>
      <c r="F265" t="str">
        <f t="shared" si="119"/>
        <v>NYC</v>
      </c>
      <c r="G265" s="9" t="s">
        <v>39</v>
      </c>
      <c r="H265" s="36">
        <v>40.735227299999998</v>
      </c>
      <c r="I265" s="36">
        <v>-73.862500999999995</v>
      </c>
      <c r="J265" s="40">
        <f t="shared" si="114"/>
        <v>3</v>
      </c>
      <c r="K265" s="40">
        <f t="shared" si="120"/>
        <v>2</v>
      </c>
      <c r="L265" s="40">
        <f t="shared" si="121"/>
        <v>3</v>
      </c>
      <c r="M265" s="41">
        <v>66318.121882352949</v>
      </c>
      <c r="N265" s="41">
        <v>2178.3845368368225</v>
      </c>
      <c r="O265" s="41">
        <f t="shared" si="118"/>
        <v>4560.3461459100363</v>
      </c>
      <c r="P265" s="42">
        <f t="shared" si="122"/>
        <v>2</v>
      </c>
      <c r="Q265" s="43">
        <v>1963</v>
      </c>
      <c r="R265" s="43">
        <v>2017</v>
      </c>
      <c r="S265" s="40">
        <f t="shared" si="123"/>
        <v>0</v>
      </c>
      <c r="T265" s="40"/>
      <c r="U265" s="40">
        <f t="shared" si="124"/>
        <v>0</v>
      </c>
      <c r="V265" s="40" t="str">
        <f>IFERROR(VLOOKUP(A265,'Data Tables'!$L$3:$M$89,2,FALSE),"No")</f>
        <v>No</v>
      </c>
      <c r="W265" s="40">
        <f t="shared" si="125"/>
        <v>0</v>
      </c>
      <c r="X265" s="43"/>
      <c r="Y265" s="40">
        <f t="shared" si="126"/>
        <v>0</v>
      </c>
      <c r="Z265" s="41" t="s">
        <v>67</v>
      </c>
      <c r="AA265" s="40">
        <f t="shared" si="127"/>
        <v>2</v>
      </c>
      <c r="AB265" s="41" t="s">
        <v>41</v>
      </c>
      <c r="AC265" s="42">
        <f t="shared" si="128"/>
        <v>2</v>
      </c>
      <c r="AD265" s="41" t="s">
        <v>74</v>
      </c>
      <c r="AE265" s="42">
        <f t="shared" si="129"/>
        <v>2</v>
      </c>
      <c r="AF265" s="45">
        <v>1990</v>
      </c>
      <c r="AG265" s="40">
        <f t="shared" si="130"/>
        <v>2</v>
      </c>
      <c r="AH265" s="45" t="str">
        <f t="shared" si="117"/>
        <v>Forced Air</v>
      </c>
      <c r="AI265" s="40">
        <f t="shared" si="131"/>
        <v>4</v>
      </c>
      <c r="AJ265" s="46" t="s">
        <v>42</v>
      </c>
      <c r="AK265" s="40">
        <f t="shared" si="132"/>
        <v>0</v>
      </c>
      <c r="AL265" s="9" t="s">
        <v>1048</v>
      </c>
      <c r="AM265" s="9">
        <f t="shared" si="133"/>
        <v>4</v>
      </c>
      <c r="AN265" s="9" t="s">
        <v>1055</v>
      </c>
      <c r="AO265" s="47">
        <f>VLOOKUP(AN265,'Data Tables'!$E$4:$F$15,2,FALSE)</f>
        <v>20.157194</v>
      </c>
      <c r="AP265" s="9">
        <f t="shared" si="134"/>
        <v>0</v>
      </c>
      <c r="AQ265" s="9" t="s">
        <v>1050</v>
      </c>
      <c r="AR265" s="9">
        <f t="shared" si="135"/>
        <v>2</v>
      </c>
      <c r="AS265" s="9" t="str">
        <f t="shared" si="136"/>
        <v>NYC Natural Gas</v>
      </c>
      <c r="AT265" s="9"/>
      <c r="AU265" s="9">
        <f t="shared" si="137"/>
        <v>2</v>
      </c>
      <c r="AV265" s="9">
        <f t="shared" si="138"/>
        <v>61</v>
      </c>
    </row>
    <row r="266" spans="1:48" x14ac:dyDescent="0.25">
      <c r="A266" s="9" t="s">
        <v>1160</v>
      </c>
      <c r="B266" s="9" t="s">
        <v>317</v>
      </c>
      <c r="C266" s="9" t="s">
        <v>59</v>
      </c>
      <c r="D266" s="9" t="s">
        <v>59</v>
      </c>
      <c r="E266" t="s">
        <v>1034</v>
      </c>
      <c r="F266" t="str">
        <f t="shared" si="119"/>
        <v>NYC</v>
      </c>
      <c r="G266" s="9" t="s">
        <v>39</v>
      </c>
      <c r="H266" s="36">
        <v>40.736346699999999</v>
      </c>
      <c r="I266" s="36">
        <v>-73.865470500000001</v>
      </c>
      <c r="J266" s="40">
        <f t="shared" si="114"/>
        <v>3</v>
      </c>
      <c r="K266" s="40">
        <f t="shared" si="120"/>
        <v>2</v>
      </c>
      <c r="L266" s="40">
        <f t="shared" si="121"/>
        <v>3</v>
      </c>
      <c r="M266" s="41">
        <v>59409.885294117645</v>
      </c>
      <c r="N266" s="41">
        <v>1595.3794393083031</v>
      </c>
      <c r="O266" s="41">
        <f t="shared" si="118"/>
        <v>4085.3032887543254</v>
      </c>
      <c r="P266" s="42">
        <f t="shared" si="122"/>
        <v>2</v>
      </c>
      <c r="Q266" s="43">
        <v>1962</v>
      </c>
      <c r="R266" s="43">
        <v>2017</v>
      </c>
      <c r="S266" s="40">
        <f t="shared" si="123"/>
        <v>0</v>
      </c>
      <c r="T266" s="40"/>
      <c r="U266" s="40">
        <f t="shared" si="124"/>
        <v>0</v>
      </c>
      <c r="V266" s="40" t="str">
        <f>IFERROR(VLOOKUP(A266,'Data Tables'!$L$3:$M$89,2,FALSE),"No")</f>
        <v>No</v>
      </c>
      <c r="W266" s="40">
        <f t="shared" si="125"/>
        <v>0</v>
      </c>
      <c r="X266" s="43"/>
      <c r="Y266" s="40">
        <f t="shared" si="126"/>
        <v>0</v>
      </c>
      <c r="Z266" s="41" t="s">
        <v>67</v>
      </c>
      <c r="AA266" s="40">
        <f t="shared" si="127"/>
        <v>2</v>
      </c>
      <c r="AB266" s="41" t="s">
        <v>41</v>
      </c>
      <c r="AC266" s="42">
        <f t="shared" si="128"/>
        <v>2</v>
      </c>
      <c r="AD266" s="41" t="s">
        <v>74</v>
      </c>
      <c r="AE266" s="42">
        <f t="shared" si="129"/>
        <v>2</v>
      </c>
      <c r="AF266" s="45">
        <v>1990</v>
      </c>
      <c r="AG266" s="40">
        <f t="shared" si="130"/>
        <v>2</v>
      </c>
      <c r="AH266" s="45" t="str">
        <f t="shared" si="117"/>
        <v>Forced Air</v>
      </c>
      <c r="AI266" s="40">
        <f t="shared" si="131"/>
        <v>4</v>
      </c>
      <c r="AJ266" s="46" t="s">
        <v>42</v>
      </c>
      <c r="AK266" s="40">
        <f t="shared" si="132"/>
        <v>0</v>
      </c>
      <c r="AL266" s="9" t="s">
        <v>1048</v>
      </c>
      <c r="AM266" s="9">
        <f t="shared" si="133"/>
        <v>4</v>
      </c>
      <c r="AN266" s="9" t="s">
        <v>1055</v>
      </c>
      <c r="AO266" s="47">
        <f>VLOOKUP(AN266,'Data Tables'!$E$4:$F$15,2,FALSE)</f>
        <v>20.157194</v>
      </c>
      <c r="AP266" s="9">
        <f t="shared" si="134"/>
        <v>0</v>
      </c>
      <c r="AQ266" s="9" t="s">
        <v>1050</v>
      </c>
      <c r="AR266" s="9">
        <f t="shared" si="135"/>
        <v>2</v>
      </c>
      <c r="AS266" s="9" t="str">
        <f t="shared" si="136"/>
        <v>NYC Natural Gas</v>
      </c>
      <c r="AT266" s="9"/>
      <c r="AU266" s="9">
        <f t="shared" si="137"/>
        <v>2</v>
      </c>
      <c r="AV266" s="9">
        <f t="shared" si="138"/>
        <v>61</v>
      </c>
    </row>
    <row r="267" spans="1:48" x14ac:dyDescent="0.25">
      <c r="A267" s="9" t="s">
        <v>320</v>
      </c>
      <c r="B267" s="9" t="s">
        <v>321</v>
      </c>
      <c r="C267" s="9" t="s">
        <v>62</v>
      </c>
      <c r="D267" s="9" t="s">
        <v>63</v>
      </c>
      <c r="E267" t="s">
        <v>63</v>
      </c>
      <c r="F267" t="str">
        <f t="shared" si="119"/>
        <v>NYC</v>
      </c>
      <c r="G267" s="9" t="s">
        <v>39</v>
      </c>
      <c r="H267" s="36">
        <v>40.7401999</v>
      </c>
      <c r="I267" s="36">
        <v>-73.978837600000006</v>
      </c>
      <c r="J267" s="40">
        <f t="shared" si="114"/>
        <v>3</v>
      </c>
      <c r="K267" s="40">
        <f t="shared" si="120"/>
        <v>2</v>
      </c>
      <c r="L267" s="40">
        <f t="shared" si="121"/>
        <v>3</v>
      </c>
      <c r="M267" s="41">
        <v>56651.774947058802</v>
      </c>
      <c r="N267" s="41">
        <v>2445.643543476534</v>
      </c>
      <c r="O267" s="41">
        <f t="shared" si="118"/>
        <v>3895.6426419477498</v>
      </c>
      <c r="P267" s="42">
        <f t="shared" si="122"/>
        <v>2</v>
      </c>
      <c r="Q267" s="43">
        <v>1975</v>
      </c>
      <c r="R267" s="43"/>
      <c r="S267" s="40">
        <f t="shared" si="123"/>
        <v>3</v>
      </c>
      <c r="T267" s="40"/>
      <c r="U267" s="40">
        <f t="shared" si="124"/>
        <v>0</v>
      </c>
      <c r="V267" s="40" t="str">
        <f>IFERROR(VLOOKUP(A267,'Data Tables'!$L$3:$M$89,2,FALSE),"No")</f>
        <v>No</v>
      </c>
      <c r="W267" s="40">
        <f t="shared" si="125"/>
        <v>0</v>
      </c>
      <c r="X267" s="43"/>
      <c r="Y267" s="40">
        <f t="shared" si="126"/>
        <v>0</v>
      </c>
      <c r="Z267" s="41" t="s">
        <v>40</v>
      </c>
      <c r="AA267" s="40">
        <f t="shared" si="127"/>
        <v>0</v>
      </c>
      <c r="AB267" s="44" t="str">
        <f>IF(AND(E267="Manhattan",G267="Multifamily Housing"),IF(Q267&lt;1980,"Dual Fuel","Natural Gas"),IF(AND(E267="Manhattan",G267&lt;&gt;"Multifamily Housing"),IF(Q267&lt;1945,"Oil",IF(Q267&lt;1980,"Dual Fuel","Natural Gas")),IF(E267="Downstate/LI/HV",IF(Q267&lt;1980,"Dual Fuel","Natural Gas"),IF(Q267&lt;1945,"Dual Fuel","Natural Gas"))))</f>
        <v>Dual Fuel</v>
      </c>
      <c r="AC267" s="42">
        <f t="shared" si="128"/>
        <v>3</v>
      </c>
      <c r="AD267" s="41" t="s">
        <v>74</v>
      </c>
      <c r="AE267" s="42">
        <f t="shared" si="129"/>
        <v>2</v>
      </c>
      <c r="AF267" s="45">
        <v>1990</v>
      </c>
      <c r="AG267" s="40">
        <f t="shared" si="130"/>
        <v>2</v>
      </c>
      <c r="AH267" s="43" t="s">
        <v>49</v>
      </c>
      <c r="AI267" s="40">
        <f t="shared" si="131"/>
        <v>2</v>
      </c>
      <c r="AJ267" s="46" t="s">
        <v>42</v>
      </c>
      <c r="AK267" s="40">
        <f t="shared" si="132"/>
        <v>0</v>
      </c>
      <c r="AL267" s="9" t="s">
        <v>1048</v>
      </c>
      <c r="AM267" s="9">
        <f t="shared" si="133"/>
        <v>4</v>
      </c>
      <c r="AN267" s="9" t="s">
        <v>1055</v>
      </c>
      <c r="AO267" s="47">
        <f>VLOOKUP(AN267,'Data Tables'!$E$4:$F$15,2,FALSE)</f>
        <v>20.157194</v>
      </c>
      <c r="AP267" s="9">
        <f t="shared" si="134"/>
        <v>0</v>
      </c>
      <c r="AQ267" s="9" t="s">
        <v>1050</v>
      </c>
      <c r="AR267" s="9">
        <f t="shared" si="135"/>
        <v>2</v>
      </c>
      <c r="AS267" s="9" t="str">
        <f t="shared" si="136"/>
        <v>NYC Dual Fuel</v>
      </c>
      <c r="AT267" s="9"/>
      <c r="AU267" s="9">
        <f t="shared" si="137"/>
        <v>3</v>
      </c>
      <c r="AV267" s="9">
        <f t="shared" si="138"/>
        <v>61</v>
      </c>
    </row>
    <row r="268" spans="1:48" hidden="1" x14ac:dyDescent="0.25">
      <c r="A268" s="9" t="s">
        <v>781</v>
      </c>
      <c r="B268" s="9" t="s">
        <v>782</v>
      </c>
      <c r="C268" s="9" t="s">
        <v>433</v>
      </c>
      <c r="D268" s="9" t="s">
        <v>434</v>
      </c>
      <c r="E268" t="s">
        <v>1035</v>
      </c>
      <c r="F268" t="str">
        <f t="shared" si="119"/>
        <v>Not NYC</v>
      </c>
      <c r="G268" s="9" t="s">
        <v>53</v>
      </c>
      <c r="H268" s="36">
        <v>43.101036000000001</v>
      </c>
      <c r="I268" s="36">
        <v>-77.610135999999997</v>
      </c>
      <c r="J268" s="40">
        <v>1</v>
      </c>
      <c r="K268" s="40">
        <f t="shared" si="120"/>
        <v>0</v>
      </c>
      <c r="L268" s="40">
        <f t="shared" si="121"/>
        <v>1</v>
      </c>
      <c r="M268" s="41">
        <v>42896.582123376626</v>
      </c>
      <c r="N268" s="41">
        <v>4829.0012039473686</v>
      </c>
      <c r="O268" s="41">
        <f t="shared" si="118"/>
        <v>2949.7708530721929</v>
      </c>
      <c r="P268" s="42">
        <f t="shared" si="122"/>
        <v>1</v>
      </c>
      <c r="Q268" s="43">
        <v>1961</v>
      </c>
      <c r="R268" s="43"/>
      <c r="S268" s="40">
        <f t="shared" si="123"/>
        <v>3</v>
      </c>
      <c r="T268" s="40" t="s">
        <v>1162</v>
      </c>
      <c r="U268" s="40">
        <f t="shared" si="124"/>
        <v>4</v>
      </c>
      <c r="V268" s="40" t="str">
        <f>IFERROR(VLOOKUP(A268,'Data Tables'!$L$3:$M$89,2,FALSE),"No")</f>
        <v>Yes</v>
      </c>
      <c r="W268" s="40">
        <f t="shared" si="125"/>
        <v>4</v>
      </c>
      <c r="X268" s="43"/>
      <c r="Y268" s="40">
        <f t="shared" si="126"/>
        <v>0</v>
      </c>
      <c r="Z268" s="43" t="s">
        <v>46</v>
      </c>
      <c r="AA268" s="40">
        <f t="shared" si="127"/>
        <v>4</v>
      </c>
      <c r="AB268" s="43" t="s">
        <v>47</v>
      </c>
      <c r="AC268" s="42">
        <f t="shared" si="128"/>
        <v>3</v>
      </c>
      <c r="AD268" s="41" t="s">
        <v>104</v>
      </c>
      <c r="AE268" s="42">
        <f t="shared" si="129"/>
        <v>3</v>
      </c>
      <c r="AF268" s="43">
        <v>2004</v>
      </c>
      <c r="AG268" s="40">
        <f t="shared" si="130"/>
        <v>1</v>
      </c>
      <c r="AH268" s="43" t="s">
        <v>49</v>
      </c>
      <c r="AI268" s="40">
        <f t="shared" si="131"/>
        <v>2</v>
      </c>
      <c r="AJ268" s="46" t="s">
        <v>42</v>
      </c>
      <c r="AK268" s="40">
        <f t="shared" si="132"/>
        <v>0</v>
      </c>
      <c r="AL268" s="9" t="s">
        <v>1060</v>
      </c>
      <c r="AM268" s="9">
        <f t="shared" si="133"/>
        <v>2</v>
      </c>
      <c r="AN268" s="9" t="s">
        <v>1054</v>
      </c>
      <c r="AO268" s="47">
        <f>VLOOKUP(AN268,'Data Tables'!$E$4:$F$15,2,FALSE)</f>
        <v>10.88392</v>
      </c>
      <c r="AP268" s="9">
        <f t="shared" si="134"/>
        <v>3</v>
      </c>
      <c r="AQ268" s="9" t="s">
        <v>1061</v>
      </c>
      <c r="AR268" s="9">
        <f t="shared" si="135"/>
        <v>4</v>
      </c>
      <c r="AS268" s="9" t="str">
        <f t="shared" si="136"/>
        <v>Not NYC</v>
      </c>
      <c r="AT268" s="9"/>
      <c r="AU268" s="9">
        <f t="shared" si="137"/>
        <v>0</v>
      </c>
      <c r="AV268" s="9">
        <f t="shared" si="138"/>
        <v>61</v>
      </c>
    </row>
    <row r="269" spans="1:48" hidden="1" x14ac:dyDescent="0.25">
      <c r="A269" s="9" t="s">
        <v>740</v>
      </c>
      <c r="B269" s="9" t="s">
        <v>741</v>
      </c>
      <c r="C269" s="9" t="s">
        <v>433</v>
      </c>
      <c r="D269" s="9" t="s">
        <v>434</v>
      </c>
      <c r="E269" t="s">
        <v>1035</v>
      </c>
      <c r="F269" t="str">
        <f t="shared" si="119"/>
        <v>Not NYC</v>
      </c>
      <c r="G269" s="9" t="s">
        <v>53</v>
      </c>
      <c r="H269" s="36">
        <v>43.101576000000001</v>
      </c>
      <c r="I269" s="36">
        <v>-77.518579000000003</v>
      </c>
      <c r="J269" s="40">
        <f t="shared" ref="J269:J300" si="139">IF(OR(G269="Hospitals",G269="Nursing Homes",G269="Hotels",G269="Airports"),4,IF(OR(G269="Multifamily Housing",G269="Correctional Facilities",G269="Military"),3,IF(G269="Colleges &amp; Universities",2,IF(G269="Office",0,666))))</f>
        <v>2</v>
      </c>
      <c r="K269" s="40">
        <f t="shared" si="120"/>
        <v>0</v>
      </c>
      <c r="L269" s="40">
        <f t="shared" si="121"/>
        <v>1</v>
      </c>
      <c r="M269" s="41">
        <v>48190.938311688311</v>
      </c>
      <c r="N269" s="41">
        <v>5425.0032894736842</v>
      </c>
      <c r="O269" s="41">
        <f t="shared" si="118"/>
        <v>3313.8356991978608</v>
      </c>
      <c r="P269" s="42">
        <f t="shared" si="122"/>
        <v>1</v>
      </c>
      <c r="Q269" s="43">
        <v>1924</v>
      </c>
      <c r="R269" s="43"/>
      <c r="S269" s="40">
        <f t="shared" si="123"/>
        <v>4</v>
      </c>
      <c r="T269" s="40" t="s">
        <v>1162</v>
      </c>
      <c r="U269" s="40">
        <f t="shared" si="124"/>
        <v>4</v>
      </c>
      <c r="V269" s="40" t="str">
        <f>IFERROR(VLOOKUP(A269,'Data Tables'!$L$3:$M$89,2,FALSE),"No")</f>
        <v>No</v>
      </c>
      <c r="W269" s="40">
        <f t="shared" si="125"/>
        <v>0</v>
      </c>
      <c r="X269" s="43"/>
      <c r="Y269" s="40">
        <f t="shared" si="126"/>
        <v>0</v>
      </c>
      <c r="Z269" s="43" t="s">
        <v>46</v>
      </c>
      <c r="AA269" s="40">
        <f t="shared" si="127"/>
        <v>4</v>
      </c>
      <c r="AB269" s="44" t="str">
        <f>IF(AND(E269="Manhattan",G269="Multifamily Housing"),IF(Q269&lt;1980,"Dual Fuel","Natural Gas"),IF(AND(E269="Manhattan",G269&lt;&gt;"Multifamily Housing"),IF(Q269&lt;1945,"Oil",IF(Q269&lt;1980,"Dual Fuel","Natural Gas")),IF(E269="Downstate/LI/HV",IF(Q269&lt;1980,"Dual Fuel","Natural Gas"),IF(Q269&lt;1945,"Dual Fuel","Natural Gas"))))</f>
        <v>Dual Fuel</v>
      </c>
      <c r="AC269" s="42">
        <f t="shared" si="128"/>
        <v>3</v>
      </c>
      <c r="AD269" s="41" t="s">
        <v>74</v>
      </c>
      <c r="AE269" s="42">
        <f t="shared" si="129"/>
        <v>2</v>
      </c>
      <c r="AF269" s="45">
        <v>1990</v>
      </c>
      <c r="AG269" s="40">
        <f t="shared" si="130"/>
        <v>2</v>
      </c>
      <c r="AH269" s="45" t="str">
        <f>IF(AND(E269="Upstate",Q269&gt;=1945),"Forced Air",IF(Q269&gt;=1980,"Hydronic",IF(AND(E269="Downstate/LI/HV",Q269&gt;=1945),"Forced Air","Steam")))</f>
        <v>Steam</v>
      </c>
      <c r="AI269" s="40">
        <f t="shared" si="131"/>
        <v>2</v>
      </c>
      <c r="AJ269" s="46" t="s">
        <v>42</v>
      </c>
      <c r="AK269" s="40">
        <f t="shared" si="132"/>
        <v>0</v>
      </c>
      <c r="AL269" s="9" t="s">
        <v>1060</v>
      </c>
      <c r="AM269" s="9">
        <f t="shared" si="133"/>
        <v>2</v>
      </c>
      <c r="AN269" s="9" t="s">
        <v>1054</v>
      </c>
      <c r="AO269" s="47">
        <f>VLOOKUP(AN269,'Data Tables'!$E$4:$F$15,2,FALSE)</f>
        <v>10.88392</v>
      </c>
      <c r="AP269" s="9">
        <f t="shared" si="134"/>
        <v>3</v>
      </c>
      <c r="AQ269" s="9" t="s">
        <v>1061</v>
      </c>
      <c r="AR269" s="9">
        <f t="shared" si="135"/>
        <v>4</v>
      </c>
      <c r="AS269" s="9" t="str">
        <f t="shared" si="136"/>
        <v>Not NYC</v>
      </c>
      <c r="AT269" s="9"/>
      <c r="AU269" s="9">
        <f t="shared" si="137"/>
        <v>0</v>
      </c>
      <c r="AV269" s="9">
        <f t="shared" si="138"/>
        <v>61</v>
      </c>
    </row>
    <row r="270" spans="1:48" hidden="1" x14ac:dyDescent="0.25">
      <c r="A270" s="9" t="s">
        <v>914</v>
      </c>
      <c r="B270" s="9" t="s">
        <v>915</v>
      </c>
      <c r="C270" s="9" t="s">
        <v>916</v>
      </c>
      <c r="D270" s="9" t="s">
        <v>513</v>
      </c>
      <c r="E270" t="s">
        <v>1034</v>
      </c>
      <c r="F270" t="str">
        <f t="shared" si="119"/>
        <v>Not NYC</v>
      </c>
      <c r="G270" s="9" t="s">
        <v>339</v>
      </c>
      <c r="H270" s="36">
        <v>41.742654816127697</v>
      </c>
      <c r="I270" s="36">
        <v>-74.364207253960998</v>
      </c>
      <c r="J270" s="40">
        <f t="shared" si="139"/>
        <v>3</v>
      </c>
      <c r="K270" s="40">
        <f t="shared" si="120"/>
        <v>1</v>
      </c>
      <c r="L270" s="40">
        <f t="shared" si="121"/>
        <v>1</v>
      </c>
      <c r="M270" s="41">
        <v>34052.293367088605</v>
      </c>
      <c r="N270" s="41">
        <v>18681.466499999999</v>
      </c>
      <c r="O270" s="41">
        <f t="shared" si="118"/>
        <v>2341.595938007446</v>
      </c>
      <c r="P270" s="42">
        <f t="shared" si="122"/>
        <v>1</v>
      </c>
      <c r="Q270" s="43">
        <v>1900</v>
      </c>
      <c r="R270" s="43"/>
      <c r="S270" s="40">
        <f t="shared" si="123"/>
        <v>4</v>
      </c>
      <c r="T270" s="40" t="s">
        <v>1162</v>
      </c>
      <c r="U270" s="40">
        <f t="shared" si="124"/>
        <v>4</v>
      </c>
      <c r="V270" s="40" t="str">
        <f>IFERROR(VLOOKUP(A270,'Data Tables'!$L$3:$M$89,2,FALSE),"No")</f>
        <v>No</v>
      </c>
      <c r="W270" s="40">
        <f t="shared" si="125"/>
        <v>0</v>
      </c>
      <c r="X270" s="43"/>
      <c r="Y270" s="40">
        <f t="shared" si="126"/>
        <v>0</v>
      </c>
      <c r="Z270" s="43" t="s">
        <v>46</v>
      </c>
      <c r="AA270" s="40">
        <f t="shared" si="127"/>
        <v>4</v>
      </c>
      <c r="AB270" s="44" t="str">
        <f>IF(AND(E270="Manhattan",G270="Multifamily Housing"),IF(Q270&lt;1980,"Dual Fuel","Natural Gas"),IF(AND(E270="Manhattan",G270&lt;&gt;"Multifamily Housing"),IF(Q270&lt;1945,"Oil",IF(Q270&lt;1980,"Dual Fuel","Natural Gas")),IF(E270="Downstate/LI/HV",IF(Q270&lt;1980,"Dual Fuel","Natural Gas"),IF(Q270&lt;1945,"Dual Fuel","Natural Gas"))))</f>
        <v>Dual Fuel</v>
      </c>
      <c r="AC270" s="42">
        <f t="shared" si="128"/>
        <v>3</v>
      </c>
      <c r="AD270" s="44" t="str">
        <f>IF(AND(E270="Upstate",Q270&gt;=1945),"Furnace",IF(Q270&gt;=1980,"HW Boiler",IF(AND(E270="Downstate/LI/HV",Q270&gt;=1945),"Furnace","Steam Boiler")))</f>
        <v>Steam Boiler</v>
      </c>
      <c r="AE270" s="42">
        <f t="shared" si="129"/>
        <v>2</v>
      </c>
      <c r="AF270" s="45">
        <v>1990</v>
      </c>
      <c r="AG270" s="40">
        <f t="shared" si="130"/>
        <v>2</v>
      </c>
      <c r="AH270" s="45" t="str">
        <f>IF(AND(E270="Upstate",Q270&gt;=1945),"Forced Air",IF(Q270&gt;=1980,"Hydronic",IF(AND(E270="Downstate/LI/HV",Q270&gt;=1945),"Forced Air","Steam")))</f>
        <v>Steam</v>
      </c>
      <c r="AI270" s="40">
        <f t="shared" si="131"/>
        <v>2</v>
      </c>
      <c r="AJ270" s="46" t="s">
        <v>42</v>
      </c>
      <c r="AK270" s="40">
        <f t="shared" si="132"/>
        <v>0</v>
      </c>
      <c r="AL270" s="9" t="s">
        <v>1064</v>
      </c>
      <c r="AM270" s="9">
        <f t="shared" si="133"/>
        <v>1</v>
      </c>
      <c r="AN270" s="9" t="s">
        <v>1056</v>
      </c>
      <c r="AO270" s="47">
        <f>VLOOKUP(AN270,'Data Tables'!$E$4:$F$15,2,FALSE)</f>
        <v>13.229555</v>
      </c>
      <c r="AP270" s="9">
        <f t="shared" si="134"/>
        <v>2</v>
      </c>
      <c r="AQ270" s="9" t="s">
        <v>1061</v>
      </c>
      <c r="AR270" s="9">
        <f t="shared" si="135"/>
        <v>4</v>
      </c>
      <c r="AS270" s="9" t="str">
        <f t="shared" si="136"/>
        <v>Not NYC</v>
      </c>
      <c r="AT270" s="9"/>
      <c r="AU270" s="9">
        <f t="shared" si="137"/>
        <v>0</v>
      </c>
      <c r="AV270" s="9">
        <f t="shared" si="138"/>
        <v>61</v>
      </c>
    </row>
    <row r="271" spans="1:48" hidden="1" x14ac:dyDescent="0.25">
      <c r="A271" s="9" t="s">
        <v>1002</v>
      </c>
      <c r="B271" s="9" t="s">
        <v>1003</v>
      </c>
      <c r="C271" s="9" t="s">
        <v>1004</v>
      </c>
      <c r="D271" s="9" t="s">
        <v>1005</v>
      </c>
      <c r="E271" t="s">
        <v>1035</v>
      </c>
      <c r="F271" t="str">
        <f t="shared" si="119"/>
        <v>Not NYC</v>
      </c>
      <c r="G271" s="9" t="s">
        <v>339</v>
      </c>
      <c r="H271" s="36">
        <v>44.294200939664698</v>
      </c>
      <c r="I271" s="36">
        <v>-74.099782776917607</v>
      </c>
      <c r="J271" s="40">
        <f t="shared" si="139"/>
        <v>3</v>
      </c>
      <c r="K271" s="40">
        <f t="shared" si="120"/>
        <v>1</v>
      </c>
      <c r="L271" s="40">
        <f t="shared" si="121"/>
        <v>1</v>
      </c>
      <c r="M271" s="41">
        <v>27658.029390379743</v>
      </c>
      <c r="N271" s="41">
        <v>15173.502235</v>
      </c>
      <c r="O271" s="41">
        <f t="shared" si="118"/>
        <v>1901.8962563149366</v>
      </c>
      <c r="P271" s="42">
        <f t="shared" si="122"/>
        <v>1</v>
      </c>
      <c r="Q271" s="43">
        <v>1932</v>
      </c>
      <c r="R271" s="43">
        <v>1980</v>
      </c>
      <c r="S271" s="40">
        <f t="shared" si="123"/>
        <v>2</v>
      </c>
      <c r="T271" s="40" t="s">
        <v>1162</v>
      </c>
      <c r="U271" s="40">
        <f t="shared" si="124"/>
        <v>4</v>
      </c>
      <c r="V271" s="40" t="str">
        <f>IFERROR(VLOOKUP(A271,'Data Tables'!$L$3:$M$89,2,FALSE),"No")</f>
        <v>No</v>
      </c>
      <c r="W271" s="40">
        <f t="shared" si="125"/>
        <v>0</v>
      </c>
      <c r="X271" s="43"/>
      <c r="Y271" s="40">
        <f t="shared" si="126"/>
        <v>0</v>
      </c>
      <c r="Z271" s="43" t="s">
        <v>46</v>
      </c>
      <c r="AA271" s="40">
        <f t="shared" si="127"/>
        <v>4</v>
      </c>
      <c r="AB271" s="44" t="str">
        <f>IF(AND(E271="Manhattan",G271="Multifamily Housing"),IF(Q271&lt;1980,"Dual Fuel","Natural Gas"),IF(AND(E271="Manhattan",G271&lt;&gt;"Multifamily Housing"),IF(Q271&lt;1945,"Oil",IF(Q271&lt;1980,"Dual Fuel","Natural Gas")),IF(E271="Downstate/LI/HV",IF(Q271&lt;1980,"Dual Fuel","Natural Gas"),IF(Q271&lt;1945,"Dual Fuel","Natural Gas"))))</f>
        <v>Dual Fuel</v>
      </c>
      <c r="AC271" s="42">
        <f t="shared" si="128"/>
        <v>3</v>
      </c>
      <c r="AD271" s="44" t="str">
        <f>IF(AND(E271="Upstate",Q271&gt;=1945),"Furnace",IF(Q271&gt;=1980,"HW Boiler",IF(AND(E271="Downstate/LI/HV",Q271&gt;=1945),"Furnace","Steam Boiler")))</f>
        <v>Steam Boiler</v>
      </c>
      <c r="AE271" s="42">
        <f t="shared" si="129"/>
        <v>2</v>
      </c>
      <c r="AF271" s="45">
        <v>1990</v>
      </c>
      <c r="AG271" s="40">
        <f t="shared" si="130"/>
        <v>2</v>
      </c>
      <c r="AH271" s="45" t="str">
        <f>IF(AND(E271="Upstate",Q271&gt;=1945),"Forced Air",IF(Q271&gt;=1980,"Hydronic",IF(AND(E271="Downstate/LI/HV",Q271&gt;=1945),"Forced Air","Steam")))</f>
        <v>Steam</v>
      </c>
      <c r="AI271" s="40">
        <f t="shared" si="131"/>
        <v>2</v>
      </c>
      <c r="AJ271" s="46" t="s">
        <v>42</v>
      </c>
      <c r="AK271" s="40">
        <f t="shared" si="132"/>
        <v>0</v>
      </c>
      <c r="AL271" s="9" t="s">
        <v>1064</v>
      </c>
      <c r="AM271" s="9">
        <f t="shared" si="133"/>
        <v>1</v>
      </c>
      <c r="AN271" s="9" t="s">
        <v>1047</v>
      </c>
      <c r="AO271" s="47">
        <f>VLOOKUP(AN271,'Data Tables'!$E$4:$F$15,2,FALSE)</f>
        <v>8.6002589999999994</v>
      </c>
      <c r="AP271" s="9">
        <f t="shared" si="134"/>
        <v>4</v>
      </c>
      <c r="AQ271" s="9" t="s">
        <v>1061</v>
      </c>
      <c r="AR271" s="9">
        <f t="shared" si="135"/>
        <v>4</v>
      </c>
      <c r="AS271" s="9" t="str">
        <f t="shared" si="136"/>
        <v>Not NYC</v>
      </c>
      <c r="AT271" s="9"/>
      <c r="AU271" s="9">
        <f t="shared" si="137"/>
        <v>0</v>
      </c>
      <c r="AV271" s="9">
        <f t="shared" si="138"/>
        <v>61</v>
      </c>
    </row>
    <row r="272" spans="1:48" x14ac:dyDescent="0.25">
      <c r="A272" s="9" t="s">
        <v>185</v>
      </c>
      <c r="B272" s="9" t="s">
        <v>186</v>
      </c>
      <c r="C272" s="9" t="s">
        <v>38</v>
      </c>
      <c r="D272" s="9" t="s">
        <v>38</v>
      </c>
      <c r="E272" t="s">
        <v>1034</v>
      </c>
      <c r="F272" t="str">
        <f t="shared" si="119"/>
        <v>NYC</v>
      </c>
      <c r="G272" s="9" t="s">
        <v>53</v>
      </c>
      <c r="H272" s="36">
        <v>40.695492899999998</v>
      </c>
      <c r="I272" s="36">
        <v>-73.987568100000004</v>
      </c>
      <c r="J272" s="40">
        <f t="shared" si="139"/>
        <v>2</v>
      </c>
      <c r="K272" s="40">
        <f t="shared" si="120"/>
        <v>0</v>
      </c>
      <c r="L272" s="40">
        <f t="shared" si="121"/>
        <v>1</v>
      </c>
      <c r="M272" s="41">
        <v>154232.78211388233</v>
      </c>
      <c r="N272" s="41">
        <v>17424.673572421056</v>
      </c>
      <c r="O272" s="41">
        <f t="shared" si="118"/>
        <v>10605.771899478144</v>
      </c>
      <c r="P272" s="42">
        <f t="shared" si="122"/>
        <v>3</v>
      </c>
      <c r="Q272" s="43">
        <v>1946</v>
      </c>
      <c r="R272" s="43"/>
      <c r="S272" s="40">
        <f t="shared" si="123"/>
        <v>3</v>
      </c>
      <c r="T272" s="40" t="s">
        <v>1162</v>
      </c>
      <c r="U272" s="40">
        <f t="shared" si="124"/>
        <v>4</v>
      </c>
      <c r="V272" s="40" t="str">
        <f>IFERROR(VLOOKUP(A272,'Data Tables'!$L$3:$M$89,2,FALSE),"No")</f>
        <v>Yes</v>
      </c>
      <c r="W272" s="40">
        <f t="shared" si="125"/>
        <v>4</v>
      </c>
      <c r="X272" s="43"/>
      <c r="Y272" s="40">
        <f t="shared" si="126"/>
        <v>0</v>
      </c>
      <c r="Z272" s="41" t="s">
        <v>40</v>
      </c>
      <c r="AA272" s="40">
        <f t="shared" si="127"/>
        <v>0</v>
      </c>
      <c r="AB272" s="41" t="s">
        <v>41</v>
      </c>
      <c r="AC272" s="42">
        <f t="shared" si="128"/>
        <v>2</v>
      </c>
      <c r="AD272" s="41" t="s">
        <v>54</v>
      </c>
      <c r="AE272" s="42">
        <f t="shared" si="129"/>
        <v>2</v>
      </c>
      <c r="AF272" s="45">
        <v>1990</v>
      </c>
      <c r="AG272" s="40">
        <f t="shared" si="130"/>
        <v>2</v>
      </c>
      <c r="AH272" s="43" t="s">
        <v>49</v>
      </c>
      <c r="AI272" s="40">
        <f t="shared" si="131"/>
        <v>2</v>
      </c>
      <c r="AJ272" s="46" t="s">
        <v>49</v>
      </c>
      <c r="AK272" s="40">
        <f t="shared" si="132"/>
        <v>1</v>
      </c>
      <c r="AL272" s="9" t="s">
        <v>1048</v>
      </c>
      <c r="AM272" s="9">
        <f t="shared" si="133"/>
        <v>4</v>
      </c>
      <c r="AN272" s="9" t="s">
        <v>1055</v>
      </c>
      <c r="AO272" s="47">
        <f>VLOOKUP(AN272,'Data Tables'!$E$4:$F$15,2,FALSE)</f>
        <v>20.157194</v>
      </c>
      <c r="AP272" s="9">
        <f t="shared" si="134"/>
        <v>0</v>
      </c>
      <c r="AQ272" s="9" t="s">
        <v>1050</v>
      </c>
      <c r="AR272" s="9">
        <f t="shared" si="135"/>
        <v>2</v>
      </c>
      <c r="AS272" s="9" t="str">
        <f t="shared" si="136"/>
        <v>NYC Natural Gas</v>
      </c>
      <c r="AT272" s="9"/>
      <c r="AU272" s="9">
        <f t="shared" si="137"/>
        <v>2</v>
      </c>
      <c r="AV272" s="9">
        <f t="shared" si="138"/>
        <v>61</v>
      </c>
    </row>
    <row r="273" spans="1:48" x14ac:dyDescent="0.25">
      <c r="A273" s="9" t="s">
        <v>138</v>
      </c>
      <c r="B273" s="9" t="s">
        <v>139</v>
      </c>
      <c r="C273" s="9" t="s">
        <v>63</v>
      </c>
      <c r="D273" s="9" t="s">
        <v>63</v>
      </c>
      <c r="E273" t="s">
        <v>63</v>
      </c>
      <c r="F273" t="str">
        <f t="shared" si="119"/>
        <v>NYC</v>
      </c>
      <c r="G273" s="9" t="s">
        <v>39</v>
      </c>
      <c r="H273" s="36">
        <v>40.711827900000003</v>
      </c>
      <c r="I273" s="36">
        <v>-73.983399000000006</v>
      </c>
      <c r="J273" s="40">
        <f t="shared" si="139"/>
        <v>3</v>
      </c>
      <c r="K273" s="40">
        <f t="shared" si="120"/>
        <v>2</v>
      </c>
      <c r="L273" s="40">
        <f t="shared" si="121"/>
        <v>3</v>
      </c>
      <c r="M273" s="41">
        <v>199907.13070588236</v>
      </c>
      <c r="N273" s="41">
        <v>4306.240536036822</v>
      </c>
      <c r="O273" s="41">
        <f t="shared" si="118"/>
        <v>13746.555046775087</v>
      </c>
      <c r="P273" s="42">
        <f t="shared" si="122"/>
        <v>3</v>
      </c>
      <c r="Q273" s="43">
        <v>1940</v>
      </c>
      <c r="R273" s="43"/>
      <c r="S273" s="40">
        <f t="shared" si="123"/>
        <v>4</v>
      </c>
      <c r="T273" s="40" t="s">
        <v>1162</v>
      </c>
      <c r="U273" s="40">
        <f t="shared" si="124"/>
        <v>4</v>
      </c>
      <c r="V273" s="40" t="str">
        <f>IFERROR(VLOOKUP(A273,'Data Tables'!$L$3:$M$89,2,FALSE),"No")</f>
        <v>No</v>
      </c>
      <c r="W273" s="40">
        <f t="shared" si="125"/>
        <v>0</v>
      </c>
      <c r="X273" s="43"/>
      <c r="Y273" s="40">
        <f t="shared" si="126"/>
        <v>0</v>
      </c>
      <c r="Z273" s="41" t="s">
        <v>40</v>
      </c>
      <c r="AA273" s="40">
        <f t="shared" si="127"/>
        <v>0</v>
      </c>
      <c r="AB273" s="41" t="s">
        <v>41</v>
      </c>
      <c r="AC273" s="42">
        <f t="shared" si="128"/>
        <v>2</v>
      </c>
      <c r="AD273" s="41" t="s">
        <v>54</v>
      </c>
      <c r="AE273" s="42">
        <f t="shared" si="129"/>
        <v>2</v>
      </c>
      <c r="AF273" s="45">
        <v>1990</v>
      </c>
      <c r="AG273" s="40">
        <f t="shared" si="130"/>
        <v>2</v>
      </c>
      <c r="AH273" s="43" t="s">
        <v>49</v>
      </c>
      <c r="AI273" s="40">
        <f t="shared" si="131"/>
        <v>2</v>
      </c>
      <c r="AJ273" s="46" t="s">
        <v>49</v>
      </c>
      <c r="AK273" s="40">
        <f t="shared" si="132"/>
        <v>1</v>
      </c>
      <c r="AL273" s="9" t="s">
        <v>1048</v>
      </c>
      <c r="AM273" s="9">
        <f t="shared" si="133"/>
        <v>4</v>
      </c>
      <c r="AN273" s="9" t="s">
        <v>1055</v>
      </c>
      <c r="AO273" s="47">
        <f>VLOOKUP(AN273,'Data Tables'!$E$4:$F$15,2,FALSE)</f>
        <v>20.157194</v>
      </c>
      <c r="AP273" s="9">
        <f t="shared" si="134"/>
        <v>0</v>
      </c>
      <c r="AQ273" s="9" t="s">
        <v>1050</v>
      </c>
      <c r="AR273" s="9">
        <f t="shared" si="135"/>
        <v>2</v>
      </c>
      <c r="AS273" s="9" t="str">
        <f t="shared" si="136"/>
        <v>NYC Natural Gas</v>
      </c>
      <c r="AT273" s="9" t="s">
        <v>1162</v>
      </c>
      <c r="AU273" s="9">
        <f t="shared" si="137"/>
        <v>0</v>
      </c>
      <c r="AV273" s="9">
        <f t="shared" si="138"/>
        <v>60</v>
      </c>
    </row>
    <row r="274" spans="1:48" hidden="1" x14ac:dyDescent="0.25">
      <c r="A274" s="9" t="s">
        <v>614</v>
      </c>
      <c r="B274" s="9" t="s">
        <v>615</v>
      </c>
      <c r="C274" s="9" t="s">
        <v>616</v>
      </c>
      <c r="D274" s="9" t="s">
        <v>617</v>
      </c>
      <c r="E274" t="s">
        <v>1035</v>
      </c>
      <c r="F274" t="str">
        <f t="shared" si="119"/>
        <v>Not NYC</v>
      </c>
      <c r="G274" s="9" t="s">
        <v>53</v>
      </c>
      <c r="H274" s="36">
        <v>44.662716000000003</v>
      </c>
      <c r="I274" s="36">
        <v>-74.999358999999998</v>
      </c>
      <c r="J274" s="40">
        <f t="shared" si="139"/>
        <v>2</v>
      </c>
      <c r="K274" s="40">
        <f t="shared" si="120"/>
        <v>0</v>
      </c>
      <c r="L274" s="40">
        <f t="shared" si="121"/>
        <v>1</v>
      </c>
      <c r="M274" s="41">
        <v>70342.152370129857</v>
      </c>
      <c r="N274" s="41">
        <v>7918.6341118421042</v>
      </c>
      <c r="O274" s="41">
        <f t="shared" si="118"/>
        <v>4837.0574188636365</v>
      </c>
      <c r="P274" s="42">
        <f t="shared" si="122"/>
        <v>2</v>
      </c>
      <c r="Q274" s="43">
        <v>1896</v>
      </c>
      <c r="R274" s="43"/>
      <c r="S274" s="40">
        <f t="shared" si="123"/>
        <v>4</v>
      </c>
      <c r="T274" s="40"/>
      <c r="U274" s="40">
        <f t="shared" si="124"/>
        <v>0</v>
      </c>
      <c r="V274" s="40" t="str">
        <f>IFERROR(VLOOKUP(A274,'Data Tables'!$L$3:$M$89,2,FALSE),"No")</f>
        <v>No</v>
      </c>
      <c r="W274" s="40">
        <f t="shared" si="125"/>
        <v>0</v>
      </c>
      <c r="X274" s="43"/>
      <c r="Y274" s="40">
        <f t="shared" si="126"/>
        <v>0</v>
      </c>
      <c r="Z274" s="43" t="s">
        <v>46</v>
      </c>
      <c r="AA274" s="40">
        <f t="shared" si="127"/>
        <v>4</v>
      </c>
      <c r="AB274" s="43" t="s">
        <v>41</v>
      </c>
      <c r="AC274" s="42">
        <f t="shared" si="128"/>
        <v>2</v>
      </c>
      <c r="AD274" s="41" t="s">
        <v>48</v>
      </c>
      <c r="AE274" s="42">
        <f t="shared" si="129"/>
        <v>3</v>
      </c>
      <c r="AF274" s="45">
        <v>1990</v>
      </c>
      <c r="AG274" s="40">
        <f t="shared" si="130"/>
        <v>2</v>
      </c>
      <c r="AH274" s="45" t="str">
        <f>IF(AND(E274="Upstate",Q274&gt;=1945),"Forced Air",IF(Q274&gt;=1980,"Hydronic",IF(AND(E274="Downstate/LI/HV",Q274&gt;=1945),"Forced Air","Steam")))</f>
        <v>Steam</v>
      </c>
      <c r="AI274" s="40">
        <f t="shared" si="131"/>
        <v>2</v>
      </c>
      <c r="AJ274" s="46" t="s">
        <v>42</v>
      </c>
      <c r="AK274" s="40">
        <f t="shared" si="132"/>
        <v>0</v>
      </c>
      <c r="AL274" s="9" t="s">
        <v>1064</v>
      </c>
      <c r="AM274" s="9">
        <f t="shared" si="133"/>
        <v>1</v>
      </c>
      <c r="AN274" s="9" t="s">
        <v>1047</v>
      </c>
      <c r="AO274" s="47">
        <f>VLOOKUP(AN274,'Data Tables'!$E$4:$F$15,2,FALSE)</f>
        <v>8.6002589999999994</v>
      </c>
      <c r="AP274" s="9">
        <f t="shared" si="134"/>
        <v>4</v>
      </c>
      <c r="AQ274" s="9" t="s">
        <v>1061</v>
      </c>
      <c r="AR274" s="9">
        <f t="shared" si="135"/>
        <v>4</v>
      </c>
      <c r="AS274" s="9" t="str">
        <f t="shared" si="136"/>
        <v>Not NYC</v>
      </c>
      <c r="AT274" s="9"/>
      <c r="AU274" s="9">
        <f t="shared" si="137"/>
        <v>0</v>
      </c>
      <c r="AV274" s="9">
        <f t="shared" si="138"/>
        <v>60</v>
      </c>
    </row>
    <row r="275" spans="1:48" hidden="1" x14ac:dyDescent="0.25">
      <c r="A275" s="9" t="s">
        <v>634</v>
      </c>
      <c r="B275" s="9" t="s">
        <v>635</v>
      </c>
      <c r="C275" s="9" t="s">
        <v>636</v>
      </c>
      <c r="D275" s="9" t="s">
        <v>424</v>
      </c>
      <c r="E275" t="s">
        <v>1034</v>
      </c>
      <c r="F275" t="str">
        <f t="shared" si="119"/>
        <v>Not NYC</v>
      </c>
      <c r="G275" s="9" t="s">
        <v>53</v>
      </c>
      <c r="H275" s="36">
        <v>40.775933000000002</v>
      </c>
      <c r="I275" s="36">
        <v>-73.024660999999995</v>
      </c>
      <c r="J275" s="40">
        <f t="shared" si="139"/>
        <v>2</v>
      </c>
      <c r="K275" s="40">
        <f t="shared" si="120"/>
        <v>0</v>
      </c>
      <c r="L275" s="40">
        <f t="shared" si="121"/>
        <v>1</v>
      </c>
      <c r="M275" s="41">
        <v>65905.262532467532</v>
      </c>
      <c r="N275" s="41">
        <v>7419.1596710526319</v>
      </c>
      <c r="O275" s="41">
        <f t="shared" si="118"/>
        <v>4531.9559941443849</v>
      </c>
      <c r="P275" s="42">
        <f t="shared" si="122"/>
        <v>2</v>
      </c>
      <c r="Q275" s="43">
        <v>1979</v>
      </c>
      <c r="R275" s="43"/>
      <c r="S275" s="40">
        <f t="shared" si="123"/>
        <v>3</v>
      </c>
      <c r="T275" s="40"/>
      <c r="U275" s="40">
        <f t="shared" si="124"/>
        <v>0</v>
      </c>
      <c r="V275" s="40" t="str">
        <f>IFERROR(VLOOKUP(A275,'Data Tables'!$L$3:$M$89,2,FALSE),"No")</f>
        <v>No</v>
      </c>
      <c r="W275" s="40">
        <f t="shared" si="125"/>
        <v>0</v>
      </c>
      <c r="X275" s="43"/>
      <c r="Y275" s="40">
        <f t="shared" si="126"/>
        <v>0</v>
      </c>
      <c r="Z275" s="43" t="s">
        <v>46</v>
      </c>
      <c r="AA275" s="40">
        <f t="shared" si="127"/>
        <v>4</v>
      </c>
      <c r="AB275" s="44" t="str">
        <f>IF(AND(E275="Manhattan",G275="Multifamily Housing"),IF(Q275&lt;1980,"Dual Fuel","Natural Gas"),IF(AND(E275="Manhattan",G275&lt;&gt;"Multifamily Housing"),IF(Q275&lt;1945,"Oil",IF(Q275&lt;1980,"Dual Fuel","Natural Gas")),IF(E275="Downstate/LI/HV",IF(Q275&lt;1980,"Dual Fuel","Natural Gas"),IF(Q275&lt;1945,"Dual Fuel","Natural Gas"))))</f>
        <v>Dual Fuel</v>
      </c>
      <c r="AC275" s="42">
        <f t="shared" si="128"/>
        <v>3</v>
      </c>
      <c r="AD275" s="44" t="str">
        <f>IF(AND(E275="Upstate",Q275&gt;=1945),"Furnace",IF(Q275&gt;=1980,"HW Boiler",IF(AND(E275="Downstate/LI/HV",Q275&gt;=1945),"Furnace","Steam Boiler")))</f>
        <v>Furnace</v>
      </c>
      <c r="AE275" s="42">
        <f t="shared" si="129"/>
        <v>3</v>
      </c>
      <c r="AF275" s="45">
        <v>1990</v>
      </c>
      <c r="AG275" s="40">
        <f t="shared" si="130"/>
        <v>2</v>
      </c>
      <c r="AH275" s="45" t="str">
        <f>IF(AND(E275="Upstate",Q275&gt;=1945),"Forced Air",IF(Q275&gt;=1980,"Hydronic",IF(AND(E275="Downstate/LI/HV",Q275&gt;=1945),"Forced Air","Steam")))</f>
        <v>Forced Air</v>
      </c>
      <c r="AI275" s="40">
        <f t="shared" si="131"/>
        <v>4</v>
      </c>
      <c r="AJ275" s="46" t="s">
        <v>42</v>
      </c>
      <c r="AK275" s="40">
        <f t="shared" si="132"/>
        <v>0</v>
      </c>
      <c r="AL275" s="9" t="s">
        <v>1048</v>
      </c>
      <c r="AM275" s="9">
        <f t="shared" si="133"/>
        <v>4</v>
      </c>
      <c r="AN275" s="9" t="s">
        <v>1052</v>
      </c>
      <c r="AO275" s="47">
        <f>VLOOKUP(AN275,'Data Tables'!$E$4:$F$15,2,FALSE)</f>
        <v>18.814844999999998</v>
      </c>
      <c r="AP275" s="9">
        <f t="shared" si="134"/>
        <v>1</v>
      </c>
      <c r="AQ275" s="9" t="s">
        <v>1058</v>
      </c>
      <c r="AR275" s="9">
        <f t="shared" si="135"/>
        <v>1</v>
      </c>
      <c r="AS275" s="9" t="str">
        <f t="shared" si="136"/>
        <v>Not NYC</v>
      </c>
      <c r="AT275" s="9"/>
      <c r="AU275" s="9">
        <f t="shared" si="137"/>
        <v>0</v>
      </c>
      <c r="AV275" s="9">
        <f t="shared" si="138"/>
        <v>60</v>
      </c>
    </row>
    <row r="276" spans="1:48" hidden="1" x14ac:dyDescent="0.25">
      <c r="A276" s="9" t="s">
        <v>858</v>
      </c>
      <c r="B276" s="9" t="s">
        <v>859</v>
      </c>
      <c r="C276" s="9" t="s">
        <v>860</v>
      </c>
      <c r="D276" s="9" t="s">
        <v>424</v>
      </c>
      <c r="E276" t="s">
        <v>1034</v>
      </c>
      <c r="F276" t="str">
        <f t="shared" si="119"/>
        <v>Not NYC</v>
      </c>
      <c r="G276" s="9" t="s">
        <v>76</v>
      </c>
      <c r="H276" s="36">
        <v>40.938341000000001</v>
      </c>
      <c r="I276" s="36">
        <v>-73.053370999999999</v>
      </c>
      <c r="J276" s="40">
        <f t="shared" si="139"/>
        <v>4</v>
      </c>
      <c r="K276" s="40">
        <f t="shared" si="120"/>
        <v>4</v>
      </c>
      <c r="L276" s="40">
        <f t="shared" si="121"/>
        <v>4</v>
      </c>
      <c r="M276" s="41">
        <v>37450.623691651133</v>
      </c>
      <c r="N276" s="41">
        <v>16330.213819033923</v>
      </c>
      <c r="O276" s="41">
        <f t="shared" si="118"/>
        <v>2575.2811232670692</v>
      </c>
      <c r="P276" s="42">
        <f t="shared" si="122"/>
        <v>1</v>
      </c>
      <c r="Q276" s="43">
        <v>1929</v>
      </c>
      <c r="R276" s="43">
        <v>2020</v>
      </c>
      <c r="S276" s="40">
        <f t="shared" si="123"/>
        <v>0</v>
      </c>
      <c r="T276" s="40"/>
      <c r="U276" s="40">
        <f t="shared" si="124"/>
        <v>0</v>
      </c>
      <c r="V276" s="40" t="str">
        <f>IFERROR(VLOOKUP(A276,'Data Tables'!$L$3:$M$89,2,FALSE),"No")</f>
        <v>No</v>
      </c>
      <c r="W276" s="40">
        <f t="shared" si="125"/>
        <v>0</v>
      </c>
      <c r="X276" s="43"/>
      <c r="Y276" s="40">
        <f t="shared" si="126"/>
        <v>0</v>
      </c>
      <c r="Z276" s="43" t="s">
        <v>46</v>
      </c>
      <c r="AA276" s="40">
        <f t="shared" si="127"/>
        <v>4</v>
      </c>
      <c r="AB276" s="44" t="str">
        <f>IF(AND(E276="Manhattan",G276="Multifamily Housing"),IF(Q276&lt;1980,"Dual Fuel","Natural Gas"),IF(AND(E276="Manhattan",G276&lt;&gt;"Multifamily Housing"),IF(Q276&lt;1945,"Oil",IF(Q276&lt;1980,"Dual Fuel","Natural Gas")),IF(E276="Downstate/LI/HV",IF(Q276&lt;1980,"Dual Fuel","Natural Gas"),IF(Q276&lt;1945,"Dual Fuel","Natural Gas"))))</f>
        <v>Dual Fuel</v>
      </c>
      <c r="AC276" s="42">
        <f t="shared" si="128"/>
        <v>3</v>
      </c>
      <c r="AD276" s="44" t="str">
        <f>IF(AND(E276="Upstate",Q276&gt;=1945),"Furnace",IF(Q276&gt;=1980,"HW Boiler",IF(AND(E276="Downstate/LI/HV",Q276&gt;=1945),"Furnace","Steam Boiler")))</f>
        <v>Steam Boiler</v>
      </c>
      <c r="AE276" s="42">
        <f t="shared" si="129"/>
        <v>2</v>
      </c>
      <c r="AF276" s="45">
        <v>1990</v>
      </c>
      <c r="AG276" s="40">
        <f t="shared" si="130"/>
        <v>2</v>
      </c>
      <c r="AH276" s="45" t="str">
        <f>IF(AND(E276="Upstate",Q276&gt;=1945),"Forced Air",IF(Q276&gt;=1980,"Hydronic",IF(AND(E276="Downstate/LI/HV",Q276&gt;=1945),"Forced Air","Steam")))</f>
        <v>Steam</v>
      </c>
      <c r="AI276" s="40">
        <f t="shared" si="131"/>
        <v>2</v>
      </c>
      <c r="AJ276" s="46" t="s">
        <v>42</v>
      </c>
      <c r="AK276" s="40">
        <f t="shared" si="132"/>
        <v>0</v>
      </c>
      <c r="AL276" s="9" t="s">
        <v>1048</v>
      </c>
      <c r="AM276" s="9">
        <f t="shared" si="133"/>
        <v>4</v>
      </c>
      <c r="AN276" s="9" t="s">
        <v>1052</v>
      </c>
      <c r="AO276" s="47">
        <f>VLOOKUP(AN276,'Data Tables'!$E$4:$F$15,2,FALSE)</f>
        <v>18.814844999999998</v>
      </c>
      <c r="AP276" s="9">
        <f t="shared" si="134"/>
        <v>1</v>
      </c>
      <c r="AQ276" s="9" t="s">
        <v>1058</v>
      </c>
      <c r="AR276" s="9">
        <f t="shared" si="135"/>
        <v>1</v>
      </c>
      <c r="AS276" s="9" t="str">
        <f t="shared" si="136"/>
        <v>Not NYC</v>
      </c>
      <c r="AT276" s="9"/>
      <c r="AU276" s="9">
        <f t="shared" si="137"/>
        <v>0</v>
      </c>
      <c r="AV276" s="9">
        <f t="shared" si="138"/>
        <v>60</v>
      </c>
    </row>
    <row r="277" spans="1:48" hidden="1" x14ac:dyDescent="0.25">
      <c r="A277" s="9" t="s">
        <v>649</v>
      </c>
      <c r="B277" s="9" t="s">
        <v>650</v>
      </c>
      <c r="C277" s="9" t="s">
        <v>433</v>
      </c>
      <c r="D277" s="9" t="s">
        <v>434</v>
      </c>
      <c r="E277" t="s">
        <v>1035</v>
      </c>
      <c r="F277" t="str">
        <f t="shared" si="119"/>
        <v>Not NYC</v>
      </c>
      <c r="G277" s="9" t="s">
        <v>53</v>
      </c>
      <c r="H277" s="36">
        <v>43.116258999999999</v>
      </c>
      <c r="I277" s="36">
        <v>-77.513056000000006</v>
      </c>
      <c r="J277" s="40">
        <f t="shared" si="139"/>
        <v>2</v>
      </c>
      <c r="K277" s="40">
        <f t="shared" si="120"/>
        <v>0</v>
      </c>
      <c r="L277" s="40">
        <f t="shared" si="121"/>
        <v>1</v>
      </c>
      <c r="M277" s="41">
        <v>62747.925194805182</v>
      </c>
      <c r="N277" s="41">
        <v>7063.7284210526313</v>
      </c>
      <c r="O277" s="41">
        <f t="shared" si="118"/>
        <v>4314.8426207486636</v>
      </c>
      <c r="P277" s="42">
        <f t="shared" si="122"/>
        <v>2</v>
      </c>
      <c r="Q277" s="43">
        <v>1955</v>
      </c>
      <c r="R277" s="43"/>
      <c r="S277" s="40">
        <f t="shared" si="123"/>
        <v>3</v>
      </c>
      <c r="T277" s="40"/>
      <c r="U277" s="40">
        <f t="shared" si="124"/>
        <v>0</v>
      </c>
      <c r="V277" s="40" t="str">
        <f>IFERROR(VLOOKUP(A277,'Data Tables'!$L$3:$M$89,2,FALSE),"No")</f>
        <v>Yes</v>
      </c>
      <c r="W277" s="40">
        <f t="shared" si="125"/>
        <v>4</v>
      </c>
      <c r="X277" s="43"/>
      <c r="Y277" s="40">
        <f t="shared" si="126"/>
        <v>0</v>
      </c>
      <c r="Z277" s="43" t="s">
        <v>46</v>
      </c>
      <c r="AA277" s="40">
        <f t="shared" si="127"/>
        <v>4</v>
      </c>
      <c r="AB277" s="44" t="str">
        <f>IF(AND(E277="Manhattan",G277="Multifamily Housing"),IF(Q277&lt;1980,"Dual Fuel","Natural Gas"),IF(AND(E277="Manhattan",G277&lt;&gt;"Multifamily Housing"),IF(Q277&lt;1945,"Oil",IF(Q277&lt;1980,"Dual Fuel","Natural Gas")),IF(E277="Downstate/LI/HV",IF(Q277&lt;1980,"Dual Fuel","Natural Gas"),IF(Q277&lt;1945,"Dual Fuel","Natural Gas"))))</f>
        <v>Natural Gas</v>
      </c>
      <c r="AC277" s="42">
        <f t="shared" si="128"/>
        <v>2</v>
      </c>
      <c r="AD277" s="41" t="s">
        <v>74</v>
      </c>
      <c r="AE277" s="42">
        <f t="shared" si="129"/>
        <v>2</v>
      </c>
      <c r="AF277" s="45">
        <v>1990</v>
      </c>
      <c r="AG277" s="40">
        <f t="shared" si="130"/>
        <v>2</v>
      </c>
      <c r="AH277" s="45" t="s">
        <v>49</v>
      </c>
      <c r="AI277" s="40">
        <f t="shared" si="131"/>
        <v>2</v>
      </c>
      <c r="AJ277" s="46" t="s">
        <v>42</v>
      </c>
      <c r="AK277" s="40">
        <f t="shared" si="132"/>
        <v>0</v>
      </c>
      <c r="AL277" s="9" t="s">
        <v>1060</v>
      </c>
      <c r="AM277" s="9">
        <f t="shared" si="133"/>
        <v>2</v>
      </c>
      <c r="AN277" s="9" t="s">
        <v>1054</v>
      </c>
      <c r="AO277" s="47">
        <f>VLOOKUP(AN277,'Data Tables'!$E$4:$F$15,2,FALSE)</f>
        <v>10.88392</v>
      </c>
      <c r="AP277" s="9">
        <f t="shared" si="134"/>
        <v>3</v>
      </c>
      <c r="AQ277" s="9" t="s">
        <v>1061</v>
      </c>
      <c r="AR277" s="9">
        <f t="shared" si="135"/>
        <v>4</v>
      </c>
      <c r="AS277" s="9" t="str">
        <f t="shared" si="136"/>
        <v>Not NYC</v>
      </c>
      <c r="AT277" s="9"/>
      <c r="AU277" s="9">
        <f t="shared" si="137"/>
        <v>0</v>
      </c>
      <c r="AV277" s="9">
        <f t="shared" si="138"/>
        <v>60</v>
      </c>
    </row>
    <row r="278" spans="1:48" x14ac:dyDescent="0.25">
      <c r="A278" s="37" t="s">
        <v>273</v>
      </c>
      <c r="B278" s="9" t="s">
        <v>274</v>
      </c>
      <c r="C278" s="9" t="s">
        <v>62</v>
      </c>
      <c r="D278" s="9" t="s">
        <v>63</v>
      </c>
      <c r="E278" t="s">
        <v>63</v>
      </c>
      <c r="F278" t="str">
        <f t="shared" si="119"/>
        <v>NYC</v>
      </c>
      <c r="G278" s="9" t="s">
        <v>39</v>
      </c>
      <c r="H278" s="36">
        <v>40.725788600000001</v>
      </c>
      <c r="I278" s="36">
        <v>-73.976236700000001</v>
      </c>
      <c r="J278" s="40">
        <f t="shared" si="139"/>
        <v>3</v>
      </c>
      <c r="K278" s="40">
        <f t="shared" si="120"/>
        <v>2</v>
      </c>
      <c r="L278" s="40">
        <f t="shared" si="121"/>
        <v>3</v>
      </c>
      <c r="M278" s="41">
        <v>73491.924476470595</v>
      </c>
      <c r="N278" s="41">
        <v>1493.3518955761731</v>
      </c>
      <c r="O278" s="41">
        <f t="shared" si="118"/>
        <v>5053.6505713525958</v>
      </c>
      <c r="P278" s="42">
        <f t="shared" si="122"/>
        <v>2</v>
      </c>
      <c r="Q278" s="43">
        <v>1950</v>
      </c>
      <c r="R278" s="43"/>
      <c r="S278" s="40">
        <f t="shared" si="123"/>
        <v>3</v>
      </c>
      <c r="T278" s="40"/>
      <c r="U278" s="40">
        <f t="shared" si="124"/>
        <v>0</v>
      </c>
      <c r="V278" s="40" t="str">
        <f>IFERROR(VLOOKUP(A278,'Data Tables'!$L$3:$M$89,2,FALSE),"No")</f>
        <v>No</v>
      </c>
      <c r="W278" s="40">
        <f t="shared" si="125"/>
        <v>0</v>
      </c>
      <c r="X278" s="43"/>
      <c r="Y278" s="40">
        <f t="shared" si="126"/>
        <v>0</v>
      </c>
      <c r="Z278" s="41" t="s">
        <v>67</v>
      </c>
      <c r="AA278" s="40">
        <f t="shared" si="127"/>
        <v>2</v>
      </c>
      <c r="AB278" s="41" t="s">
        <v>41</v>
      </c>
      <c r="AC278" s="42">
        <f t="shared" si="128"/>
        <v>2</v>
      </c>
      <c r="AD278" s="41" t="s">
        <v>104</v>
      </c>
      <c r="AE278" s="42">
        <f t="shared" si="129"/>
        <v>3</v>
      </c>
      <c r="AF278" s="43">
        <v>2019</v>
      </c>
      <c r="AG278" s="40">
        <f t="shared" si="130"/>
        <v>1</v>
      </c>
      <c r="AH278" s="45" t="str">
        <f>IF(AND(E278="Upstate",Q278&gt;=1945),"Forced Air",IF(Q278&gt;=1980,"Hydronic",IF(AND(E278="Downstate/LI/HV",Q278&gt;=1945),"Forced Air","Steam")))</f>
        <v>Steam</v>
      </c>
      <c r="AI278" s="40">
        <f t="shared" si="131"/>
        <v>2</v>
      </c>
      <c r="AJ278" s="46" t="s">
        <v>42</v>
      </c>
      <c r="AK278" s="40">
        <f t="shared" si="132"/>
        <v>0</v>
      </c>
      <c r="AL278" s="9" t="s">
        <v>1048</v>
      </c>
      <c r="AM278" s="9">
        <f t="shared" si="133"/>
        <v>4</v>
      </c>
      <c r="AN278" s="9" t="s">
        <v>1055</v>
      </c>
      <c r="AO278" s="47">
        <f>VLOOKUP(AN278,'Data Tables'!$E$4:$F$15,2,FALSE)</f>
        <v>20.157194</v>
      </c>
      <c r="AP278" s="9">
        <f t="shared" si="134"/>
        <v>0</v>
      </c>
      <c r="AQ278" s="9" t="s">
        <v>1050</v>
      </c>
      <c r="AR278" s="9">
        <f t="shared" si="135"/>
        <v>2</v>
      </c>
      <c r="AS278" s="9" t="str">
        <f t="shared" si="136"/>
        <v>NYC Natural Gas</v>
      </c>
      <c r="AT278" s="9"/>
      <c r="AU278" s="9">
        <f t="shared" si="137"/>
        <v>2</v>
      </c>
      <c r="AV278" s="9">
        <f t="shared" si="138"/>
        <v>60</v>
      </c>
    </row>
    <row r="279" spans="1:48" x14ac:dyDescent="0.25">
      <c r="A279" s="9" t="s">
        <v>279</v>
      </c>
      <c r="B279" s="9" t="s">
        <v>280</v>
      </c>
      <c r="C279" s="9" t="s">
        <v>62</v>
      </c>
      <c r="D279" s="9" t="s">
        <v>63</v>
      </c>
      <c r="E279" t="s">
        <v>63</v>
      </c>
      <c r="F279" t="str">
        <f t="shared" si="119"/>
        <v>NYC</v>
      </c>
      <c r="G279" s="9" t="s">
        <v>53</v>
      </c>
      <c r="H279" s="36">
        <v>40.753919600000003</v>
      </c>
      <c r="I279" s="36">
        <v>-73.979501900000002</v>
      </c>
      <c r="J279" s="40">
        <f t="shared" si="139"/>
        <v>2</v>
      </c>
      <c r="K279" s="40">
        <f t="shared" si="120"/>
        <v>0</v>
      </c>
      <c r="L279" s="40">
        <f t="shared" si="121"/>
        <v>1</v>
      </c>
      <c r="M279" s="41">
        <v>71548.39963764706</v>
      </c>
      <c r="N279" s="41">
        <v>8083.2848323684202</v>
      </c>
      <c r="O279" s="41">
        <f t="shared" si="118"/>
        <v>4920.0046574358485</v>
      </c>
      <c r="P279" s="42">
        <f t="shared" si="122"/>
        <v>2</v>
      </c>
      <c r="Q279" s="43">
        <v>1909</v>
      </c>
      <c r="R279" s="43"/>
      <c r="S279" s="40">
        <f t="shared" si="123"/>
        <v>4</v>
      </c>
      <c r="T279" s="40"/>
      <c r="U279" s="40">
        <f t="shared" si="124"/>
        <v>0</v>
      </c>
      <c r="V279" s="40" t="str">
        <f>IFERROR(VLOOKUP(A279,'Data Tables'!$L$3:$M$89,2,FALSE),"No")</f>
        <v>No</v>
      </c>
      <c r="W279" s="40">
        <f t="shared" si="125"/>
        <v>0</v>
      </c>
      <c r="X279" s="43"/>
      <c r="Y279" s="40">
        <f t="shared" si="126"/>
        <v>0</v>
      </c>
      <c r="Z279" s="41" t="s">
        <v>40</v>
      </c>
      <c r="AA279" s="40">
        <f t="shared" si="127"/>
        <v>0</v>
      </c>
      <c r="AB279" s="44" t="str">
        <f>IF(AND(E279="Manhattan",G279="Multifamily Housing"),IF(Q279&lt;1980,"Dual Fuel","Natural Gas"),IF(AND(E279="Manhattan",G279&lt;&gt;"Multifamily Housing"),IF(Q279&lt;1945,"Oil",IF(Q279&lt;1980,"Dual Fuel","Natural Gas")),IF(E279="Downstate/LI/HV",IF(Q279&lt;1980,"Dual Fuel","Natural Gas"),IF(Q279&lt;1945,"Dual Fuel","Natural Gas"))))</f>
        <v>Oil</v>
      </c>
      <c r="AC279" s="42">
        <f t="shared" si="128"/>
        <v>4</v>
      </c>
      <c r="AD279" s="44" t="str">
        <f>IF(AND(E279="Upstate",Q279&gt;=1945),"Furnace",IF(Q279&gt;=1980,"HW Boiler",IF(AND(E279="Downstate/LI/HV",Q279&gt;=1945),"Furnace","Steam Boiler")))</f>
        <v>Steam Boiler</v>
      </c>
      <c r="AE279" s="42">
        <f t="shared" si="129"/>
        <v>2</v>
      </c>
      <c r="AF279" s="45">
        <v>1990</v>
      </c>
      <c r="AG279" s="40">
        <f t="shared" si="130"/>
        <v>2</v>
      </c>
      <c r="AH279" s="45" t="str">
        <f>IF(AND(E279="Upstate",Q279&gt;=1945),"Forced Air",IF(Q279&gt;=1980,"Hydronic",IF(AND(E279="Downstate/LI/HV",Q279&gt;=1945),"Forced Air","Steam")))</f>
        <v>Steam</v>
      </c>
      <c r="AI279" s="40">
        <f t="shared" si="131"/>
        <v>2</v>
      </c>
      <c r="AJ279" s="46" t="s">
        <v>42</v>
      </c>
      <c r="AK279" s="40">
        <f t="shared" si="132"/>
        <v>0</v>
      </c>
      <c r="AL279" s="9" t="s">
        <v>1048</v>
      </c>
      <c r="AM279" s="9">
        <f t="shared" si="133"/>
        <v>4</v>
      </c>
      <c r="AN279" s="9" t="s">
        <v>1055</v>
      </c>
      <c r="AO279" s="47">
        <f>VLOOKUP(AN279,'Data Tables'!$E$4:$F$15,2,FALSE)</f>
        <v>20.157194</v>
      </c>
      <c r="AP279" s="9">
        <f t="shared" si="134"/>
        <v>0</v>
      </c>
      <c r="AQ279" s="9" t="s">
        <v>1050</v>
      </c>
      <c r="AR279" s="9">
        <f t="shared" si="135"/>
        <v>2</v>
      </c>
      <c r="AS279" s="9" t="str">
        <f t="shared" si="136"/>
        <v>NYC Oil</v>
      </c>
      <c r="AT279" s="9"/>
      <c r="AU279" s="9">
        <f t="shared" si="137"/>
        <v>4</v>
      </c>
      <c r="AV279" s="9">
        <f t="shared" si="138"/>
        <v>60</v>
      </c>
    </row>
    <row r="280" spans="1:48" hidden="1" x14ac:dyDescent="0.25">
      <c r="A280" s="9" t="s">
        <v>493</v>
      </c>
      <c r="B280" s="9" t="s">
        <v>494</v>
      </c>
      <c r="C280" s="9" t="s">
        <v>495</v>
      </c>
      <c r="D280" s="9" t="s">
        <v>495</v>
      </c>
      <c r="E280" t="s">
        <v>1035</v>
      </c>
      <c r="F280" t="str">
        <f t="shared" si="119"/>
        <v>Not NYC</v>
      </c>
      <c r="G280" s="9" t="s">
        <v>53</v>
      </c>
      <c r="H280" s="36">
        <v>43.454287000000001</v>
      </c>
      <c r="I280" s="36">
        <v>-76.540797999999995</v>
      </c>
      <c r="J280" s="40">
        <f t="shared" si="139"/>
        <v>2</v>
      </c>
      <c r="K280" s="40">
        <f t="shared" si="120"/>
        <v>0</v>
      </c>
      <c r="L280" s="40">
        <f t="shared" si="121"/>
        <v>1</v>
      </c>
      <c r="M280" s="41">
        <v>133372.57616883118</v>
      </c>
      <c r="N280" s="41">
        <v>15014.164276315789</v>
      </c>
      <c r="O280" s="41">
        <f t="shared" si="118"/>
        <v>9171.3259730213922</v>
      </c>
      <c r="P280" s="42">
        <f t="shared" si="122"/>
        <v>3</v>
      </c>
      <c r="Q280" s="43">
        <v>1913</v>
      </c>
      <c r="R280" s="43">
        <v>2021</v>
      </c>
      <c r="S280" s="40">
        <f t="shared" si="123"/>
        <v>0</v>
      </c>
      <c r="T280" s="40" t="s">
        <v>1162</v>
      </c>
      <c r="U280" s="40">
        <f t="shared" si="124"/>
        <v>4</v>
      </c>
      <c r="V280" s="40" t="str">
        <f>IFERROR(VLOOKUP(A280,'Data Tables'!$L$3:$M$89,2,FALSE),"No")</f>
        <v>Yes</v>
      </c>
      <c r="W280" s="40">
        <f t="shared" si="125"/>
        <v>4</v>
      </c>
      <c r="X280" s="43" t="s">
        <v>1087</v>
      </c>
      <c r="Y280" s="40">
        <f t="shared" si="126"/>
        <v>4</v>
      </c>
      <c r="Z280" s="43" t="s">
        <v>46</v>
      </c>
      <c r="AA280" s="40">
        <f t="shared" si="127"/>
        <v>4</v>
      </c>
      <c r="AB280" s="43" t="s">
        <v>87</v>
      </c>
      <c r="AC280" s="42">
        <f t="shared" si="128"/>
        <v>1</v>
      </c>
      <c r="AD280" s="41" t="s">
        <v>88</v>
      </c>
      <c r="AE280" s="42">
        <f t="shared" si="129"/>
        <v>1</v>
      </c>
      <c r="AF280" s="45">
        <v>1990</v>
      </c>
      <c r="AG280" s="40">
        <f t="shared" si="130"/>
        <v>2</v>
      </c>
      <c r="AH280" s="45" t="str">
        <f>IF(AND(E280="Upstate",Q280&gt;=1945),"Forced Air",IF(Q280&gt;=1980,"Hydronic",IF(AND(E280="Downstate/LI/HV",Q280&gt;=1945),"Forced Air","Steam")))</f>
        <v>Steam</v>
      </c>
      <c r="AI280" s="40">
        <f t="shared" si="131"/>
        <v>2</v>
      </c>
      <c r="AJ280" s="46" t="s">
        <v>42</v>
      </c>
      <c r="AK280" s="40">
        <f t="shared" si="132"/>
        <v>0</v>
      </c>
      <c r="AL280" s="9" t="s">
        <v>1060</v>
      </c>
      <c r="AM280" s="9">
        <f t="shared" si="133"/>
        <v>2</v>
      </c>
      <c r="AN280" s="9" t="s">
        <v>1047</v>
      </c>
      <c r="AO280" s="47">
        <f>VLOOKUP(AN280,'Data Tables'!$E$4:$F$15,2,FALSE)</f>
        <v>8.6002589999999994</v>
      </c>
      <c r="AP280" s="9">
        <f t="shared" si="134"/>
        <v>4</v>
      </c>
      <c r="AQ280" s="9" t="s">
        <v>1061</v>
      </c>
      <c r="AR280" s="9">
        <f t="shared" si="135"/>
        <v>0</v>
      </c>
      <c r="AS280" s="9" t="str">
        <f t="shared" si="136"/>
        <v>Not NYC</v>
      </c>
      <c r="AT280" s="9"/>
      <c r="AU280" s="9">
        <f t="shared" si="137"/>
        <v>0</v>
      </c>
      <c r="AV280" s="9">
        <f t="shared" si="138"/>
        <v>60</v>
      </c>
    </row>
    <row r="281" spans="1:48" hidden="1" x14ac:dyDescent="0.25">
      <c r="A281" s="9" t="s">
        <v>599</v>
      </c>
      <c r="B281" s="9" t="s">
        <v>600</v>
      </c>
      <c r="C281" s="9" t="s">
        <v>601</v>
      </c>
      <c r="D281" s="9" t="s">
        <v>602</v>
      </c>
      <c r="E281" t="s">
        <v>1035</v>
      </c>
      <c r="F281" t="str">
        <f t="shared" si="119"/>
        <v>Not NYC</v>
      </c>
      <c r="G281" s="9" t="s">
        <v>339</v>
      </c>
      <c r="H281" s="36">
        <v>42.850840180056203</v>
      </c>
      <c r="I281" s="36">
        <v>-78.275809845058703</v>
      </c>
      <c r="J281" s="40">
        <f t="shared" si="139"/>
        <v>3</v>
      </c>
      <c r="K281" s="40">
        <f t="shared" si="120"/>
        <v>1</v>
      </c>
      <c r="L281" s="40">
        <f t="shared" si="121"/>
        <v>1</v>
      </c>
      <c r="M281" s="41">
        <v>76012.285971645557</v>
      </c>
      <c r="N281" s="41">
        <v>41701.184665000001</v>
      </c>
      <c r="O281" s="41">
        <f t="shared" si="118"/>
        <v>5226.9624882855096</v>
      </c>
      <c r="P281" s="42">
        <f t="shared" si="122"/>
        <v>2</v>
      </c>
      <c r="Q281" s="43">
        <v>1931</v>
      </c>
      <c r="R281" s="43">
        <v>2016</v>
      </c>
      <c r="S281" s="40">
        <f t="shared" si="123"/>
        <v>0</v>
      </c>
      <c r="T281" s="40" t="s">
        <v>1162</v>
      </c>
      <c r="U281" s="40">
        <f t="shared" si="124"/>
        <v>4</v>
      </c>
      <c r="V281" s="40" t="str">
        <f>IFERROR(VLOOKUP(A281,'Data Tables'!$L$3:$M$89,2,FALSE),"No")</f>
        <v>No</v>
      </c>
      <c r="W281" s="40">
        <f t="shared" si="125"/>
        <v>0</v>
      </c>
      <c r="X281" s="43"/>
      <c r="Y281" s="40">
        <f t="shared" si="126"/>
        <v>0</v>
      </c>
      <c r="Z281" s="43" t="s">
        <v>46</v>
      </c>
      <c r="AA281" s="40">
        <f t="shared" si="127"/>
        <v>4</v>
      </c>
      <c r="AB281" s="44" t="str">
        <f>IF(AND(E281="Manhattan",G281="Multifamily Housing"),IF(Q281&lt;1980,"Dual Fuel","Natural Gas"),IF(AND(E281="Manhattan",G281&lt;&gt;"Multifamily Housing"),IF(Q281&lt;1945,"Oil",IF(Q281&lt;1980,"Dual Fuel","Natural Gas")),IF(E281="Downstate/LI/HV",IF(Q281&lt;1980,"Dual Fuel","Natural Gas"),IF(Q281&lt;1945,"Dual Fuel","Natural Gas"))))</f>
        <v>Dual Fuel</v>
      </c>
      <c r="AC281" s="42">
        <f t="shared" si="128"/>
        <v>3</v>
      </c>
      <c r="AD281" s="44" t="str">
        <f>IF(AND(E281="Upstate",Q281&gt;=1945),"Furnace",IF(Q281&gt;=1980,"HW Boiler",IF(AND(E281="Downstate/LI/HV",Q281&gt;=1945),"Furnace","Steam Boiler")))</f>
        <v>Steam Boiler</v>
      </c>
      <c r="AE281" s="42">
        <f t="shared" si="129"/>
        <v>2</v>
      </c>
      <c r="AF281" s="45">
        <v>1990</v>
      </c>
      <c r="AG281" s="40">
        <f t="shared" si="130"/>
        <v>2</v>
      </c>
      <c r="AH281" s="45" t="str">
        <f>IF(AND(E281="Upstate",Q281&gt;=1945),"Forced Air",IF(Q281&gt;=1980,"Hydronic",IF(AND(E281="Downstate/LI/HV",Q281&gt;=1945),"Forced Air","Steam")))</f>
        <v>Steam</v>
      </c>
      <c r="AI281" s="40">
        <f t="shared" si="131"/>
        <v>2</v>
      </c>
      <c r="AJ281" s="46" t="s">
        <v>42</v>
      </c>
      <c r="AK281" s="40">
        <f t="shared" si="132"/>
        <v>0</v>
      </c>
      <c r="AL281" s="9" t="s">
        <v>1064</v>
      </c>
      <c r="AM281" s="9">
        <f t="shared" si="133"/>
        <v>1</v>
      </c>
      <c r="AN281" s="9" t="s">
        <v>1047</v>
      </c>
      <c r="AO281" s="47">
        <f>VLOOKUP(AN281,'Data Tables'!$E$4:$F$15,2,FALSE)</f>
        <v>8.6002589999999994</v>
      </c>
      <c r="AP281" s="9">
        <f t="shared" si="134"/>
        <v>4</v>
      </c>
      <c r="AQ281" s="9" t="s">
        <v>1061</v>
      </c>
      <c r="AR281" s="9">
        <f t="shared" si="135"/>
        <v>4</v>
      </c>
      <c r="AS281" s="9" t="str">
        <f t="shared" si="136"/>
        <v>Not NYC</v>
      </c>
      <c r="AT281" s="9"/>
      <c r="AU281" s="9">
        <f t="shared" si="137"/>
        <v>0</v>
      </c>
      <c r="AV281" s="9">
        <f t="shared" si="138"/>
        <v>60</v>
      </c>
    </row>
    <row r="282" spans="1:48" hidden="1" x14ac:dyDescent="0.25">
      <c r="A282" s="9" t="s">
        <v>458</v>
      </c>
      <c r="B282" s="9" t="s">
        <v>459</v>
      </c>
      <c r="C282" s="9" t="s">
        <v>460</v>
      </c>
      <c r="D282" s="9" t="s">
        <v>424</v>
      </c>
      <c r="E282" t="s">
        <v>1034</v>
      </c>
      <c r="F282" t="str">
        <f t="shared" si="119"/>
        <v>Not NYC</v>
      </c>
      <c r="G282" s="9" t="s">
        <v>53</v>
      </c>
      <c r="H282" s="36">
        <v>40.754224000000001</v>
      </c>
      <c r="I282" s="36">
        <v>-73.428319999999999</v>
      </c>
      <c r="J282" s="40">
        <f t="shared" si="139"/>
        <v>2</v>
      </c>
      <c r="K282" s="40">
        <f t="shared" si="120"/>
        <v>0</v>
      </c>
      <c r="L282" s="40">
        <f t="shared" si="121"/>
        <v>1</v>
      </c>
      <c r="M282" s="41">
        <v>159096.56668831166</v>
      </c>
      <c r="N282" s="41">
        <v>17909.993618421049</v>
      </c>
      <c r="O282" s="41">
        <f t="shared" si="118"/>
        <v>10940.228615213902</v>
      </c>
      <c r="P282" s="42">
        <f t="shared" si="122"/>
        <v>3</v>
      </c>
      <c r="Q282" s="43">
        <v>1914</v>
      </c>
      <c r="R282" s="43">
        <v>2022</v>
      </c>
      <c r="S282" s="40">
        <f t="shared" si="123"/>
        <v>0</v>
      </c>
      <c r="T282" s="40" t="s">
        <v>1162</v>
      </c>
      <c r="U282" s="40">
        <f t="shared" si="124"/>
        <v>4</v>
      </c>
      <c r="V282" s="40" t="str">
        <f>IFERROR(VLOOKUP(A282,'Data Tables'!$L$3:$M$89,2,FALSE),"No")</f>
        <v>Yes</v>
      </c>
      <c r="W282" s="40">
        <f t="shared" si="125"/>
        <v>4</v>
      </c>
      <c r="X282" s="43"/>
      <c r="Y282" s="40">
        <f t="shared" si="126"/>
        <v>0</v>
      </c>
      <c r="Z282" s="43" t="s">
        <v>46</v>
      </c>
      <c r="AA282" s="40">
        <f t="shared" si="127"/>
        <v>4</v>
      </c>
      <c r="AB282" s="43" t="s">
        <v>41</v>
      </c>
      <c r="AC282" s="42">
        <f t="shared" si="128"/>
        <v>2</v>
      </c>
      <c r="AD282" s="41" t="s">
        <v>54</v>
      </c>
      <c r="AE282" s="42">
        <f t="shared" si="129"/>
        <v>2</v>
      </c>
      <c r="AF282" s="45">
        <v>1990</v>
      </c>
      <c r="AG282" s="40">
        <f t="shared" si="130"/>
        <v>2</v>
      </c>
      <c r="AH282" s="43" t="s">
        <v>49</v>
      </c>
      <c r="AI282" s="40">
        <f t="shared" si="131"/>
        <v>2</v>
      </c>
      <c r="AJ282" s="46" t="s">
        <v>49</v>
      </c>
      <c r="AK282" s="40">
        <f t="shared" si="132"/>
        <v>1</v>
      </c>
      <c r="AL282" s="9" t="s">
        <v>1048</v>
      </c>
      <c r="AM282" s="9">
        <f t="shared" si="133"/>
        <v>4</v>
      </c>
      <c r="AN282" s="9" t="s">
        <v>1052</v>
      </c>
      <c r="AO282" s="47">
        <f>VLOOKUP(AN282,'Data Tables'!$E$4:$F$15,2,FALSE)</f>
        <v>18.814844999999998</v>
      </c>
      <c r="AP282" s="9">
        <f t="shared" si="134"/>
        <v>1</v>
      </c>
      <c r="AQ282" s="9" t="s">
        <v>1058</v>
      </c>
      <c r="AR282" s="9">
        <f t="shared" si="135"/>
        <v>1</v>
      </c>
      <c r="AS282" s="9" t="str">
        <f t="shared" si="136"/>
        <v>Not NYC</v>
      </c>
      <c r="AT282" s="9"/>
      <c r="AU282" s="9">
        <f t="shared" si="137"/>
        <v>0</v>
      </c>
      <c r="AV282" s="9">
        <f t="shared" si="138"/>
        <v>60</v>
      </c>
    </row>
    <row r="283" spans="1:48" x14ac:dyDescent="0.25">
      <c r="A283" s="9" t="s">
        <v>380</v>
      </c>
      <c r="B283" s="9" t="s">
        <v>381</v>
      </c>
      <c r="C283" s="9" t="s">
        <v>142</v>
      </c>
      <c r="D283" s="9" t="s">
        <v>59</v>
      </c>
      <c r="E283" t="s">
        <v>1034</v>
      </c>
      <c r="F283" t="str">
        <f t="shared" si="119"/>
        <v>NYC</v>
      </c>
      <c r="G283" s="9" t="s">
        <v>76</v>
      </c>
      <c r="H283" s="36">
        <v>40.747512</v>
      </c>
      <c r="I283" s="36">
        <v>-73.825922000000006</v>
      </c>
      <c r="J283" s="40">
        <f t="shared" si="139"/>
        <v>4</v>
      </c>
      <c r="K283" s="40">
        <f t="shared" si="120"/>
        <v>4</v>
      </c>
      <c r="L283" s="40">
        <f t="shared" si="121"/>
        <v>4</v>
      </c>
      <c r="M283" s="41">
        <v>114449.51271455362</v>
      </c>
      <c r="N283" s="41">
        <v>49905.310776694896</v>
      </c>
      <c r="O283" s="41">
        <v>7870.087080194894</v>
      </c>
      <c r="P283" s="42">
        <f t="shared" si="122"/>
        <v>3</v>
      </c>
      <c r="Q283" s="43">
        <v>1957</v>
      </c>
      <c r="R283" s="43">
        <v>2010</v>
      </c>
      <c r="S283" s="40">
        <f t="shared" si="123"/>
        <v>0</v>
      </c>
      <c r="T283" s="40"/>
      <c r="U283" s="40">
        <f t="shared" si="124"/>
        <v>0</v>
      </c>
      <c r="V283" s="40" t="str">
        <f>IFERROR(VLOOKUP(A283,'Data Tables'!$L$3:$M$89,2,FALSE),"No")</f>
        <v>No</v>
      </c>
      <c r="W283" s="40">
        <f t="shared" si="125"/>
        <v>0</v>
      </c>
      <c r="X283" s="43"/>
      <c r="Y283" s="40">
        <f t="shared" si="126"/>
        <v>0</v>
      </c>
      <c r="Z283" s="41" t="s">
        <v>40</v>
      </c>
      <c r="AA283" s="40">
        <f t="shared" si="127"/>
        <v>0</v>
      </c>
      <c r="AB283" s="41" t="s">
        <v>47</v>
      </c>
      <c r="AC283" s="42">
        <f t="shared" si="128"/>
        <v>3</v>
      </c>
      <c r="AD283" s="41" t="s">
        <v>74</v>
      </c>
      <c r="AE283" s="42">
        <f t="shared" si="129"/>
        <v>2</v>
      </c>
      <c r="AF283" s="45">
        <v>1990</v>
      </c>
      <c r="AG283" s="40">
        <f t="shared" si="130"/>
        <v>2</v>
      </c>
      <c r="AH283" s="45" t="str">
        <f>IF(AND(E283="Upstate",Q283&gt;=1945),"Forced Air",IF(Q283&gt;=1980,"Hydronic",IF(AND(E283="Downstate/LI/HV",Q283&gt;=1945),"Forced Air","Steam")))</f>
        <v>Forced Air</v>
      </c>
      <c r="AI283" s="40">
        <f t="shared" si="131"/>
        <v>4</v>
      </c>
      <c r="AJ283" s="46" t="s">
        <v>42</v>
      </c>
      <c r="AK283" s="40">
        <f t="shared" si="132"/>
        <v>0</v>
      </c>
      <c r="AL283" s="9" t="s">
        <v>1048</v>
      </c>
      <c r="AM283" s="9">
        <f t="shared" si="133"/>
        <v>4</v>
      </c>
      <c r="AN283" s="9" t="s">
        <v>1055</v>
      </c>
      <c r="AO283" s="47">
        <f>VLOOKUP(AN283,'Data Tables'!$E$4:$F$15,2,FALSE)</f>
        <v>20.157194</v>
      </c>
      <c r="AP283" s="9">
        <f t="shared" si="134"/>
        <v>0</v>
      </c>
      <c r="AQ283" s="9" t="s">
        <v>1050</v>
      </c>
      <c r="AR283" s="9">
        <f t="shared" si="135"/>
        <v>2</v>
      </c>
      <c r="AS283" s="9" t="str">
        <f t="shared" si="136"/>
        <v>NYC Dual Fuel</v>
      </c>
      <c r="AT283" s="9" t="s">
        <v>1162</v>
      </c>
      <c r="AU283" s="9">
        <f t="shared" si="137"/>
        <v>0</v>
      </c>
      <c r="AV283" s="9">
        <f t="shared" si="138"/>
        <v>59</v>
      </c>
    </row>
    <row r="284" spans="1:48" hidden="1" x14ac:dyDescent="0.25">
      <c r="A284" s="9" t="s">
        <v>611</v>
      </c>
      <c r="B284" s="9" t="s">
        <v>612</v>
      </c>
      <c r="C284" s="9" t="s">
        <v>613</v>
      </c>
      <c r="D284" s="9" t="s">
        <v>424</v>
      </c>
      <c r="E284" t="s">
        <v>1034</v>
      </c>
      <c r="F284" t="str">
        <f t="shared" si="119"/>
        <v>Not NYC</v>
      </c>
      <c r="G284" s="9" t="s">
        <v>76</v>
      </c>
      <c r="H284" s="36">
        <v>40.899067000000002</v>
      </c>
      <c r="I284" s="36">
        <v>-73.305959999999999</v>
      </c>
      <c r="J284" s="40">
        <f t="shared" si="139"/>
        <v>4</v>
      </c>
      <c r="K284" s="40">
        <f t="shared" si="120"/>
        <v>4</v>
      </c>
      <c r="L284" s="40">
        <f t="shared" si="121"/>
        <v>4</v>
      </c>
      <c r="M284" s="41">
        <v>70770.13040118081</v>
      </c>
      <c r="N284" s="41">
        <v>30859.06848888698</v>
      </c>
      <c r="O284" s="41">
        <f>(M284/0.85)*116.9*0.0005</f>
        <v>4866.487202292963</v>
      </c>
      <c r="P284" s="42">
        <f t="shared" si="122"/>
        <v>2</v>
      </c>
      <c r="Q284" s="43">
        <v>1937</v>
      </c>
      <c r="R284" s="43">
        <v>2018</v>
      </c>
      <c r="S284" s="40">
        <f t="shared" si="123"/>
        <v>0</v>
      </c>
      <c r="T284" s="40"/>
      <c r="U284" s="40">
        <f t="shared" si="124"/>
        <v>0</v>
      </c>
      <c r="V284" s="40" t="str">
        <f>IFERROR(VLOOKUP(A284,'Data Tables'!$L$3:$M$89,2,FALSE),"No")</f>
        <v>No</v>
      </c>
      <c r="W284" s="40">
        <f t="shared" si="125"/>
        <v>0</v>
      </c>
      <c r="X284" s="43"/>
      <c r="Y284" s="40">
        <f t="shared" si="126"/>
        <v>0</v>
      </c>
      <c r="Z284" s="43" t="s">
        <v>46</v>
      </c>
      <c r="AA284" s="40">
        <f t="shared" si="127"/>
        <v>4</v>
      </c>
      <c r="AB284" s="43" t="s">
        <v>41</v>
      </c>
      <c r="AC284" s="42">
        <f t="shared" si="128"/>
        <v>2</v>
      </c>
      <c r="AD284" s="41" t="s">
        <v>74</v>
      </c>
      <c r="AE284" s="42">
        <f t="shared" si="129"/>
        <v>2</v>
      </c>
      <c r="AF284" s="43">
        <v>2018</v>
      </c>
      <c r="AG284" s="40">
        <f t="shared" si="130"/>
        <v>1</v>
      </c>
      <c r="AH284" s="43" t="s">
        <v>49</v>
      </c>
      <c r="AI284" s="40">
        <f t="shared" si="131"/>
        <v>2</v>
      </c>
      <c r="AJ284" s="46" t="s">
        <v>42</v>
      </c>
      <c r="AK284" s="40">
        <f t="shared" si="132"/>
        <v>0</v>
      </c>
      <c r="AL284" s="9" t="s">
        <v>1048</v>
      </c>
      <c r="AM284" s="9">
        <f t="shared" si="133"/>
        <v>4</v>
      </c>
      <c r="AN284" s="9" t="s">
        <v>1052</v>
      </c>
      <c r="AO284" s="47">
        <f>VLOOKUP(AN284,'Data Tables'!$E$4:$F$15,2,FALSE)</f>
        <v>18.814844999999998</v>
      </c>
      <c r="AP284" s="9">
        <f t="shared" si="134"/>
        <v>1</v>
      </c>
      <c r="AQ284" s="9" t="s">
        <v>1058</v>
      </c>
      <c r="AR284" s="9">
        <f t="shared" si="135"/>
        <v>1</v>
      </c>
      <c r="AS284" s="9" t="str">
        <f t="shared" si="136"/>
        <v>Not NYC</v>
      </c>
      <c r="AT284" s="9"/>
      <c r="AU284" s="9">
        <f t="shared" si="137"/>
        <v>0</v>
      </c>
      <c r="AV284" s="9">
        <f t="shared" si="138"/>
        <v>59</v>
      </c>
    </row>
    <row r="285" spans="1:48" hidden="1" x14ac:dyDescent="0.25">
      <c r="A285" s="9" t="s">
        <v>791</v>
      </c>
      <c r="B285" s="9" t="s">
        <v>792</v>
      </c>
      <c r="C285" s="9" t="s">
        <v>793</v>
      </c>
      <c r="D285" s="9" t="s">
        <v>442</v>
      </c>
      <c r="E285" t="s">
        <v>1034</v>
      </c>
      <c r="F285" t="str">
        <f t="shared" si="119"/>
        <v>Not NYC</v>
      </c>
      <c r="G285" s="9" t="s">
        <v>76</v>
      </c>
      <c r="H285" s="36">
        <v>41.10774</v>
      </c>
      <c r="I285" s="36">
        <v>-73.859728000000004</v>
      </c>
      <c r="J285" s="40">
        <f t="shared" si="139"/>
        <v>4</v>
      </c>
      <c r="K285" s="40">
        <f t="shared" si="120"/>
        <v>4</v>
      </c>
      <c r="L285" s="40">
        <f t="shared" si="121"/>
        <v>4</v>
      </c>
      <c r="M285" s="41">
        <v>41494.502098583012</v>
      </c>
      <c r="N285" s="41">
        <v>18093.53289182399</v>
      </c>
      <c r="O285" s="41">
        <f>(M285/0.85)*116.9*0.0005</f>
        <v>2853.3572325437381</v>
      </c>
      <c r="P285" s="42">
        <f t="shared" si="122"/>
        <v>1</v>
      </c>
      <c r="Q285" s="43">
        <v>1951</v>
      </c>
      <c r="R285" s="43">
        <v>2015</v>
      </c>
      <c r="S285" s="40">
        <f t="shared" si="123"/>
        <v>0</v>
      </c>
      <c r="T285" s="40"/>
      <c r="U285" s="40">
        <f t="shared" si="124"/>
        <v>0</v>
      </c>
      <c r="V285" s="40" t="str">
        <f>IFERROR(VLOOKUP(A285,'Data Tables'!$L$3:$M$89,2,FALSE),"No")</f>
        <v>No</v>
      </c>
      <c r="W285" s="40">
        <f t="shared" si="125"/>
        <v>0</v>
      </c>
      <c r="X285" s="43"/>
      <c r="Y285" s="40">
        <f t="shared" si="126"/>
        <v>0</v>
      </c>
      <c r="Z285" s="43" t="s">
        <v>67</v>
      </c>
      <c r="AA285" s="40">
        <f t="shared" si="127"/>
        <v>2</v>
      </c>
      <c r="AB285" s="43" t="s">
        <v>47</v>
      </c>
      <c r="AC285" s="42">
        <f t="shared" si="128"/>
        <v>3</v>
      </c>
      <c r="AD285" s="41" t="s">
        <v>74</v>
      </c>
      <c r="AE285" s="42">
        <f t="shared" si="129"/>
        <v>2</v>
      </c>
      <c r="AF285" s="45">
        <v>1990</v>
      </c>
      <c r="AG285" s="40">
        <f t="shared" si="130"/>
        <v>2</v>
      </c>
      <c r="AH285" s="43" t="s">
        <v>89</v>
      </c>
      <c r="AI285" s="40">
        <f t="shared" si="131"/>
        <v>4</v>
      </c>
      <c r="AJ285" s="46" t="s">
        <v>42</v>
      </c>
      <c r="AK285" s="40">
        <f t="shared" si="132"/>
        <v>0</v>
      </c>
      <c r="AL285" s="9" t="s">
        <v>1048</v>
      </c>
      <c r="AM285" s="9">
        <f t="shared" si="133"/>
        <v>4</v>
      </c>
      <c r="AN285" s="9" t="s">
        <v>1055</v>
      </c>
      <c r="AO285" s="47">
        <f>VLOOKUP(AN285,'Data Tables'!$E$4:$F$15,2,FALSE)</f>
        <v>20.157194</v>
      </c>
      <c r="AP285" s="9">
        <f t="shared" si="134"/>
        <v>0</v>
      </c>
      <c r="AQ285" s="9" t="s">
        <v>1050</v>
      </c>
      <c r="AR285" s="9">
        <f t="shared" si="135"/>
        <v>2</v>
      </c>
      <c r="AS285" s="9" t="str">
        <f t="shared" si="136"/>
        <v>Not NYC</v>
      </c>
      <c r="AT285" s="9"/>
      <c r="AU285" s="9">
        <f t="shared" si="137"/>
        <v>0</v>
      </c>
      <c r="AV285" s="9">
        <f t="shared" si="138"/>
        <v>59</v>
      </c>
    </row>
    <row r="286" spans="1:48" hidden="1" x14ac:dyDescent="0.25">
      <c r="A286" s="9" t="s">
        <v>893</v>
      </c>
      <c r="B286" s="9" t="s">
        <v>894</v>
      </c>
      <c r="C286" s="9" t="s">
        <v>895</v>
      </c>
      <c r="D286" s="9" t="s">
        <v>442</v>
      </c>
      <c r="E286" t="s">
        <v>1034</v>
      </c>
      <c r="F286" t="str">
        <f t="shared" si="119"/>
        <v>Not NYC</v>
      </c>
      <c r="G286" s="9" t="s">
        <v>64</v>
      </c>
      <c r="H286" s="36">
        <v>41.30756057</v>
      </c>
      <c r="I286" s="36">
        <v>-73.694775609999994</v>
      </c>
      <c r="J286" s="40">
        <f t="shared" si="139"/>
        <v>0</v>
      </c>
      <c r="K286" s="40">
        <f t="shared" si="120"/>
        <v>1</v>
      </c>
      <c r="L286" s="40">
        <f t="shared" si="121"/>
        <v>2</v>
      </c>
      <c r="M286" s="41">
        <v>35460.320490425525</v>
      </c>
      <c r="N286" s="41">
        <v>15493.432337355156</v>
      </c>
      <c r="O286" s="41">
        <f>(M286/0.85)*116.9*0.0005</f>
        <v>2438.4185090180849</v>
      </c>
      <c r="P286" s="42">
        <f t="shared" si="122"/>
        <v>1</v>
      </c>
      <c r="Q286" s="43">
        <v>1983</v>
      </c>
      <c r="R286" s="43"/>
      <c r="S286" s="40">
        <f t="shared" si="123"/>
        <v>1</v>
      </c>
      <c r="T286" s="40"/>
      <c r="U286" s="40">
        <f t="shared" si="124"/>
        <v>0</v>
      </c>
      <c r="V286" s="40" t="str">
        <f>IFERROR(VLOOKUP(A286,'Data Tables'!$L$3:$M$89,2,FALSE),"No")</f>
        <v>No</v>
      </c>
      <c r="W286" s="40">
        <f t="shared" si="125"/>
        <v>0</v>
      </c>
      <c r="X286" s="43"/>
      <c r="Y286" s="40">
        <f t="shared" si="126"/>
        <v>0</v>
      </c>
      <c r="Z286" s="43" t="s">
        <v>46</v>
      </c>
      <c r="AA286" s="40">
        <f t="shared" si="127"/>
        <v>4</v>
      </c>
      <c r="AB286" s="44" t="str">
        <f>IF(AND(E286="Manhattan",G286="Multifamily Housing"),IF(Q286&lt;1980,"Dual Fuel","Natural Gas"),IF(AND(E286="Manhattan",G286&lt;&gt;"Multifamily Housing"),IF(Q286&lt;1945,"Oil",IF(Q286&lt;1980,"Dual Fuel","Natural Gas")),IF(E286="Downstate/LI/HV",IF(Q286&lt;1980,"Dual Fuel","Natural Gas"),IF(Q286&lt;1945,"Dual Fuel","Natural Gas"))))</f>
        <v>Natural Gas</v>
      </c>
      <c r="AC286" s="42">
        <f t="shared" si="128"/>
        <v>2</v>
      </c>
      <c r="AD286" s="44" t="str">
        <f>IF(AND(E286="Upstate",Q286&gt;=1945),"Furnace",IF(Q286&gt;=1980,"HW Boiler",IF(AND(E286="Downstate/LI/HV",Q286&gt;=1945),"Furnace","Steam Boiler")))</f>
        <v>HW Boiler</v>
      </c>
      <c r="AE286" s="42">
        <f t="shared" si="129"/>
        <v>4</v>
      </c>
      <c r="AF286" s="45">
        <v>1990</v>
      </c>
      <c r="AG286" s="40">
        <f t="shared" si="130"/>
        <v>2</v>
      </c>
      <c r="AH286" s="45" t="str">
        <f>IF(AND(E286="Upstate",Q286&gt;=1945),"Forced Air",IF(Q286&gt;=1980,"Hydronic",IF(AND(E286="Downstate/LI/HV",Q286&gt;=1945),"Forced Air","Steam")))</f>
        <v>Hydronic</v>
      </c>
      <c r="AI286" s="40">
        <f t="shared" si="131"/>
        <v>4</v>
      </c>
      <c r="AJ286" s="46" t="s">
        <v>42</v>
      </c>
      <c r="AK286" s="40">
        <f t="shared" si="132"/>
        <v>0</v>
      </c>
      <c r="AL286" s="9" t="s">
        <v>1048</v>
      </c>
      <c r="AM286" s="9">
        <f t="shared" si="133"/>
        <v>4</v>
      </c>
      <c r="AN286" s="9" t="s">
        <v>1053</v>
      </c>
      <c r="AO286" s="47">
        <f>VLOOKUP(AN286,'Data Tables'!$E$4:$F$15,2,FALSE)</f>
        <v>9.6621608999999999</v>
      </c>
      <c r="AP286" s="9">
        <f t="shared" si="134"/>
        <v>3</v>
      </c>
      <c r="AQ286" s="9" t="s">
        <v>1050</v>
      </c>
      <c r="AR286" s="9">
        <f t="shared" si="135"/>
        <v>2</v>
      </c>
      <c r="AS286" s="9" t="str">
        <f t="shared" si="136"/>
        <v>Not NYC</v>
      </c>
      <c r="AT286" s="9"/>
      <c r="AU286" s="9">
        <f t="shared" si="137"/>
        <v>0</v>
      </c>
      <c r="AV286" s="9">
        <f t="shared" si="138"/>
        <v>59</v>
      </c>
    </row>
    <row r="287" spans="1:48" hidden="1" x14ac:dyDescent="0.25">
      <c r="A287" s="9" t="s">
        <v>732</v>
      </c>
      <c r="B287" s="9" t="s">
        <v>733</v>
      </c>
      <c r="C287" s="9" t="s">
        <v>417</v>
      </c>
      <c r="D287" s="9" t="s">
        <v>418</v>
      </c>
      <c r="E287" t="s">
        <v>1035</v>
      </c>
      <c r="F287" t="str">
        <f t="shared" si="119"/>
        <v>Not NYC</v>
      </c>
      <c r="G287" s="9" t="s">
        <v>53</v>
      </c>
      <c r="H287" s="36">
        <v>42.902636000000001</v>
      </c>
      <c r="I287" s="36">
        <v>-78.890867999999998</v>
      </c>
      <c r="J287" s="40">
        <f t="shared" si="139"/>
        <v>2</v>
      </c>
      <c r="K287" s="40">
        <f t="shared" si="120"/>
        <v>0</v>
      </c>
      <c r="L287" s="40">
        <f t="shared" si="121"/>
        <v>1</v>
      </c>
      <c r="M287" s="41">
        <v>50201.66366883117</v>
      </c>
      <c r="N287" s="41">
        <v>5651.3568749999995</v>
      </c>
      <c r="O287" s="41">
        <f>(M287/0.85)*116.9*0.0005</f>
        <v>3452.1026369919791</v>
      </c>
      <c r="P287" s="42">
        <f t="shared" si="122"/>
        <v>2</v>
      </c>
      <c r="Q287" s="43">
        <v>1908</v>
      </c>
      <c r="R287" s="43">
        <v>2015</v>
      </c>
      <c r="S287" s="40">
        <f t="shared" si="123"/>
        <v>0</v>
      </c>
      <c r="T287" s="40"/>
      <c r="U287" s="40">
        <f t="shared" si="124"/>
        <v>0</v>
      </c>
      <c r="V287" s="40" t="str">
        <f>IFERROR(VLOOKUP(A287,'Data Tables'!$L$3:$M$89,2,FALSE),"No")</f>
        <v>Yes</v>
      </c>
      <c r="W287" s="40">
        <f t="shared" si="125"/>
        <v>4</v>
      </c>
      <c r="X287" s="43" t="s">
        <v>1100</v>
      </c>
      <c r="Y287" s="40">
        <f t="shared" si="126"/>
        <v>4</v>
      </c>
      <c r="Z287" s="43" t="s">
        <v>77</v>
      </c>
      <c r="AA287" s="40">
        <f t="shared" si="127"/>
        <v>1</v>
      </c>
      <c r="AB287" s="43" t="s">
        <v>41</v>
      </c>
      <c r="AC287" s="42">
        <f t="shared" si="128"/>
        <v>2</v>
      </c>
      <c r="AD287" s="41" t="s">
        <v>429</v>
      </c>
      <c r="AE287" s="42">
        <f t="shared" si="129"/>
        <v>4</v>
      </c>
      <c r="AF287" s="45">
        <v>1990</v>
      </c>
      <c r="AG287" s="40">
        <f t="shared" si="130"/>
        <v>2</v>
      </c>
      <c r="AH287" s="46" t="s">
        <v>89</v>
      </c>
      <c r="AI287" s="40">
        <f t="shared" si="131"/>
        <v>4</v>
      </c>
      <c r="AJ287" s="46" t="s">
        <v>42</v>
      </c>
      <c r="AK287" s="40">
        <f t="shared" si="132"/>
        <v>0</v>
      </c>
      <c r="AL287" s="9" t="s">
        <v>1060</v>
      </c>
      <c r="AM287" s="9">
        <f t="shared" si="133"/>
        <v>2</v>
      </c>
      <c r="AN287" s="9" t="s">
        <v>1047</v>
      </c>
      <c r="AO287" s="47">
        <f>VLOOKUP(AN287,'Data Tables'!$E$4:$F$15,2,FALSE)</f>
        <v>8.6002589999999994</v>
      </c>
      <c r="AP287" s="9">
        <f t="shared" si="134"/>
        <v>4</v>
      </c>
      <c r="AQ287" s="9" t="s">
        <v>1061</v>
      </c>
      <c r="AR287" s="9">
        <f t="shared" si="135"/>
        <v>4</v>
      </c>
      <c r="AS287" s="9" t="str">
        <f t="shared" si="136"/>
        <v>Not NYC</v>
      </c>
      <c r="AT287" s="9"/>
      <c r="AU287" s="9">
        <f t="shared" si="137"/>
        <v>0</v>
      </c>
      <c r="AV287" s="9">
        <f t="shared" si="138"/>
        <v>59</v>
      </c>
    </row>
    <row r="288" spans="1:48" hidden="1" x14ac:dyDescent="0.25">
      <c r="A288" s="9" t="s">
        <v>772</v>
      </c>
      <c r="B288" s="9" t="s">
        <v>773</v>
      </c>
      <c r="C288" s="9" t="s">
        <v>774</v>
      </c>
      <c r="D288" s="9" t="s">
        <v>418</v>
      </c>
      <c r="E288" t="s">
        <v>1035</v>
      </c>
      <c r="F288" t="str">
        <f t="shared" si="119"/>
        <v>Not NYC</v>
      </c>
      <c r="G288" s="9" t="s">
        <v>53</v>
      </c>
      <c r="H288" s="36">
        <v>42.965604999999996</v>
      </c>
      <c r="I288" s="36">
        <v>-78.788111000000001</v>
      </c>
      <c r="J288" s="40">
        <f t="shared" si="139"/>
        <v>2</v>
      </c>
      <c r="K288" s="40">
        <f t="shared" si="120"/>
        <v>0</v>
      </c>
      <c r="L288" s="40">
        <f t="shared" si="121"/>
        <v>1</v>
      </c>
      <c r="M288" s="41">
        <v>43787.283603896103</v>
      </c>
      <c r="N288" s="41">
        <v>4929.2702302631578</v>
      </c>
      <c r="O288" s="41">
        <f>(M288/0.85)*116.9*0.0005</f>
        <v>3011.0196784090913</v>
      </c>
      <c r="P288" s="42">
        <f t="shared" si="122"/>
        <v>1</v>
      </c>
      <c r="Q288" s="43">
        <v>1947</v>
      </c>
      <c r="R288" s="43">
        <v>2015</v>
      </c>
      <c r="S288" s="40">
        <f t="shared" si="123"/>
        <v>0</v>
      </c>
      <c r="T288" s="40"/>
      <c r="U288" s="40">
        <f t="shared" si="124"/>
        <v>0</v>
      </c>
      <c r="V288" s="40" t="str">
        <f>IFERROR(VLOOKUP(A288,'Data Tables'!$L$3:$M$89,2,FALSE),"No")</f>
        <v>Yes</v>
      </c>
      <c r="W288" s="40">
        <f t="shared" si="125"/>
        <v>4</v>
      </c>
      <c r="X288" s="43"/>
      <c r="Y288" s="40">
        <f t="shared" si="126"/>
        <v>0</v>
      </c>
      <c r="Z288" s="43" t="s">
        <v>46</v>
      </c>
      <c r="AA288" s="40">
        <f t="shared" si="127"/>
        <v>4</v>
      </c>
      <c r="AB288" s="44" t="str">
        <f>IF(AND(E288="Manhattan",G288="Multifamily Housing"),IF(Q288&lt;1980,"Dual Fuel","Natural Gas"),IF(AND(E288="Manhattan",G288&lt;&gt;"Multifamily Housing"),IF(Q288&lt;1945,"Oil",IF(Q288&lt;1980,"Dual Fuel","Natural Gas")),IF(E288="Downstate/LI/HV",IF(Q288&lt;1980,"Dual Fuel","Natural Gas"),IF(Q288&lt;1945,"Dual Fuel","Natural Gas"))))</f>
        <v>Natural Gas</v>
      </c>
      <c r="AC288" s="42">
        <f t="shared" si="128"/>
        <v>2</v>
      </c>
      <c r="AD288" s="41" t="s">
        <v>74</v>
      </c>
      <c r="AE288" s="42">
        <f t="shared" si="129"/>
        <v>2</v>
      </c>
      <c r="AF288" s="45">
        <v>1990</v>
      </c>
      <c r="AG288" s="40">
        <f t="shared" si="130"/>
        <v>2</v>
      </c>
      <c r="AH288" s="45" t="str">
        <f>IF(AND(E288="Upstate",Q288&gt;=1945),"Forced Air",IF(Q288&gt;=1980,"Hydronic",IF(AND(E288="Downstate/LI/HV",Q288&gt;=1945),"Forced Air","Steam")))</f>
        <v>Forced Air</v>
      </c>
      <c r="AI288" s="40">
        <f t="shared" si="131"/>
        <v>4</v>
      </c>
      <c r="AJ288" s="46" t="s">
        <v>42</v>
      </c>
      <c r="AK288" s="40">
        <f t="shared" si="132"/>
        <v>0</v>
      </c>
      <c r="AL288" s="9" t="s">
        <v>1060</v>
      </c>
      <c r="AM288" s="9">
        <f t="shared" si="133"/>
        <v>2</v>
      </c>
      <c r="AN288" s="9" t="s">
        <v>1047</v>
      </c>
      <c r="AO288" s="47">
        <f>VLOOKUP(AN288,'Data Tables'!$E$4:$F$15,2,FALSE)</f>
        <v>8.6002589999999994</v>
      </c>
      <c r="AP288" s="9">
        <f t="shared" si="134"/>
        <v>4</v>
      </c>
      <c r="AQ288" s="9" t="s">
        <v>1061</v>
      </c>
      <c r="AR288" s="9">
        <f t="shared" si="135"/>
        <v>4</v>
      </c>
      <c r="AS288" s="9" t="str">
        <f t="shared" si="136"/>
        <v>Not NYC</v>
      </c>
      <c r="AT288" s="9"/>
      <c r="AU288" s="9">
        <f t="shared" si="137"/>
        <v>0</v>
      </c>
      <c r="AV288" s="9">
        <f t="shared" si="138"/>
        <v>59</v>
      </c>
    </row>
    <row r="289" spans="1:48" x14ac:dyDescent="0.25">
      <c r="A289" s="9" t="s">
        <v>360</v>
      </c>
      <c r="B289" s="9" t="s">
        <v>361</v>
      </c>
      <c r="C289" s="9" t="s">
        <v>45</v>
      </c>
      <c r="D289" s="9" t="s">
        <v>45</v>
      </c>
      <c r="E289" t="s">
        <v>1034</v>
      </c>
      <c r="F289" t="str">
        <f t="shared" si="119"/>
        <v>NYC</v>
      </c>
      <c r="G289" s="9" t="s">
        <v>53</v>
      </c>
      <c r="H289" s="36">
        <v>40.913657000000001</v>
      </c>
      <c r="I289" s="36">
        <v>-73.908886999999993</v>
      </c>
      <c r="J289" s="40">
        <f t="shared" si="139"/>
        <v>2</v>
      </c>
      <c r="K289" s="40">
        <f t="shared" si="120"/>
        <v>0</v>
      </c>
      <c r="L289" s="40">
        <f t="shared" si="121"/>
        <v>1</v>
      </c>
      <c r="M289" s="41">
        <v>31739.549025974025</v>
      </c>
      <c r="N289" s="41">
        <v>3573.0194078947361</v>
      </c>
      <c r="O289" s="41">
        <v>2182.5607536096263</v>
      </c>
      <c r="P289" s="42">
        <f t="shared" si="122"/>
        <v>1</v>
      </c>
      <c r="Q289" s="43">
        <v>1848</v>
      </c>
      <c r="R289" s="43"/>
      <c r="S289" s="40">
        <f t="shared" si="123"/>
        <v>4</v>
      </c>
      <c r="T289" s="40"/>
      <c r="U289" s="40">
        <f t="shared" si="124"/>
        <v>0</v>
      </c>
      <c r="V289" s="40" t="str">
        <f>IFERROR(VLOOKUP(A289,'Data Tables'!$L$3:$M$89,2,FALSE),"No")</f>
        <v>Yes</v>
      </c>
      <c r="W289" s="40">
        <f t="shared" si="125"/>
        <v>4</v>
      </c>
      <c r="X289" s="43" t="s">
        <v>1138</v>
      </c>
      <c r="Y289" s="40">
        <f t="shared" si="126"/>
        <v>4</v>
      </c>
      <c r="Z289" s="41" t="s">
        <v>67</v>
      </c>
      <c r="AA289" s="40">
        <f t="shared" si="127"/>
        <v>2</v>
      </c>
      <c r="AB289" s="41" t="s">
        <v>41</v>
      </c>
      <c r="AC289" s="42">
        <f t="shared" si="128"/>
        <v>2</v>
      </c>
      <c r="AD289" s="41" t="s">
        <v>74</v>
      </c>
      <c r="AE289" s="42">
        <f t="shared" si="129"/>
        <v>2</v>
      </c>
      <c r="AF289" s="45">
        <v>1990</v>
      </c>
      <c r="AG289" s="40">
        <f t="shared" si="130"/>
        <v>2</v>
      </c>
      <c r="AH289" s="45" t="str">
        <f>IF(AND(E289="Upstate",Q289&gt;=1945),"Forced Air",IF(Q289&gt;=1980,"Hydronic",IF(AND(E289="Downstate/LI/HV",Q289&gt;=1945),"Forced Air","Steam")))</f>
        <v>Steam</v>
      </c>
      <c r="AI289" s="40">
        <f t="shared" si="131"/>
        <v>2</v>
      </c>
      <c r="AJ289" s="46" t="s">
        <v>42</v>
      </c>
      <c r="AK289" s="40">
        <f t="shared" si="132"/>
        <v>0</v>
      </c>
      <c r="AL289" s="9" t="s">
        <v>1048</v>
      </c>
      <c r="AM289" s="9">
        <f t="shared" si="133"/>
        <v>4</v>
      </c>
      <c r="AN289" s="9" t="s">
        <v>1055</v>
      </c>
      <c r="AO289" s="47">
        <f>VLOOKUP(AN289,'Data Tables'!$E$4:$F$15,2,FALSE)</f>
        <v>20.157194</v>
      </c>
      <c r="AP289" s="9">
        <f t="shared" si="134"/>
        <v>0</v>
      </c>
      <c r="AQ289" s="9" t="s">
        <v>1050</v>
      </c>
      <c r="AR289" s="9">
        <f t="shared" si="135"/>
        <v>2</v>
      </c>
      <c r="AS289" s="9" t="str">
        <f t="shared" si="136"/>
        <v>NYC Natural Gas</v>
      </c>
      <c r="AT289" s="9"/>
      <c r="AU289" s="9">
        <f t="shared" si="137"/>
        <v>2</v>
      </c>
      <c r="AV289" s="9">
        <f t="shared" si="138"/>
        <v>59</v>
      </c>
    </row>
    <row r="290" spans="1:48" x14ac:dyDescent="0.25">
      <c r="A290" s="9" t="s">
        <v>398</v>
      </c>
      <c r="B290" s="9" t="s">
        <v>399</v>
      </c>
      <c r="C290" s="9" t="s">
        <v>84</v>
      </c>
      <c r="D290" s="9" t="s">
        <v>84</v>
      </c>
      <c r="E290" t="s">
        <v>1034</v>
      </c>
      <c r="F290" t="str">
        <f t="shared" si="119"/>
        <v>NYC</v>
      </c>
      <c r="G290" s="9" t="s">
        <v>53</v>
      </c>
      <c r="H290" s="36">
        <v>40.615588000000002</v>
      </c>
      <c r="I290" s="36">
        <v>-74.092912999999996</v>
      </c>
      <c r="J290" s="40">
        <f t="shared" si="139"/>
        <v>2</v>
      </c>
      <c r="K290" s="40">
        <f t="shared" si="120"/>
        <v>0</v>
      </c>
      <c r="L290" s="40">
        <f t="shared" si="121"/>
        <v>1</v>
      </c>
      <c r="M290" s="41">
        <v>37738.489967532463</v>
      </c>
      <c r="N290" s="41">
        <v>4248.3387828947361</v>
      </c>
      <c r="O290" s="41">
        <v>2595.0761630614975</v>
      </c>
      <c r="P290" s="42">
        <f t="shared" si="122"/>
        <v>1</v>
      </c>
      <c r="Q290" s="43">
        <v>1921</v>
      </c>
      <c r="R290" s="43">
        <v>2013</v>
      </c>
      <c r="S290" s="40">
        <f t="shared" si="123"/>
        <v>0</v>
      </c>
      <c r="T290" s="40"/>
      <c r="U290" s="40">
        <f t="shared" si="124"/>
        <v>0</v>
      </c>
      <c r="V290" s="40" t="str">
        <f>IFERROR(VLOOKUP(A290,'Data Tables'!$L$3:$M$89,2,FALSE),"No")</f>
        <v>Yes</v>
      </c>
      <c r="W290" s="40">
        <f t="shared" si="125"/>
        <v>4</v>
      </c>
      <c r="X290" s="43"/>
      <c r="Y290" s="40">
        <f t="shared" si="126"/>
        <v>0</v>
      </c>
      <c r="Z290" s="41" t="s">
        <v>46</v>
      </c>
      <c r="AA290" s="40">
        <f t="shared" si="127"/>
        <v>4</v>
      </c>
      <c r="AB290" s="44" t="str">
        <f>IF(AND(E290="Manhattan",G290="Multifamily Housing"),IF(Q290&lt;1980,"Dual Fuel","Natural Gas"),IF(AND(E290="Manhattan",G290&lt;&gt;"Multifamily Housing"),IF(Q290&lt;1945,"Oil",IF(Q290&lt;1980,"Dual Fuel","Natural Gas")),IF(E290="Downstate/LI/HV",IF(Q290&lt;1980,"Dual Fuel","Natural Gas"),IF(Q290&lt;1945,"Dual Fuel","Natural Gas"))))</f>
        <v>Dual Fuel</v>
      </c>
      <c r="AC290" s="42">
        <f t="shared" si="128"/>
        <v>3</v>
      </c>
      <c r="AD290" s="44" t="str">
        <f>IF(AND(E290="Upstate",Q290&gt;=1945),"Furnace",IF(Q290&gt;=1980,"HW Boiler",IF(AND(E290="Downstate/LI/HV",Q290&gt;=1945),"Furnace","Steam Boiler")))</f>
        <v>Steam Boiler</v>
      </c>
      <c r="AE290" s="42">
        <f t="shared" si="129"/>
        <v>2</v>
      </c>
      <c r="AF290" s="45">
        <v>1990</v>
      </c>
      <c r="AG290" s="40">
        <f t="shared" si="130"/>
        <v>2</v>
      </c>
      <c r="AH290" s="45" t="str">
        <f>IF(AND(E290="Upstate",Q290&gt;=1945),"Forced Air",IF(Q290&gt;=1980,"Hydronic",IF(AND(E290="Downstate/LI/HV",Q290&gt;=1945),"Forced Air","Steam")))</f>
        <v>Steam</v>
      </c>
      <c r="AI290" s="40">
        <f t="shared" si="131"/>
        <v>2</v>
      </c>
      <c r="AJ290" s="46" t="s">
        <v>42</v>
      </c>
      <c r="AK290" s="40">
        <f t="shared" si="132"/>
        <v>0</v>
      </c>
      <c r="AL290" s="9" t="s">
        <v>1048</v>
      </c>
      <c r="AM290" s="9">
        <f t="shared" si="133"/>
        <v>4</v>
      </c>
      <c r="AN290" s="9" t="s">
        <v>1055</v>
      </c>
      <c r="AO290" s="47">
        <f>VLOOKUP(AN290,'Data Tables'!$E$4:$F$15,2,FALSE)</f>
        <v>20.157194</v>
      </c>
      <c r="AP290" s="9">
        <f t="shared" si="134"/>
        <v>0</v>
      </c>
      <c r="AQ290" s="9" t="s">
        <v>1050</v>
      </c>
      <c r="AR290" s="9">
        <f t="shared" si="135"/>
        <v>2</v>
      </c>
      <c r="AS290" s="9" t="str">
        <f t="shared" si="136"/>
        <v>NYC Dual Fuel</v>
      </c>
      <c r="AT290" s="9"/>
      <c r="AU290" s="9">
        <f t="shared" si="137"/>
        <v>3</v>
      </c>
      <c r="AV290" s="9">
        <f t="shared" si="138"/>
        <v>59</v>
      </c>
    </row>
    <row r="291" spans="1:48" hidden="1" x14ac:dyDescent="0.25">
      <c r="A291" s="9" t="s">
        <v>548</v>
      </c>
      <c r="B291" s="9" t="s">
        <v>549</v>
      </c>
      <c r="C291" s="9" t="s">
        <v>550</v>
      </c>
      <c r="D291" s="9" t="s">
        <v>503</v>
      </c>
      <c r="E291" t="s">
        <v>1035</v>
      </c>
      <c r="F291" t="str">
        <f t="shared" si="119"/>
        <v>Not NYC</v>
      </c>
      <c r="G291" s="9" t="s">
        <v>53</v>
      </c>
      <c r="H291" s="36">
        <v>44.692929999999997</v>
      </c>
      <c r="I291" s="36">
        <v>-73.466536000000005</v>
      </c>
      <c r="J291" s="40">
        <f t="shared" si="139"/>
        <v>2</v>
      </c>
      <c r="K291" s="40">
        <f t="shared" si="120"/>
        <v>0</v>
      </c>
      <c r="L291" s="40">
        <f t="shared" si="121"/>
        <v>1</v>
      </c>
      <c r="M291" s="41">
        <v>95035.853863636352</v>
      </c>
      <c r="N291" s="41">
        <v>10698.480625</v>
      </c>
      <c r="O291" s="41">
        <f>(M291/0.85)*116.9*0.0005</f>
        <v>6535.1125392112299</v>
      </c>
      <c r="P291" s="42">
        <f t="shared" si="122"/>
        <v>2</v>
      </c>
      <c r="Q291" s="43">
        <v>1932</v>
      </c>
      <c r="R291" s="43">
        <v>2017</v>
      </c>
      <c r="S291" s="40">
        <f t="shared" si="123"/>
        <v>0</v>
      </c>
      <c r="T291" s="40" t="s">
        <v>1162</v>
      </c>
      <c r="U291" s="40">
        <f t="shared" si="124"/>
        <v>4</v>
      </c>
      <c r="V291" s="40" t="str">
        <f>IFERROR(VLOOKUP(A291,'Data Tables'!$L$3:$M$89,2,FALSE),"No")</f>
        <v>No</v>
      </c>
      <c r="W291" s="40">
        <f t="shared" si="125"/>
        <v>0</v>
      </c>
      <c r="X291" s="43"/>
      <c r="Y291" s="40">
        <f t="shared" si="126"/>
        <v>0</v>
      </c>
      <c r="Z291" s="43" t="s">
        <v>46</v>
      </c>
      <c r="AA291" s="40">
        <f t="shared" si="127"/>
        <v>4</v>
      </c>
      <c r="AB291" s="43" t="s">
        <v>41</v>
      </c>
      <c r="AC291" s="42">
        <f t="shared" si="128"/>
        <v>2</v>
      </c>
      <c r="AD291" s="41" t="s">
        <v>54</v>
      </c>
      <c r="AE291" s="42">
        <f t="shared" si="129"/>
        <v>2</v>
      </c>
      <c r="AF291" s="45">
        <v>1990</v>
      </c>
      <c r="AG291" s="40">
        <f t="shared" si="130"/>
        <v>2</v>
      </c>
      <c r="AH291" s="43" t="s">
        <v>49</v>
      </c>
      <c r="AI291" s="40">
        <f t="shared" si="131"/>
        <v>2</v>
      </c>
      <c r="AJ291" s="46" t="s">
        <v>49</v>
      </c>
      <c r="AK291" s="40">
        <f t="shared" si="132"/>
        <v>1</v>
      </c>
      <c r="AL291" s="9" t="s">
        <v>1064</v>
      </c>
      <c r="AM291" s="9">
        <f t="shared" si="133"/>
        <v>1</v>
      </c>
      <c r="AN291" s="9" t="s">
        <v>1059</v>
      </c>
      <c r="AO291" s="47">
        <f>VLOOKUP(AN291,'Data Tables'!$E$4:$F$15,2,FALSE)</f>
        <v>4.5679997999999999</v>
      </c>
      <c r="AP291" s="9">
        <f t="shared" si="134"/>
        <v>4</v>
      </c>
      <c r="AQ291" s="9" t="s">
        <v>1061</v>
      </c>
      <c r="AR291" s="9">
        <f t="shared" si="135"/>
        <v>4</v>
      </c>
      <c r="AS291" s="9" t="str">
        <f t="shared" si="136"/>
        <v>Not NYC</v>
      </c>
      <c r="AT291" s="9"/>
      <c r="AU291" s="9">
        <f t="shared" si="137"/>
        <v>0</v>
      </c>
      <c r="AV291" s="9">
        <f t="shared" si="138"/>
        <v>59</v>
      </c>
    </row>
    <row r="292" spans="1:48" x14ac:dyDescent="0.25">
      <c r="A292" s="9" t="s">
        <v>314</v>
      </c>
      <c r="B292" s="9" t="s">
        <v>315</v>
      </c>
      <c r="C292" s="9" t="s">
        <v>62</v>
      </c>
      <c r="D292" s="9" t="s">
        <v>38</v>
      </c>
      <c r="E292" t="s">
        <v>1034</v>
      </c>
      <c r="F292" t="str">
        <f t="shared" si="119"/>
        <v>NYC</v>
      </c>
      <c r="G292" s="9" t="s">
        <v>316</v>
      </c>
      <c r="H292" s="36">
        <v>40.618699999999997</v>
      </c>
      <c r="I292" s="36">
        <v>-74.033199999999994</v>
      </c>
      <c r="J292" s="40">
        <f t="shared" si="139"/>
        <v>3</v>
      </c>
      <c r="K292" s="40">
        <f t="shared" si="120"/>
        <v>2</v>
      </c>
      <c r="L292" s="40">
        <f t="shared" si="121"/>
        <v>3</v>
      </c>
      <c r="M292" s="41">
        <v>61612.180758714283</v>
      </c>
      <c r="N292" s="41">
        <v>14649.651045338416</v>
      </c>
      <c r="O292" s="41">
        <f>(M292/0.85)*116.9*0.0005</f>
        <v>4236.743488643353</v>
      </c>
      <c r="P292" s="42">
        <f t="shared" si="122"/>
        <v>2</v>
      </c>
      <c r="Q292" s="43">
        <v>1931</v>
      </c>
      <c r="R292" s="43">
        <v>2020</v>
      </c>
      <c r="S292" s="40">
        <f t="shared" si="123"/>
        <v>0</v>
      </c>
      <c r="T292" s="40" t="s">
        <v>1162</v>
      </c>
      <c r="U292" s="40">
        <f t="shared" si="124"/>
        <v>4</v>
      </c>
      <c r="V292" s="40" t="str">
        <f>IFERROR(VLOOKUP(A292,'Data Tables'!$L$3:$M$89,2,FALSE),"No")</f>
        <v>No</v>
      </c>
      <c r="W292" s="40">
        <f t="shared" si="125"/>
        <v>0</v>
      </c>
      <c r="X292" s="43"/>
      <c r="Y292" s="40">
        <f t="shared" si="126"/>
        <v>0</v>
      </c>
      <c r="Z292" s="41" t="s">
        <v>67</v>
      </c>
      <c r="AA292" s="40">
        <f t="shared" si="127"/>
        <v>2</v>
      </c>
      <c r="AB292" s="41" t="s">
        <v>41</v>
      </c>
      <c r="AC292" s="42">
        <f t="shared" si="128"/>
        <v>2</v>
      </c>
      <c r="AD292" s="41" t="s">
        <v>74</v>
      </c>
      <c r="AE292" s="42">
        <f t="shared" si="129"/>
        <v>2</v>
      </c>
      <c r="AF292" s="45">
        <v>1990</v>
      </c>
      <c r="AG292" s="40">
        <f t="shared" si="130"/>
        <v>2</v>
      </c>
      <c r="AH292" s="45" t="str">
        <f>IF(AND(E292="Upstate",Q292&gt;=1945),"Forced Air",IF(Q292&gt;=1980,"Hydronic",IF(AND(E292="Downstate/LI/HV",Q292&gt;=1945),"Forced Air","Steam")))</f>
        <v>Steam</v>
      </c>
      <c r="AI292" s="40">
        <f t="shared" si="131"/>
        <v>2</v>
      </c>
      <c r="AJ292" s="46" t="s">
        <v>42</v>
      </c>
      <c r="AK292" s="40">
        <f t="shared" si="132"/>
        <v>0</v>
      </c>
      <c r="AL292" s="9" t="s">
        <v>1048</v>
      </c>
      <c r="AM292" s="9">
        <f t="shared" si="133"/>
        <v>4</v>
      </c>
      <c r="AN292" s="9" t="s">
        <v>1055</v>
      </c>
      <c r="AO292" s="47">
        <f>VLOOKUP(AN292,'Data Tables'!$E$4:$F$15,2,FALSE)</f>
        <v>20.157194</v>
      </c>
      <c r="AP292" s="9">
        <f t="shared" si="134"/>
        <v>0</v>
      </c>
      <c r="AQ292" s="9" t="s">
        <v>1050</v>
      </c>
      <c r="AR292" s="9">
        <f t="shared" si="135"/>
        <v>2</v>
      </c>
      <c r="AS292" s="9" t="str">
        <f t="shared" si="136"/>
        <v>NYC Natural Gas</v>
      </c>
      <c r="AT292" s="9"/>
      <c r="AU292" s="9">
        <f t="shared" si="137"/>
        <v>2</v>
      </c>
      <c r="AV292" s="9">
        <f t="shared" si="138"/>
        <v>59</v>
      </c>
    </row>
    <row r="293" spans="1:48" x14ac:dyDescent="0.25">
      <c r="A293" s="9" t="s">
        <v>322</v>
      </c>
      <c r="B293" s="9" t="s">
        <v>323</v>
      </c>
      <c r="C293" s="9" t="s">
        <v>62</v>
      </c>
      <c r="D293" s="9" t="s">
        <v>63</v>
      </c>
      <c r="E293" t="s">
        <v>63</v>
      </c>
      <c r="F293" t="str">
        <f t="shared" si="119"/>
        <v>NYC</v>
      </c>
      <c r="G293" s="9" t="s">
        <v>76</v>
      </c>
      <c r="H293" s="36">
        <v>40.765022799999997</v>
      </c>
      <c r="I293" s="36">
        <v>-73.952558999999994</v>
      </c>
      <c r="J293" s="40">
        <f t="shared" si="139"/>
        <v>4</v>
      </c>
      <c r="K293" s="40">
        <f t="shared" si="120"/>
        <v>4</v>
      </c>
      <c r="L293" s="40">
        <f t="shared" si="121"/>
        <v>4</v>
      </c>
      <c r="M293" s="41">
        <v>55219.513363764716</v>
      </c>
      <c r="N293" s="41">
        <v>23225.389532372094</v>
      </c>
      <c r="O293" s="41">
        <f>(M293/0.85)*116.9*0.0005</f>
        <v>3797.1535954259389</v>
      </c>
      <c r="P293" s="42">
        <f t="shared" si="122"/>
        <v>2</v>
      </c>
      <c r="Q293" s="43">
        <v>1955</v>
      </c>
      <c r="R293" s="43">
        <v>2011</v>
      </c>
      <c r="S293" s="40">
        <f t="shared" si="123"/>
        <v>0</v>
      </c>
      <c r="T293" s="40"/>
      <c r="U293" s="40">
        <f t="shared" si="124"/>
        <v>0</v>
      </c>
      <c r="V293" s="40" t="str">
        <f>IFERROR(VLOOKUP(A293,'Data Tables'!$L$3:$M$89,2,FALSE),"No")</f>
        <v>No</v>
      </c>
      <c r="W293" s="40">
        <f t="shared" si="125"/>
        <v>0</v>
      </c>
      <c r="X293" s="43" t="s">
        <v>1134</v>
      </c>
      <c r="Y293" s="40">
        <f t="shared" si="126"/>
        <v>4</v>
      </c>
      <c r="Z293" s="41" t="s">
        <v>40</v>
      </c>
      <c r="AA293" s="40">
        <f t="shared" si="127"/>
        <v>0</v>
      </c>
      <c r="AB293" s="44" t="str">
        <f>IF(AND(E293="Manhattan",G293="Multifamily Housing"),IF(Q293&lt;1980,"Dual Fuel","Natural Gas"),IF(AND(E293="Manhattan",G293&lt;&gt;"Multifamily Housing"),IF(Q293&lt;1945,"Oil",IF(Q293&lt;1980,"Dual Fuel","Natural Gas")),IF(E293="Downstate/LI/HV",IF(Q293&lt;1980,"Dual Fuel","Natural Gas"),IF(Q293&lt;1945,"Dual Fuel","Natural Gas"))))</f>
        <v>Dual Fuel</v>
      </c>
      <c r="AC293" s="42">
        <f t="shared" si="128"/>
        <v>3</v>
      </c>
      <c r="AD293" s="41" t="s">
        <v>54</v>
      </c>
      <c r="AE293" s="42">
        <f t="shared" si="129"/>
        <v>2</v>
      </c>
      <c r="AF293" s="45">
        <v>1990</v>
      </c>
      <c r="AG293" s="40">
        <f t="shared" si="130"/>
        <v>2</v>
      </c>
      <c r="AH293" s="43" t="s">
        <v>49</v>
      </c>
      <c r="AI293" s="40">
        <f t="shared" si="131"/>
        <v>2</v>
      </c>
      <c r="AJ293" s="46" t="s">
        <v>49</v>
      </c>
      <c r="AK293" s="40">
        <f t="shared" si="132"/>
        <v>1</v>
      </c>
      <c r="AL293" s="9" t="s">
        <v>1048</v>
      </c>
      <c r="AM293" s="9">
        <f t="shared" si="133"/>
        <v>4</v>
      </c>
      <c r="AN293" s="9" t="s">
        <v>1055</v>
      </c>
      <c r="AO293" s="47">
        <f>VLOOKUP(AN293,'Data Tables'!$E$4:$F$15,2,FALSE)</f>
        <v>20.157194</v>
      </c>
      <c r="AP293" s="9">
        <f t="shared" si="134"/>
        <v>0</v>
      </c>
      <c r="AQ293" s="9" t="s">
        <v>1050</v>
      </c>
      <c r="AR293" s="9">
        <f t="shared" si="135"/>
        <v>2</v>
      </c>
      <c r="AS293" s="9" t="str">
        <f t="shared" si="136"/>
        <v>NYC Dual Fuel</v>
      </c>
      <c r="AT293" s="9" t="s">
        <v>1162</v>
      </c>
      <c r="AU293" s="9">
        <f t="shared" si="137"/>
        <v>0</v>
      </c>
      <c r="AV293" s="9">
        <f t="shared" si="138"/>
        <v>58</v>
      </c>
    </row>
    <row r="294" spans="1:48" x14ac:dyDescent="0.25">
      <c r="A294" s="9" t="s">
        <v>376</v>
      </c>
      <c r="B294" s="9" t="s">
        <v>377</v>
      </c>
      <c r="C294" s="9" t="s">
        <v>62</v>
      </c>
      <c r="D294" s="9" t="s">
        <v>63</v>
      </c>
      <c r="E294" t="s">
        <v>63</v>
      </c>
      <c r="F294" t="str">
        <f t="shared" si="119"/>
        <v>NYC</v>
      </c>
      <c r="G294" s="9" t="s">
        <v>76</v>
      </c>
      <c r="H294" s="36">
        <v>40.732664999999997</v>
      </c>
      <c r="I294" s="36">
        <v>-73.9816</v>
      </c>
      <c r="J294" s="40">
        <f t="shared" si="139"/>
        <v>4</v>
      </c>
      <c r="K294" s="40">
        <f t="shared" si="120"/>
        <v>4</v>
      </c>
      <c r="L294" s="40">
        <f t="shared" si="121"/>
        <v>4</v>
      </c>
      <c r="M294" s="41">
        <v>168579.25757012606</v>
      </c>
      <c r="N294" s="41">
        <v>73508.39719627591</v>
      </c>
      <c r="O294" s="41">
        <v>11592.303064675141</v>
      </c>
      <c r="P294" s="42">
        <f t="shared" si="122"/>
        <v>3</v>
      </c>
      <c r="Q294" s="43">
        <v>1910</v>
      </c>
      <c r="R294" s="43"/>
      <c r="S294" s="40">
        <f t="shared" si="123"/>
        <v>4</v>
      </c>
      <c r="T294" s="40"/>
      <c r="U294" s="40">
        <f t="shared" si="124"/>
        <v>0</v>
      </c>
      <c r="V294" s="40" t="str">
        <f>IFERROR(VLOOKUP(A294,'Data Tables'!$L$3:$M$89,2,FALSE),"No")</f>
        <v>No</v>
      </c>
      <c r="W294" s="40">
        <f t="shared" si="125"/>
        <v>0</v>
      </c>
      <c r="X294" s="43"/>
      <c r="Y294" s="40">
        <f t="shared" si="126"/>
        <v>0</v>
      </c>
      <c r="Z294" s="41" t="s">
        <v>40</v>
      </c>
      <c r="AA294" s="40">
        <f t="shared" si="127"/>
        <v>0</v>
      </c>
      <c r="AB294" s="41" t="s">
        <v>41</v>
      </c>
      <c r="AC294" s="42">
        <f t="shared" si="128"/>
        <v>2</v>
      </c>
      <c r="AD294" s="41" t="s">
        <v>104</v>
      </c>
      <c r="AE294" s="42">
        <f t="shared" si="129"/>
        <v>3</v>
      </c>
      <c r="AF294" s="43">
        <v>2013</v>
      </c>
      <c r="AG294" s="40">
        <f t="shared" si="130"/>
        <v>1</v>
      </c>
      <c r="AH294" s="45" t="str">
        <f t="shared" ref="AH294:AH305" si="140">IF(AND(E294="Upstate",Q294&gt;=1945),"Forced Air",IF(Q294&gt;=1980,"Hydronic",IF(AND(E294="Downstate/LI/HV",Q294&gt;=1945),"Forced Air","Steam")))</f>
        <v>Steam</v>
      </c>
      <c r="AI294" s="40">
        <f t="shared" si="131"/>
        <v>2</v>
      </c>
      <c r="AJ294" s="46" t="s">
        <v>42</v>
      </c>
      <c r="AK294" s="40">
        <f t="shared" si="132"/>
        <v>0</v>
      </c>
      <c r="AL294" s="9" t="s">
        <v>1048</v>
      </c>
      <c r="AM294" s="9">
        <f t="shared" si="133"/>
        <v>4</v>
      </c>
      <c r="AN294" s="9" t="s">
        <v>1055</v>
      </c>
      <c r="AO294" s="47">
        <f>VLOOKUP(AN294,'Data Tables'!$E$4:$F$15,2,FALSE)</f>
        <v>20.157194</v>
      </c>
      <c r="AP294" s="9">
        <f t="shared" si="134"/>
        <v>0</v>
      </c>
      <c r="AQ294" s="9" t="s">
        <v>1050</v>
      </c>
      <c r="AR294" s="9">
        <f t="shared" si="135"/>
        <v>2</v>
      </c>
      <c r="AS294" s="9" t="str">
        <f t="shared" si="136"/>
        <v>NYC Natural Gas</v>
      </c>
      <c r="AT294" s="9" t="s">
        <v>1162</v>
      </c>
      <c r="AU294" s="9">
        <f t="shared" si="137"/>
        <v>0</v>
      </c>
      <c r="AV294" s="9">
        <f t="shared" si="138"/>
        <v>58</v>
      </c>
    </row>
    <row r="295" spans="1:48" x14ac:dyDescent="0.25">
      <c r="A295" s="9" t="s">
        <v>160</v>
      </c>
      <c r="B295" s="9" t="s">
        <v>160</v>
      </c>
      <c r="C295" s="9" t="s">
        <v>38</v>
      </c>
      <c r="D295" s="9" t="s">
        <v>38</v>
      </c>
      <c r="E295" t="s">
        <v>1034</v>
      </c>
      <c r="F295" t="str">
        <f t="shared" si="119"/>
        <v>NYC</v>
      </c>
      <c r="G295" s="9" t="s">
        <v>76</v>
      </c>
      <c r="H295" s="36">
        <v>40.6566616</v>
      </c>
      <c r="I295" s="36">
        <v>-73.944000799999998</v>
      </c>
      <c r="J295" s="40">
        <f t="shared" si="139"/>
        <v>4</v>
      </c>
      <c r="K295" s="40">
        <f t="shared" si="120"/>
        <v>4</v>
      </c>
      <c r="L295" s="40">
        <f t="shared" si="121"/>
        <v>4</v>
      </c>
      <c r="M295" s="41">
        <v>176526.21027458826</v>
      </c>
      <c r="N295" s="41">
        <v>74247.12291997674</v>
      </c>
      <c r="O295" s="41">
        <f>(M295/0.85)*116.9*0.0005</f>
        <v>12138.772930058452</v>
      </c>
      <c r="P295" s="42">
        <f t="shared" si="122"/>
        <v>3</v>
      </c>
      <c r="Q295" s="43">
        <v>1837</v>
      </c>
      <c r="R295" s="43">
        <v>1997</v>
      </c>
      <c r="S295" s="40">
        <f t="shared" si="123"/>
        <v>2</v>
      </c>
      <c r="T295" s="40" t="s">
        <v>1162</v>
      </c>
      <c r="U295" s="40">
        <f t="shared" si="124"/>
        <v>4</v>
      </c>
      <c r="V295" s="40" t="str">
        <f>IFERROR(VLOOKUP(A295,'Data Tables'!$L$3:$M$89,2,FALSE),"No")</f>
        <v>No</v>
      </c>
      <c r="W295" s="40">
        <f t="shared" si="125"/>
        <v>0</v>
      </c>
      <c r="X295" s="43"/>
      <c r="Y295" s="40">
        <f t="shared" si="126"/>
        <v>0</v>
      </c>
      <c r="Z295" s="41" t="s">
        <v>156</v>
      </c>
      <c r="AA295" s="40">
        <f t="shared" si="127"/>
        <v>0</v>
      </c>
      <c r="AB295" s="41" t="s">
        <v>41</v>
      </c>
      <c r="AC295" s="42">
        <f t="shared" si="128"/>
        <v>2</v>
      </c>
      <c r="AD295" s="41" t="s">
        <v>104</v>
      </c>
      <c r="AE295" s="42">
        <f t="shared" si="129"/>
        <v>3</v>
      </c>
      <c r="AF295" s="43">
        <v>2019</v>
      </c>
      <c r="AG295" s="40">
        <f t="shared" si="130"/>
        <v>1</v>
      </c>
      <c r="AH295" s="45" t="str">
        <f t="shared" si="140"/>
        <v>Steam</v>
      </c>
      <c r="AI295" s="40">
        <f t="shared" si="131"/>
        <v>2</v>
      </c>
      <c r="AJ295" s="46" t="s">
        <v>42</v>
      </c>
      <c r="AK295" s="40">
        <f t="shared" si="132"/>
        <v>0</v>
      </c>
      <c r="AL295" s="9" t="s">
        <v>1048</v>
      </c>
      <c r="AM295" s="9">
        <f t="shared" si="133"/>
        <v>4</v>
      </c>
      <c r="AN295" s="9" t="s">
        <v>1055</v>
      </c>
      <c r="AO295" s="47">
        <f>VLOOKUP(AN295,'Data Tables'!$E$4:$F$15,2,FALSE)</f>
        <v>20.157194</v>
      </c>
      <c r="AP295" s="9">
        <f t="shared" si="134"/>
        <v>0</v>
      </c>
      <c r="AQ295" s="9" t="s">
        <v>1050</v>
      </c>
      <c r="AR295" s="9">
        <f t="shared" si="135"/>
        <v>2</v>
      </c>
      <c r="AS295" s="9" t="str">
        <f t="shared" si="136"/>
        <v>NYC Natural Gas</v>
      </c>
      <c r="AT295" s="9" t="s">
        <v>1162</v>
      </c>
      <c r="AU295" s="9">
        <f t="shared" si="137"/>
        <v>0</v>
      </c>
      <c r="AV295" s="9">
        <f t="shared" si="138"/>
        <v>58</v>
      </c>
    </row>
    <row r="296" spans="1:48" hidden="1" x14ac:dyDescent="0.25">
      <c r="A296" s="9" t="s">
        <v>569</v>
      </c>
      <c r="B296" s="9" t="s">
        <v>570</v>
      </c>
      <c r="C296" s="9" t="s">
        <v>437</v>
      </c>
      <c r="D296" s="9" t="s">
        <v>437</v>
      </c>
      <c r="E296" t="s">
        <v>1034</v>
      </c>
      <c r="F296" t="str">
        <f t="shared" si="119"/>
        <v>Not NYC</v>
      </c>
      <c r="G296" s="9" t="s">
        <v>76</v>
      </c>
      <c r="H296" s="36">
        <v>42.655849000000003</v>
      </c>
      <c r="I296" s="36">
        <v>-73.805082999999996</v>
      </c>
      <c r="J296" s="40">
        <f t="shared" si="139"/>
        <v>4</v>
      </c>
      <c r="K296" s="40">
        <f t="shared" si="120"/>
        <v>4</v>
      </c>
      <c r="L296" s="40">
        <f t="shared" si="121"/>
        <v>4</v>
      </c>
      <c r="M296" s="41">
        <v>83545.230766852124</v>
      </c>
      <c r="N296" s="41">
        <v>36429.60643903436</v>
      </c>
      <c r="O296" s="41">
        <f>(M296/0.85)*116.9*0.0005</f>
        <v>5744.9632215558904</v>
      </c>
      <c r="P296" s="42">
        <f t="shared" si="122"/>
        <v>2</v>
      </c>
      <c r="Q296" s="43">
        <v>1869</v>
      </c>
      <c r="R296" s="43">
        <v>2014</v>
      </c>
      <c r="S296" s="40">
        <f t="shared" si="123"/>
        <v>0</v>
      </c>
      <c r="T296" s="40"/>
      <c r="U296" s="40">
        <f t="shared" si="124"/>
        <v>0</v>
      </c>
      <c r="V296" s="40" t="str">
        <f>IFERROR(VLOOKUP(A296,'Data Tables'!$L$3:$M$89,2,FALSE),"No")</f>
        <v>No</v>
      </c>
      <c r="W296" s="40">
        <f t="shared" si="125"/>
        <v>0</v>
      </c>
      <c r="X296" s="43"/>
      <c r="Y296" s="40">
        <f t="shared" si="126"/>
        <v>0</v>
      </c>
      <c r="Z296" s="43" t="s">
        <v>156</v>
      </c>
      <c r="AA296" s="40">
        <f t="shared" si="127"/>
        <v>0</v>
      </c>
      <c r="AB296" s="44" t="str">
        <f>IF(AND(E296="Manhattan",G296="Multifamily Housing"),IF(Q296&lt;1980,"Dual Fuel","Natural Gas"),IF(AND(E296="Manhattan",G296&lt;&gt;"Multifamily Housing"),IF(Q296&lt;1945,"Oil",IF(Q296&lt;1980,"Dual Fuel","Natural Gas")),IF(E296="Downstate/LI/HV",IF(Q296&lt;1980,"Dual Fuel","Natural Gas"),IF(Q296&lt;1945,"Dual Fuel","Natural Gas"))))</f>
        <v>Dual Fuel</v>
      </c>
      <c r="AC296" s="42">
        <f t="shared" si="128"/>
        <v>3</v>
      </c>
      <c r="AD296" s="44" t="str">
        <f>IF(AND(E296="Upstate",Q296&gt;=1945),"Furnace",IF(Q296&gt;=1980,"HW Boiler",IF(AND(E296="Downstate/LI/HV",Q296&gt;=1945),"Furnace","Steam Boiler")))</f>
        <v>Steam Boiler</v>
      </c>
      <c r="AE296" s="42">
        <f t="shared" si="129"/>
        <v>2</v>
      </c>
      <c r="AF296" s="45">
        <v>1990</v>
      </c>
      <c r="AG296" s="40">
        <f t="shared" si="130"/>
        <v>2</v>
      </c>
      <c r="AH296" s="45" t="str">
        <f t="shared" si="140"/>
        <v>Steam</v>
      </c>
      <c r="AI296" s="40">
        <f t="shared" si="131"/>
        <v>2</v>
      </c>
      <c r="AJ296" s="46" t="s">
        <v>42</v>
      </c>
      <c r="AK296" s="40">
        <f t="shared" si="132"/>
        <v>0</v>
      </c>
      <c r="AL296" s="9" t="s">
        <v>1060</v>
      </c>
      <c r="AM296" s="9">
        <f t="shared" si="133"/>
        <v>2</v>
      </c>
      <c r="AN296" s="9" t="s">
        <v>1047</v>
      </c>
      <c r="AO296" s="47">
        <f>VLOOKUP(AN296,'Data Tables'!$E$4:$F$15,2,FALSE)</f>
        <v>8.6002589999999994</v>
      </c>
      <c r="AP296" s="9">
        <f t="shared" si="134"/>
        <v>4</v>
      </c>
      <c r="AQ296" s="9" t="s">
        <v>1061</v>
      </c>
      <c r="AR296" s="9">
        <f t="shared" si="135"/>
        <v>4</v>
      </c>
      <c r="AS296" s="9" t="str">
        <f t="shared" si="136"/>
        <v>Not NYC</v>
      </c>
      <c r="AT296" s="9"/>
      <c r="AU296" s="9">
        <f t="shared" si="137"/>
        <v>0</v>
      </c>
      <c r="AV296" s="9">
        <f t="shared" si="138"/>
        <v>58</v>
      </c>
    </row>
    <row r="297" spans="1:48" hidden="1" x14ac:dyDescent="0.25">
      <c r="A297" s="9" t="s">
        <v>579</v>
      </c>
      <c r="B297" s="9" t="s">
        <v>580</v>
      </c>
      <c r="C297" s="9" t="s">
        <v>581</v>
      </c>
      <c r="D297" s="9" t="s">
        <v>582</v>
      </c>
      <c r="E297" t="s">
        <v>1035</v>
      </c>
      <c r="F297" t="str">
        <f t="shared" si="119"/>
        <v>Not NYC</v>
      </c>
      <c r="G297" s="9" t="s">
        <v>76</v>
      </c>
      <c r="H297" s="36">
        <v>43.093536</v>
      </c>
      <c r="I297" s="36">
        <v>-79.050246000000001</v>
      </c>
      <c r="J297" s="40">
        <f t="shared" si="139"/>
        <v>4</v>
      </c>
      <c r="K297" s="40">
        <f t="shared" si="120"/>
        <v>4</v>
      </c>
      <c r="L297" s="40">
        <f t="shared" si="121"/>
        <v>4</v>
      </c>
      <c r="M297" s="41">
        <v>79585.631809759085</v>
      </c>
      <c r="N297" s="41">
        <v>34703.037126348434</v>
      </c>
      <c r="O297" s="41">
        <f>(M297/0.85)*116.9*0.0005</f>
        <v>5472.6825638593164</v>
      </c>
      <c r="P297" s="42">
        <f t="shared" si="122"/>
        <v>2</v>
      </c>
      <c r="Q297" s="43">
        <v>1895</v>
      </c>
      <c r="R297" s="43">
        <v>2019</v>
      </c>
      <c r="S297" s="40">
        <f t="shared" si="123"/>
        <v>0</v>
      </c>
      <c r="T297" s="40"/>
      <c r="U297" s="40">
        <f t="shared" si="124"/>
        <v>0</v>
      </c>
      <c r="V297" s="40" t="str">
        <f>IFERROR(VLOOKUP(A297,'Data Tables'!$L$3:$M$89,2,FALSE),"No")</f>
        <v>No</v>
      </c>
      <c r="W297" s="40">
        <f t="shared" si="125"/>
        <v>0</v>
      </c>
      <c r="X297" s="43"/>
      <c r="Y297" s="40">
        <f t="shared" si="126"/>
        <v>0</v>
      </c>
      <c r="Z297" s="43" t="s">
        <v>156</v>
      </c>
      <c r="AA297" s="40">
        <f t="shared" si="127"/>
        <v>0</v>
      </c>
      <c r="AB297" s="44" t="str">
        <f>IF(AND(E297="Manhattan",G297="Multifamily Housing"),IF(Q297&lt;1980,"Dual Fuel","Natural Gas"),IF(AND(E297="Manhattan",G297&lt;&gt;"Multifamily Housing"),IF(Q297&lt;1945,"Oil",IF(Q297&lt;1980,"Dual Fuel","Natural Gas")),IF(E297="Downstate/LI/HV",IF(Q297&lt;1980,"Dual Fuel","Natural Gas"),IF(Q297&lt;1945,"Dual Fuel","Natural Gas"))))</f>
        <v>Dual Fuel</v>
      </c>
      <c r="AC297" s="42">
        <f t="shared" si="128"/>
        <v>3</v>
      </c>
      <c r="AD297" s="44" t="str">
        <f>IF(AND(E297="Upstate",Q297&gt;=1945),"Furnace",IF(Q297&gt;=1980,"HW Boiler",IF(AND(E297="Downstate/LI/HV",Q297&gt;=1945),"Furnace","Steam Boiler")))</f>
        <v>Steam Boiler</v>
      </c>
      <c r="AE297" s="42">
        <f t="shared" si="129"/>
        <v>2</v>
      </c>
      <c r="AF297" s="45">
        <v>1990</v>
      </c>
      <c r="AG297" s="40">
        <f t="shared" si="130"/>
        <v>2</v>
      </c>
      <c r="AH297" s="45" t="str">
        <f t="shared" si="140"/>
        <v>Steam</v>
      </c>
      <c r="AI297" s="40">
        <f t="shared" si="131"/>
        <v>2</v>
      </c>
      <c r="AJ297" s="46" t="s">
        <v>42</v>
      </c>
      <c r="AK297" s="40">
        <f t="shared" si="132"/>
        <v>0</v>
      </c>
      <c r="AL297" s="9" t="s">
        <v>1060</v>
      </c>
      <c r="AM297" s="9">
        <f t="shared" si="133"/>
        <v>2</v>
      </c>
      <c r="AN297" s="9" t="s">
        <v>1047</v>
      </c>
      <c r="AO297" s="47">
        <f>VLOOKUP(AN297,'Data Tables'!$E$4:$F$15,2,FALSE)</f>
        <v>8.6002589999999994</v>
      </c>
      <c r="AP297" s="9">
        <f t="shared" si="134"/>
        <v>4</v>
      </c>
      <c r="AQ297" s="9" t="s">
        <v>1061</v>
      </c>
      <c r="AR297" s="9">
        <f t="shared" si="135"/>
        <v>4</v>
      </c>
      <c r="AS297" s="9" t="str">
        <f t="shared" si="136"/>
        <v>Not NYC</v>
      </c>
      <c r="AT297" s="9"/>
      <c r="AU297" s="9">
        <f t="shared" si="137"/>
        <v>0</v>
      </c>
      <c r="AV297" s="9">
        <f t="shared" si="138"/>
        <v>58</v>
      </c>
    </row>
    <row r="298" spans="1:48" hidden="1" x14ac:dyDescent="0.25">
      <c r="A298" s="9" t="s">
        <v>586</v>
      </c>
      <c r="B298" s="9" t="s">
        <v>587</v>
      </c>
      <c r="C298" s="9" t="s">
        <v>413</v>
      </c>
      <c r="D298" s="9" t="s">
        <v>414</v>
      </c>
      <c r="E298" t="s">
        <v>1035</v>
      </c>
      <c r="F298" t="str">
        <f t="shared" si="119"/>
        <v>Not NYC</v>
      </c>
      <c r="G298" s="9" t="s">
        <v>76</v>
      </c>
      <c r="H298" s="36">
        <v>43.041173000000001</v>
      </c>
      <c r="I298" s="36">
        <v>-76.138046000000003</v>
      </c>
      <c r="J298" s="40">
        <f t="shared" si="139"/>
        <v>4</v>
      </c>
      <c r="K298" s="40">
        <f t="shared" si="120"/>
        <v>4</v>
      </c>
      <c r="L298" s="40">
        <f t="shared" si="121"/>
        <v>4</v>
      </c>
      <c r="M298" s="41">
        <v>77654.457657934516</v>
      </c>
      <c r="N298" s="41">
        <v>33860.955374099351</v>
      </c>
      <c r="O298" s="41">
        <v>5339.885941301498</v>
      </c>
      <c r="P298" s="42">
        <f t="shared" si="122"/>
        <v>2</v>
      </c>
      <c r="Q298" s="43">
        <v>1929</v>
      </c>
      <c r="R298" s="43">
        <v>2017</v>
      </c>
      <c r="S298" s="40">
        <f t="shared" si="123"/>
        <v>0</v>
      </c>
      <c r="T298" s="40"/>
      <c r="U298" s="40">
        <f t="shared" si="124"/>
        <v>0</v>
      </c>
      <c r="V298" s="40" t="str">
        <f>IFERROR(VLOOKUP(A298,'Data Tables'!$L$3:$M$89,2,FALSE),"No")</f>
        <v>No</v>
      </c>
      <c r="W298" s="40">
        <f t="shared" si="125"/>
        <v>0</v>
      </c>
      <c r="X298" s="43"/>
      <c r="Y298" s="40">
        <f t="shared" si="126"/>
        <v>0</v>
      </c>
      <c r="Z298" s="43" t="s">
        <v>40</v>
      </c>
      <c r="AA298" s="40">
        <f t="shared" si="127"/>
        <v>0</v>
      </c>
      <c r="AB298" s="44" t="str">
        <f>IF(AND(E298="Manhattan",G298="Multifamily Housing"),IF(Q298&lt;1980,"Dual Fuel","Natural Gas"),IF(AND(E298="Manhattan",G298&lt;&gt;"Multifamily Housing"),IF(Q298&lt;1945,"Oil",IF(Q298&lt;1980,"Dual Fuel","Natural Gas")),IF(E298="Downstate/LI/HV",IF(Q298&lt;1980,"Dual Fuel","Natural Gas"),IF(Q298&lt;1945,"Dual Fuel","Natural Gas"))))</f>
        <v>Dual Fuel</v>
      </c>
      <c r="AC298" s="42">
        <f t="shared" si="128"/>
        <v>3</v>
      </c>
      <c r="AD298" s="44" t="str">
        <f>IF(AND(E298="Upstate",Q298&gt;=1945),"Furnace",IF(Q298&gt;=1980,"HW Boiler",IF(AND(E298="Downstate/LI/HV",Q298&gt;=1945),"Furnace","Steam Boiler")))</f>
        <v>Steam Boiler</v>
      </c>
      <c r="AE298" s="42">
        <f t="shared" si="129"/>
        <v>2</v>
      </c>
      <c r="AF298" s="45">
        <v>1990</v>
      </c>
      <c r="AG298" s="40">
        <f t="shared" si="130"/>
        <v>2</v>
      </c>
      <c r="AH298" s="45" t="str">
        <f t="shared" si="140"/>
        <v>Steam</v>
      </c>
      <c r="AI298" s="40">
        <f t="shared" si="131"/>
        <v>2</v>
      </c>
      <c r="AJ298" s="46" t="s">
        <v>42</v>
      </c>
      <c r="AK298" s="40">
        <f t="shared" si="132"/>
        <v>0</v>
      </c>
      <c r="AL298" s="9" t="s">
        <v>1060</v>
      </c>
      <c r="AM298" s="9">
        <f t="shared" si="133"/>
        <v>2</v>
      </c>
      <c r="AN298" s="9" t="s">
        <v>1047</v>
      </c>
      <c r="AO298" s="47">
        <f>VLOOKUP(AN298,'Data Tables'!$E$4:$F$15,2,FALSE)</f>
        <v>8.6002589999999994</v>
      </c>
      <c r="AP298" s="9">
        <f t="shared" si="134"/>
        <v>4</v>
      </c>
      <c r="AQ298" s="9" t="s">
        <v>1061</v>
      </c>
      <c r="AR298" s="9">
        <f t="shared" si="135"/>
        <v>4</v>
      </c>
      <c r="AS298" s="9" t="str">
        <f t="shared" si="136"/>
        <v>Not NYC</v>
      </c>
      <c r="AT298" s="9"/>
      <c r="AU298" s="9">
        <f t="shared" si="137"/>
        <v>0</v>
      </c>
      <c r="AV298" s="9">
        <f t="shared" si="138"/>
        <v>58</v>
      </c>
    </row>
    <row r="299" spans="1:48" hidden="1" x14ac:dyDescent="0.25">
      <c r="A299" s="9" t="s">
        <v>654</v>
      </c>
      <c r="B299" s="9" t="s">
        <v>655</v>
      </c>
      <c r="C299" s="9" t="s">
        <v>573</v>
      </c>
      <c r="D299" s="9" t="s">
        <v>450</v>
      </c>
      <c r="E299" t="s">
        <v>1034</v>
      </c>
      <c r="F299" t="str">
        <f t="shared" si="119"/>
        <v>Not NYC</v>
      </c>
      <c r="G299" s="9" t="s">
        <v>76</v>
      </c>
      <c r="H299" s="36">
        <v>40.685893999999998</v>
      </c>
      <c r="I299" s="36">
        <v>-73.634658999999999</v>
      </c>
      <c r="J299" s="40">
        <f t="shared" si="139"/>
        <v>4</v>
      </c>
      <c r="K299" s="40">
        <f t="shared" si="120"/>
        <v>4</v>
      </c>
      <c r="L299" s="40">
        <f t="shared" si="121"/>
        <v>4</v>
      </c>
      <c r="M299" s="41">
        <v>61189.706213970225</v>
      </c>
      <c r="N299" s="41">
        <v>26681.557942138181</v>
      </c>
      <c r="O299" s="41">
        <f t="shared" ref="O299:O321" si="141">(M299/0.85)*116.9*0.0005</f>
        <v>4207.6921508312471</v>
      </c>
      <c r="P299" s="42">
        <f t="shared" si="122"/>
        <v>2</v>
      </c>
      <c r="Q299" s="43">
        <v>1941</v>
      </c>
      <c r="R299" s="43"/>
      <c r="S299" s="40">
        <f t="shared" si="123"/>
        <v>4</v>
      </c>
      <c r="T299" s="40"/>
      <c r="U299" s="40">
        <f t="shared" si="124"/>
        <v>0</v>
      </c>
      <c r="V299" s="40" t="str">
        <f>IFERROR(VLOOKUP(A299,'Data Tables'!$L$3:$M$89,2,FALSE),"No")</f>
        <v>No</v>
      </c>
      <c r="W299" s="40">
        <f t="shared" si="125"/>
        <v>0</v>
      </c>
      <c r="X299" s="43"/>
      <c r="Y299" s="40">
        <f t="shared" si="126"/>
        <v>0</v>
      </c>
      <c r="Z299" s="43" t="s">
        <v>156</v>
      </c>
      <c r="AA299" s="40">
        <f t="shared" si="127"/>
        <v>0</v>
      </c>
      <c r="AB299" s="43" t="s">
        <v>41</v>
      </c>
      <c r="AC299" s="42">
        <f t="shared" si="128"/>
        <v>2</v>
      </c>
      <c r="AD299" s="41" t="s">
        <v>104</v>
      </c>
      <c r="AE299" s="42">
        <f t="shared" si="129"/>
        <v>3</v>
      </c>
      <c r="AF299" s="45">
        <v>1990</v>
      </c>
      <c r="AG299" s="40">
        <f t="shared" si="130"/>
        <v>2</v>
      </c>
      <c r="AH299" s="45" t="str">
        <f t="shared" si="140"/>
        <v>Steam</v>
      </c>
      <c r="AI299" s="40">
        <f t="shared" si="131"/>
        <v>2</v>
      </c>
      <c r="AJ299" s="46" t="s">
        <v>42</v>
      </c>
      <c r="AK299" s="40">
        <f t="shared" si="132"/>
        <v>0</v>
      </c>
      <c r="AL299" s="9" t="s">
        <v>1048</v>
      </c>
      <c r="AM299" s="9">
        <f t="shared" si="133"/>
        <v>4</v>
      </c>
      <c r="AN299" s="9" t="s">
        <v>1065</v>
      </c>
      <c r="AO299" s="47">
        <f>VLOOKUP(AN299,'Data Tables'!$E$4:$F$15,2,FALSE)</f>
        <v>18.809999999999999</v>
      </c>
      <c r="AP299" s="9">
        <f t="shared" si="134"/>
        <v>1</v>
      </c>
      <c r="AQ299" s="9" t="s">
        <v>1058</v>
      </c>
      <c r="AR299" s="9">
        <f t="shared" si="135"/>
        <v>1</v>
      </c>
      <c r="AS299" s="9" t="str">
        <f t="shared" si="136"/>
        <v>Not NYC</v>
      </c>
      <c r="AT299" s="9"/>
      <c r="AU299" s="9">
        <f t="shared" si="137"/>
        <v>0</v>
      </c>
      <c r="AV299" s="9">
        <f t="shared" si="138"/>
        <v>58</v>
      </c>
    </row>
    <row r="300" spans="1:48" hidden="1" x14ac:dyDescent="0.25">
      <c r="A300" s="9" t="s">
        <v>753</v>
      </c>
      <c r="B300" s="9" t="s">
        <v>754</v>
      </c>
      <c r="C300" s="9" t="s">
        <v>755</v>
      </c>
      <c r="D300" s="9" t="s">
        <v>442</v>
      </c>
      <c r="E300" t="s">
        <v>1034</v>
      </c>
      <c r="F300" t="str">
        <f t="shared" si="119"/>
        <v>Not NYC</v>
      </c>
      <c r="G300" s="9" t="s">
        <v>76</v>
      </c>
      <c r="H300" s="36">
        <v>41.196717999999997</v>
      </c>
      <c r="I300" s="36">
        <v>-73.724626999999998</v>
      </c>
      <c r="J300" s="40">
        <f t="shared" si="139"/>
        <v>4</v>
      </c>
      <c r="K300" s="40">
        <f t="shared" si="120"/>
        <v>4</v>
      </c>
      <c r="L300" s="40">
        <f t="shared" si="121"/>
        <v>4</v>
      </c>
      <c r="M300" s="41">
        <v>46250.239269399157</v>
      </c>
      <c r="N300" s="41">
        <v>20167.255495377543</v>
      </c>
      <c r="O300" s="41">
        <f t="shared" si="141"/>
        <v>3180.3841003486837</v>
      </c>
      <c r="P300" s="42">
        <f t="shared" si="122"/>
        <v>1</v>
      </c>
      <c r="Q300" s="43">
        <v>1916</v>
      </c>
      <c r="R300" s="43"/>
      <c r="S300" s="40">
        <f t="shared" si="123"/>
        <v>4</v>
      </c>
      <c r="T300" s="40"/>
      <c r="U300" s="40">
        <f t="shared" si="124"/>
        <v>0</v>
      </c>
      <c r="V300" s="40" t="str">
        <f>IFERROR(VLOOKUP(A300,'Data Tables'!$L$3:$M$89,2,FALSE),"No")</f>
        <v>No</v>
      </c>
      <c r="W300" s="40">
        <f t="shared" si="125"/>
        <v>0</v>
      </c>
      <c r="X300" s="43"/>
      <c r="Y300" s="40">
        <f t="shared" si="126"/>
        <v>0</v>
      </c>
      <c r="Z300" s="43" t="s">
        <v>77</v>
      </c>
      <c r="AA300" s="40">
        <f t="shared" si="127"/>
        <v>1</v>
      </c>
      <c r="AB300" s="44" t="str">
        <f>IF(AND(E300="Manhattan",G300="Multifamily Housing"),IF(Q300&lt;1980,"Dual Fuel","Natural Gas"),IF(AND(E300="Manhattan",G300&lt;&gt;"Multifamily Housing"),IF(Q300&lt;1945,"Oil",IF(Q300&lt;1980,"Dual Fuel","Natural Gas")),IF(E300="Downstate/LI/HV",IF(Q300&lt;1980,"Dual Fuel","Natural Gas"),IF(Q300&lt;1945,"Dual Fuel","Natural Gas"))))</f>
        <v>Dual Fuel</v>
      </c>
      <c r="AC300" s="42">
        <f t="shared" si="128"/>
        <v>3</v>
      </c>
      <c r="AD300" s="44" t="str">
        <f>IF(AND(E300="Upstate",Q300&gt;=1945),"Furnace",IF(Q300&gt;=1980,"HW Boiler",IF(AND(E300="Downstate/LI/HV",Q300&gt;=1945),"Furnace","Steam Boiler")))</f>
        <v>Steam Boiler</v>
      </c>
      <c r="AE300" s="42">
        <f t="shared" si="129"/>
        <v>2</v>
      </c>
      <c r="AF300" s="45">
        <v>1990</v>
      </c>
      <c r="AG300" s="40">
        <f t="shared" si="130"/>
        <v>2</v>
      </c>
      <c r="AH300" s="45" t="str">
        <f t="shared" si="140"/>
        <v>Steam</v>
      </c>
      <c r="AI300" s="40">
        <f t="shared" si="131"/>
        <v>2</v>
      </c>
      <c r="AJ300" s="46" t="s">
        <v>42</v>
      </c>
      <c r="AK300" s="40">
        <f t="shared" si="132"/>
        <v>0</v>
      </c>
      <c r="AL300" s="9" t="s">
        <v>1048</v>
      </c>
      <c r="AM300" s="9">
        <f t="shared" si="133"/>
        <v>4</v>
      </c>
      <c r="AN300" s="9" t="s">
        <v>1055</v>
      </c>
      <c r="AO300" s="47">
        <f>VLOOKUP(AN300,'Data Tables'!$E$4:$F$15,2,FALSE)</f>
        <v>20.157194</v>
      </c>
      <c r="AP300" s="9">
        <f t="shared" si="134"/>
        <v>0</v>
      </c>
      <c r="AQ300" s="9" t="s">
        <v>1050</v>
      </c>
      <c r="AR300" s="9">
        <f t="shared" si="135"/>
        <v>2</v>
      </c>
      <c r="AS300" s="9" t="str">
        <f t="shared" si="136"/>
        <v>Not NYC</v>
      </c>
      <c r="AT300" s="9"/>
      <c r="AU300" s="9">
        <f t="shared" si="137"/>
        <v>0</v>
      </c>
      <c r="AV300" s="9">
        <f t="shared" si="138"/>
        <v>58</v>
      </c>
    </row>
    <row r="301" spans="1:48" hidden="1" x14ac:dyDescent="0.25">
      <c r="A301" s="9" t="s">
        <v>762</v>
      </c>
      <c r="B301" s="9" t="s">
        <v>763</v>
      </c>
      <c r="C301" s="9" t="s">
        <v>516</v>
      </c>
      <c r="D301" s="9" t="s">
        <v>428</v>
      </c>
      <c r="E301" t="s">
        <v>1035</v>
      </c>
      <c r="F301" t="str">
        <f t="shared" si="119"/>
        <v>Not NYC</v>
      </c>
      <c r="G301" s="9" t="s">
        <v>76</v>
      </c>
      <c r="H301" s="36">
        <v>42.092548999999998</v>
      </c>
      <c r="I301" s="36">
        <v>-75.935772</v>
      </c>
      <c r="J301" s="40">
        <f t="shared" ref="J301:J332" si="142">IF(OR(G301="Hospitals",G301="Nursing Homes",G301="Hotels",G301="Airports"),4,IF(OR(G301="Multifamily Housing",G301="Correctional Facilities",G301="Military"),3,IF(G301="Colleges &amp; Universities",2,IF(G301="Office",0,666))))</f>
        <v>4</v>
      </c>
      <c r="K301" s="40">
        <f t="shared" si="120"/>
        <v>4</v>
      </c>
      <c r="L301" s="40">
        <f t="shared" si="121"/>
        <v>4</v>
      </c>
      <c r="M301" s="41">
        <v>44842.185081832991</v>
      </c>
      <c r="N301" s="41">
        <v>19553.27837870624</v>
      </c>
      <c r="O301" s="41">
        <f t="shared" si="141"/>
        <v>3083.5596682742807</v>
      </c>
      <c r="P301" s="42">
        <f t="shared" si="122"/>
        <v>1</v>
      </c>
      <c r="Q301" s="43">
        <v>1925</v>
      </c>
      <c r="R301" s="43">
        <v>2010</v>
      </c>
      <c r="S301" s="40">
        <f t="shared" si="123"/>
        <v>0</v>
      </c>
      <c r="T301" s="40"/>
      <c r="U301" s="40">
        <f t="shared" si="124"/>
        <v>0</v>
      </c>
      <c r="V301" s="40" t="str">
        <f>IFERROR(VLOOKUP(A301,'Data Tables'!$L$3:$M$89,2,FALSE),"No")</f>
        <v>No</v>
      </c>
      <c r="W301" s="40">
        <f t="shared" si="125"/>
        <v>0</v>
      </c>
      <c r="X301" s="43"/>
      <c r="Y301" s="40">
        <f t="shared" si="126"/>
        <v>0</v>
      </c>
      <c r="Z301" s="43" t="s">
        <v>67</v>
      </c>
      <c r="AA301" s="40">
        <f t="shared" si="127"/>
        <v>2</v>
      </c>
      <c r="AB301" s="44" t="str">
        <f>IF(AND(E301="Manhattan",G301="Multifamily Housing"),IF(Q301&lt;1980,"Dual Fuel","Natural Gas"),IF(AND(E301="Manhattan",G301&lt;&gt;"Multifamily Housing"),IF(Q301&lt;1945,"Oil",IF(Q301&lt;1980,"Dual Fuel","Natural Gas")),IF(E301="Downstate/LI/HV",IF(Q301&lt;1980,"Dual Fuel","Natural Gas"),IF(Q301&lt;1945,"Dual Fuel","Natural Gas"))))</f>
        <v>Dual Fuel</v>
      </c>
      <c r="AC301" s="42">
        <f t="shared" si="128"/>
        <v>3</v>
      </c>
      <c r="AD301" s="41" t="s">
        <v>74</v>
      </c>
      <c r="AE301" s="42">
        <f t="shared" si="129"/>
        <v>2</v>
      </c>
      <c r="AF301" s="45">
        <v>1990</v>
      </c>
      <c r="AG301" s="40">
        <f t="shared" si="130"/>
        <v>2</v>
      </c>
      <c r="AH301" s="45" t="str">
        <f t="shared" si="140"/>
        <v>Steam</v>
      </c>
      <c r="AI301" s="40">
        <f t="shared" si="131"/>
        <v>2</v>
      </c>
      <c r="AJ301" s="46" t="s">
        <v>42</v>
      </c>
      <c r="AK301" s="40">
        <f t="shared" si="132"/>
        <v>0</v>
      </c>
      <c r="AL301" s="9" t="s">
        <v>1064</v>
      </c>
      <c r="AM301" s="9">
        <f t="shared" si="133"/>
        <v>1</v>
      </c>
      <c r="AN301" s="9" t="s">
        <v>1053</v>
      </c>
      <c r="AO301" s="47">
        <f>VLOOKUP(AN301,'Data Tables'!$E$4:$F$15,2,FALSE)</f>
        <v>9.6621608999999999</v>
      </c>
      <c r="AP301" s="9">
        <f t="shared" si="134"/>
        <v>3</v>
      </c>
      <c r="AQ301" s="9" t="s">
        <v>1061</v>
      </c>
      <c r="AR301" s="9">
        <f t="shared" si="135"/>
        <v>4</v>
      </c>
      <c r="AS301" s="9" t="str">
        <f t="shared" si="136"/>
        <v>Not NYC</v>
      </c>
      <c r="AT301" s="9"/>
      <c r="AU301" s="9">
        <f t="shared" si="137"/>
        <v>0</v>
      </c>
      <c r="AV301" s="9">
        <f t="shared" si="138"/>
        <v>58</v>
      </c>
    </row>
    <row r="302" spans="1:48" hidden="1" x14ac:dyDescent="0.25">
      <c r="A302" s="9" t="s">
        <v>905</v>
      </c>
      <c r="B302" s="9" t="s">
        <v>906</v>
      </c>
      <c r="C302" s="9" t="s">
        <v>907</v>
      </c>
      <c r="D302" s="9" t="s">
        <v>719</v>
      </c>
      <c r="E302" t="s">
        <v>1035</v>
      </c>
      <c r="F302" t="str">
        <f t="shared" si="119"/>
        <v>Not NYC</v>
      </c>
      <c r="G302" s="9" t="s">
        <v>53</v>
      </c>
      <c r="H302" s="36">
        <v>42.080190999999999</v>
      </c>
      <c r="I302" s="36">
        <v>-78.481106999999994</v>
      </c>
      <c r="J302" s="40">
        <f t="shared" si="142"/>
        <v>2</v>
      </c>
      <c r="K302" s="40">
        <f t="shared" si="120"/>
        <v>0</v>
      </c>
      <c r="L302" s="40">
        <f t="shared" si="121"/>
        <v>1</v>
      </c>
      <c r="M302" s="41">
        <v>34631.00532467533</v>
      </c>
      <c r="N302" s="41">
        <v>3898.5196052631582</v>
      </c>
      <c r="O302" s="41">
        <f t="shared" si="141"/>
        <v>2381.3908955614984</v>
      </c>
      <c r="P302" s="42">
        <f t="shared" si="122"/>
        <v>1</v>
      </c>
      <c r="Q302" s="43">
        <v>1858</v>
      </c>
      <c r="R302" s="43"/>
      <c r="S302" s="40">
        <f t="shared" si="123"/>
        <v>4</v>
      </c>
      <c r="T302" s="40"/>
      <c r="U302" s="40">
        <f t="shared" si="124"/>
        <v>0</v>
      </c>
      <c r="V302" s="40" t="str">
        <f>IFERROR(VLOOKUP(A302,'Data Tables'!$L$3:$M$89,2,FALSE),"No")</f>
        <v>No</v>
      </c>
      <c r="W302" s="40">
        <f t="shared" si="125"/>
        <v>0</v>
      </c>
      <c r="X302" s="43"/>
      <c r="Y302" s="40">
        <f t="shared" si="126"/>
        <v>0</v>
      </c>
      <c r="Z302" s="43" t="s">
        <v>46</v>
      </c>
      <c r="AA302" s="40">
        <f t="shared" si="127"/>
        <v>4</v>
      </c>
      <c r="AB302" s="44" t="str">
        <f>IF(AND(E302="Manhattan",G302="Multifamily Housing"),IF(Q302&lt;1980,"Dual Fuel","Natural Gas"),IF(AND(E302="Manhattan",G302&lt;&gt;"Multifamily Housing"),IF(Q302&lt;1945,"Oil",IF(Q302&lt;1980,"Dual Fuel","Natural Gas")),IF(E302="Downstate/LI/HV",IF(Q302&lt;1980,"Dual Fuel","Natural Gas"),IF(Q302&lt;1945,"Dual Fuel","Natural Gas"))))</f>
        <v>Dual Fuel</v>
      </c>
      <c r="AC302" s="42">
        <f t="shared" si="128"/>
        <v>3</v>
      </c>
      <c r="AD302" s="44" t="str">
        <f>IF(AND(E302="Upstate",Q302&gt;=1945),"Furnace",IF(Q302&gt;=1980,"HW Boiler",IF(AND(E302="Downstate/LI/HV",Q302&gt;=1945),"Furnace","Steam Boiler")))</f>
        <v>Steam Boiler</v>
      </c>
      <c r="AE302" s="42">
        <f t="shared" si="129"/>
        <v>2</v>
      </c>
      <c r="AF302" s="45">
        <v>1990</v>
      </c>
      <c r="AG302" s="40">
        <f t="shared" si="130"/>
        <v>2</v>
      </c>
      <c r="AH302" s="45" t="str">
        <f t="shared" si="140"/>
        <v>Steam</v>
      </c>
      <c r="AI302" s="40">
        <f t="shared" si="131"/>
        <v>2</v>
      </c>
      <c r="AJ302" s="46" t="s">
        <v>42</v>
      </c>
      <c r="AK302" s="40">
        <f t="shared" si="132"/>
        <v>0</v>
      </c>
      <c r="AL302" s="9" t="s">
        <v>1064</v>
      </c>
      <c r="AM302" s="9">
        <f t="shared" si="133"/>
        <v>1</v>
      </c>
      <c r="AN302" s="9" t="s">
        <v>1047</v>
      </c>
      <c r="AO302" s="47">
        <f>VLOOKUP(AN302,'Data Tables'!$E$4:$F$15,2,FALSE)</f>
        <v>8.6002589999999994</v>
      </c>
      <c r="AP302" s="9">
        <f t="shared" si="134"/>
        <v>4</v>
      </c>
      <c r="AQ302" s="9" t="s">
        <v>1061</v>
      </c>
      <c r="AR302" s="9">
        <f t="shared" si="135"/>
        <v>4</v>
      </c>
      <c r="AS302" s="9" t="str">
        <f t="shared" si="136"/>
        <v>Not NYC</v>
      </c>
      <c r="AT302" s="9"/>
      <c r="AU302" s="9">
        <f t="shared" si="137"/>
        <v>0</v>
      </c>
      <c r="AV302" s="9">
        <f t="shared" si="138"/>
        <v>58</v>
      </c>
    </row>
    <row r="303" spans="1:48" hidden="1" x14ac:dyDescent="0.25">
      <c r="A303" s="9" t="s">
        <v>975</v>
      </c>
      <c r="B303" s="9" t="s">
        <v>976</v>
      </c>
      <c r="C303" s="9" t="s">
        <v>495</v>
      </c>
      <c r="D303" s="9" t="s">
        <v>495</v>
      </c>
      <c r="E303" t="s">
        <v>1035</v>
      </c>
      <c r="F303" t="str">
        <f t="shared" si="119"/>
        <v>Not NYC</v>
      </c>
      <c r="G303" s="9" t="s">
        <v>76</v>
      </c>
      <c r="H303" s="36">
        <v>43.454698</v>
      </c>
      <c r="I303" s="36">
        <v>-76.516516999999993</v>
      </c>
      <c r="J303" s="40">
        <f t="shared" si="142"/>
        <v>4</v>
      </c>
      <c r="K303" s="40">
        <f t="shared" si="120"/>
        <v>4</v>
      </c>
      <c r="L303" s="40">
        <f t="shared" si="121"/>
        <v>4</v>
      </c>
      <c r="M303" s="41">
        <v>30063.256249804715</v>
      </c>
      <c r="N303" s="41">
        <v>13108.978015903218</v>
      </c>
      <c r="O303" s="41">
        <f t="shared" si="141"/>
        <v>2067.2909738836302</v>
      </c>
      <c r="P303" s="42">
        <f t="shared" si="122"/>
        <v>1</v>
      </c>
      <c r="Q303" s="43">
        <v>1881</v>
      </c>
      <c r="R303" s="43">
        <v>2021</v>
      </c>
      <c r="S303" s="40">
        <f t="shared" si="123"/>
        <v>0</v>
      </c>
      <c r="T303" s="40"/>
      <c r="U303" s="40">
        <f t="shared" si="124"/>
        <v>0</v>
      </c>
      <c r="V303" s="40" t="str">
        <f>IFERROR(VLOOKUP(A303,'Data Tables'!$L$3:$M$89,2,FALSE),"No")</f>
        <v>No</v>
      </c>
      <c r="W303" s="40">
        <f t="shared" si="125"/>
        <v>0</v>
      </c>
      <c r="X303" s="43"/>
      <c r="Y303" s="40">
        <f t="shared" si="126"/>
        <v>0</v>
      </c>
      <c r="Z303" s="43" t="s">
        <v>77</v>
      </c>
      <c r="AA303" s="40">
        <f t="shared" si="127"/>
        <v>1</v>
      </c>
      <c r="AB303" s="44" t="str">
        <f>IF(AND(E303="Manhattan",G303="Multifamily Housing"),IF(Q303&lt;1980,"Dual Fuel","Natural Gas"),IF(AND(E303="Manhattan",G303&lt;&gt;"Multifamily Housing"),IF(Q303&lt;1945,"Oil",IF(Q303&lt;1980,"Dual Fuel","Natural Gas")),IF(E303="Downstate/LI/HV",IF(Q303&lt;1980,"Dual Fuel","Natural Gas"),IF(Q303&lt;1945,"Dual Fuel","Natural Gas"))))</f>
        <v>Dual Fuel</v>
      </c>
      <c r="AC303" s="42">
        <f t="shared" si="128"/>
        <v>3</v>
      </c>
      <c r="AD303" s="44" t="str">
        <f>IF(AND(E303="Upstate",Q303&gt;=1945),"Furnace",IF(Q303&gt;=1980,"HW Boiler",IF(AND(E303="Downstate/LI/HV",Q303&gt;=1945),"Furnace","Steam Boiler")))</f>
        <v>Steam Boiler</v>
      </c>
      <c r="AE303" s="42">
        <f t="shared" si="129"/>
        <v>2</v>
      </c>
      <c r="AF303" s="45">
        <v>1990</v>
      </c>
      <c r="AG303" s="40">
        <f t="shared" si="130"/>
        <v>2</v>
      </c>
      <c r="AH303" s="45" t="str">
        <f t="shared" si="140"/>
        <v>Steam</v>
      </c>
      <c r="AI303" s="40">
        <f t="shared" si="131"/>
        <v>2</v>
      </c>
      <c r="AJ303" s="46" t="s">
        <v>42</v>
      </c>
      <c r="AK303" s="40">
        <f t="shared" si="132"/>
        <v>0</v>
      </c>
      <c r="AL303" s="9" t="s">
        <v>1060</v>
      </c>
      <c r="AM303" s="9">
        <f t="shared" si="133"/>
        <v>2</v>
      </c>
      <c r="AN303" s="9" t="s">
        <v>1047</v>
      </c>
      <c r="AO303" s="47">
        <f>VLOOKUP(AN303,'Data Tables'!$E$4:$F$15,2,FALSE)</f>
        <v>8.6002589999999994</v>
      </c>
      <c r="AP303" s="9">
        <f t="shared" si="134"/>
        <v>4</v>
      </c>
      <c r="AQ303" s="9" t="s">
        <v>1061</v>
      </c>
      <c r="AR303" s="9">
        <f t="shared" si="135"/>
        <v>4</v>
      </c>
      <c r="AS303" s="9" t="str">
        <f t="shared" si="136"/>
        <v>Not NYC</v>
      </c>
      <c r="AT303" s="9"/>
      <c r="AU303" s="9">
        <f t="shared" si="137"/>
        <v>0</v>
      </c>
      <c r="AV303" s="9">
        <f t="shared" si="138"/>
        <v>58</v>
      </c>
    </row>
    <row r="304" spans="1:48" hidden="1" x14ac:dyDescent="0.25">
      <c r="A304" s="9" t="s">
        <v>989</v>
      </c>
      <c r="B304" s="9" t="s">
        <v>990</v>
      </c>
      <c r="C304" s="9" t="s">
        <v>793</v>
      </c>
      <c r="D304" s="9" t="s">
        <v>442</v>
      </c>
      <c r="E304" t="s">
        <v>1034</v>
      </c>
      <c r="F304" t="str">
        <f t="shared" si="119"/>
        <v>Not NYC</v>
      </c>
      <c r="G304" s="9" t="s">
        <v>991</v>
      </c>
      <c r="H304" s="36">
        <v>41.108955000000002</v>
      </c>
      <c r="I304" s="36">
        <v>-73.866528000000002</v>
      </c>
      <c r="J304" s="40">
        <f t="shared" si="142"/>
        <v>4</v>
      </c>
      <c r="K304" s="40">
        <f t="shared" si="120"/>
        <v>3</v>
      </c>
      <c r="L304" s="40">
        <f t="shared" si="121"/>
        <v>4</v>
      </c>
      <c r="M304" s="41">
        <v>27987.627641289127</v>
      </c>
      <c r="N304" s="41">
        <v>10945.656354761588</v>
      </c>
      <c r="O304" s="41">
        <f t="shared" si="141"/>
        <v>1924.5609830980586</v>
      </c>
      <c r="P304" s="42">
        <f t="shared" si="122"/>
        <v>1</v>
      </c>
      <c r="Q304" s="43">
        <v>2005</v>
      </c>
      <c r="R304" s="43">
        <v>2013</v>
      </c>
      <c r="S304" s="40">
        <f t="shared" si="123"/>
        <v>0</v>
      </c>
      <c r="T304" s="40"/>
      <c r="U304" s="40">
        <f t="shared" si="124"/>
        <v>0</v>
      </c>
      <c r="V304" s="40" t="str">
        <f>IFERROR(VLOOKUP(A304,'Data Tables'!$L$3:$M$89,2,FALSE),"No")</f>
        <v>No</v>
      </c>
      <c r="W304" s="40">
        <f t="shared" si="125"/>
        <v>0</v>
      </c>
      <c r="X304" s="43"/>
      <c r="Y304" s="40">
        <f t="shared" si="126"/>
        <v>0</v>
      </c>
      <c r="Z304" s="43" t="s">
        <v>77</v>
      </c>
      <c r="AA304" s="40">
        <f t="shared" si="127"/>
        <v>1</v>
      </c>
      <c r="AB304" s="43" t="s">
        <v>201</v>
      </c>
      <c r="AC304" s="42">
        <f t="shared" si="128"/>
        <v>4</v>
      </c>
      <c r="AD304" s="41" t="s">
        <v>538</v>
      </c>
      <c r="AE304" s="42">
        <f t="shared" si="129"/>
        <v>4</v>
      </c>
      <c r="AF304" s="45">
        <v>1990</v>
      </c>
      <c r="AG304" s="40">
        <f t="shared" si="130"/>
        <v>2</v>
      </c>
      <c r="AH304" s="45" t="str">
        <f t="shared" si="140"/>
        <v>Hydronic</v>
      </c>
      <c r="AI304" s="40">
        <f t="shared" si="131"/>
        <v>4</v>
      </c>
      <c r="AJ304" s="46" t="s">
        <v>42</v>
      </c>
      <c r="AK304" s="40">
        <f t="shared" si="132"/>
        <v>0</v>
      </c>
      <c r="AL304" s="9" t="s">
        <v>1048</v>
      </c>
      <c r="AM304" s="9">
        <f t="shared" si="133"/>
        <v>4</v>
      </c>
      <c r="AN304" s="9" t="s">
        <v>1055</v>
      </c>
      <c r="AO304" s="47">
        <f>VLOOKUP(AN304,'Data Tables'!$E$4:$F$15,2,FALSE)</f>
        <v>20.157194</v>
      </c>
      <c r="AP304" s="9">
        <f t="shared" si="134"/>
        <v>0</v>
      </c>
      <c r="AQ304" s="9" t="s">
        <v>1050</v>
      </c>
      <c r="AR304" s="9">
        <f t="shared" si="135"/>
        <v>2</v>
      </c>
      <c r="AS304" s="9" t="str">
        <f t="shared" si="136"/>
        <v>Not NYC</v>
      </c>
      <c r="AT304" s="9"/>
      <c r="AU304" s="9">
        <f t="shared" si="137"/>
        <v>0</v>
      </c>
      <c r="AV304" s="9">
        <f t="shared" si="138"/>
        <v>58</v>
      </c>
    </row>
    <row r="305" spans="1:48" x14ac:dyDescent="0.25">
      <c r="A305" s="9" t="s">
        <v>342</v>
      </c>
      <c r="B305" s="9" t="s">
        <v>343</v>
      </c>
      <c r="C305" s="9" t="s">
        <v>62</v>
      </c>
      <c r="D305" s="9" t="s">
        <v>63</v>
      </c>
      <c r="E305" t="s">
        <v>63</v>
      </c>
      <c r="F305" t="str">
        <f t="shared" si="119"/>
        <v>NYC</v>
      </c>
      <c r="G305" s="9" t="s">
        <v>39</v>
      </c>
      <c r="H305" s="36">
        <v>40.737356200000001</v>
      </c>
      <c r="I305" s="36">
        <v>-73.973201900000007</v>
      </c>
      <c r="J305" s="40">
        <f t="shared" si="142"/>
        <v>3</v>
      </c>
      <c r="K305" s="40">
        <f t="shared" si="120"/>
        <v>2</v>
      </c>
      <c r="L305" s="40">
        <f t="shared" si="121"/>
        <v>3</v>
      </c>
      <c r="M305" s="41">
        <v>36864.277411764699</v>
      </c>
      <c r="N305" s="41">
        <v>7847.1634866158829</v>
      </c>
      <c r="O305" s="41">
        <f t="shared" si="141"/>
        <v>2534.9611937854665</v>
      </c>
      <c r="P305" s="42">
        <f t="shared" si="122"/>
        <v>1</v>
      </c>
      <c r="Q305" s="43">
        <v>1973</v>
      </c>
      <c r="R305" s="43"/>
      <c r="S305" s="40">
        <f t="shared" si="123"/>
        <v>3</v>
      </c>
      <c r="T305" s="40"/>
      <c r="U305" s="40">
        <f t="shared" si="124"/>
        <v>0</v>
      </c>
      <c r="V305" s="40" t="str">
        <f>IFERROR(VLOOKUP(A305,'Data Tables'!$L$3:$M$89,2,FALSE),"No")</f>
        <v>No</v>
      </c>
      <c r="W305" s="40">
        <f t="shared" si="125"/>
        <v>0</v>
      </c>
      <c r="X305" s="43"/>
      <c r="Y305" s="40">
        <f t="shared" si="126"/>
        <v>0</v>
      </c>
      <c r="Z305" s="41" t="s">
        <v>40</v>
      </c>
      <c r="AA305" s="40">
        <f t="shared" si="127"/>
        <v>0</v>
      </c>
      <c r="AB305" s="44" t="str">
        <f>IF(AND(E305="Manhattan",G305="Multifamily Housing"),IF(Q305&lt;1980,"Dual Fuel","Natural Gas"),IF(AND(E305="Manhattan",G305&lt;&gt;"Multifamily Housing"),IF(Q305&lt;1945,"Oil",IF(Q305&lt;1980,"Dual Fuel","Natural Gas")),IF(E305="Downstate/LI/HV",IF(Q305&lt;1980,"Dual Fuel","Natural Gas"),IF(Q305&lt;1945,"Dual Fuel","Natural Gas"))))</f>
        <v>Dual Fuel</v>
      </c>
      <c r="AC305" s="42">
        <f t="shared" si="128"/>
        <v>3</v>
      </c>
      <c r="AD305" s="44" t="str">
        <f>IF(AND(E305="Upstate",Q305&gt;=1945),"Furnace",IF(Q305&gt;=1980,"HW Boiler",IF(AND(E305="Downstate/LI/HV",Q305&gt;=1945),"Furnace","Steam Boiler")))</f>
        <v>Steam Boiler</v>
      </c>
      <c r="AE305" s="42">
        <f t="shared" si="129"/>
        <v>2</v>
      </c>
      <c r="AF305" s="45">
        <v>1990</v>
      </c>
      <c r="AG305" s="40">
        <f t="shared" si="130"/>
        <v>2</v>
      </c>
      <c r="AH305" s="45" t="str">
        <f t="shared" si="140"/>
        <v>Steam</v>
      </c>
      <c r="AI305" s="40">
        <f t="shared" si="131"/>
        <v>2</v>
      </c>
      <c r="AJ305" s="46" t="s">
        <v>42</v>
      </c>
      <c r="AK305" s="40">
        <f t="shared" si="132"/>
        <v>0</v>
      </c>
      <c r="AL305" s="9" t="s">
        <v>1048</v>
      </c>
      <c r="AM305" s="9">
        <f t="shared" si="133"/>
        <v>4</v>
      </c>
      <c r="AN305" s="9" t="s">
        <v>1055</v>
      </c>
      <c r="AO305" s="47">
        <f>VLOOKUP(AN305,'Data Tables'!$E$4:$F$15,2,FALSE)</f>
        <v>20.157194</v>
      </c>
      <c r="AP305" s="9">
        <f t="shared" si="134"/>
        <v>0</v>
      </c>
      <c r="AQ305" s="9" t="s">
        <v>1050</v>
      </c>
      <c r="AR305" s="9">
        <f t="shared" si="135"/>
        <v>2</v>
      </c>
      <c r="AS305" s="9" t="str">
        <f t="shared" si="136"/>
        <v>NYC Dual Fuel</v>
      </c>
      <c r="AT305" s="9"/>
      <c r="AU305" s="9">
        <f t="shared" si="137"/>
        <v>3</v>
      </c>
      <c r="AV305" s="9">
        <f t="shared" si="138"/>
        <v>58</v>
      </c>
    </row>
    <row r="306" spans="1:48" hidden="1" x14ac:dyDescent="0.25">
      <c r="A306" s="9" t="s">
        <v>751</v>
      </c>
      <c r="B306" s="9" t="s">
        <v>752</v>
      </c>
      <c r="C306" s="9" t="s">
        <v>413</v>
      </c>
      <c r="D306" s="9" t="s">
        <v>414</v>
      </c>
      <c r="E306" t="s">
        <v>1035</v>
      </c>
      <c r="F306" t="str">
        <f t="shared" si="119"/>
        <v>Not NYC</v>
      </c>
      <c r="G306" s="9" t="s">
        <v>76</v>
      </c>
      <c r="H306" s="36">
        <v>43.039310999999998</v>
      </c>
      <c r="I306" s="36">
        <v>-76.138227999999998</v>
      </c>
      <c r="J306" s="40">
        <f t="shared" si="142"/>
        <v>4</v>
      </c>
      <c r="K306" s="40">
        <f t="shared" si="120"/>
        <v>4</v>
      </c>
      <c r="L306" s="40">
        <f t="shared" si="121"/>
        <v>4</v>
      </c>
      <c r="M306" s="41">
        <v>46657.141254187321</v>
      </c>
      <c r="N306" s="41">
        <v>20344.683686418892</v>
      </c>
      <c r="O306" s="41">
        <f t="shared" si="141"/>
        <v>3208.364595655587</v>
      </c>
      <c r="P306" s="42">
        <f t="shared" si="122"/>
        <v>1</v>
      </c>
      <c r="Q306" s="43">
        <v>1953</v>
      </c>
      <c r="R306" s="43">
        <v>2013</v>
      </c>
      <c r="S306" s="40">
        <f t="shared" si="123"/>
        <v>0</v>
      </c>
      <c r="T306" s="40"/>
      <c r="U306" s="40">
        <f t="shared" si="124"/>
        <v>0</v>
      </c>
      <c r="V306" s="40" t="str">
        <f>IFERROR(VLOOKUP(A306,'Data Tables'!$L$3:$M$89,2,FALSE),"No")</f>
        <v>No</v>
      </c>
      <c r="W306" s="40">
        <f t="shared" si="125"/>
        <v>0</v>
      </c>
      <c r="X306" s="43"/>
      <c r="Y306" s="40">
        <f t="shared" si="126"/>
        <v>0</v>
      </c>
      <c r="Z306" s="43" t="s">
        <v>40</v>
      </c>
      <c r="AA306" s="40">
        <f t="shared" si="127"/>
        <v>0</v>
      </c>
      <c r="AB306" s="43" t="s">
        <v>41</v>
      </c>
      <c r="AC306" s="42">
        <f t="shared" si="128"/>
        <v>2</v>
      </c>
      <c r="AD306" s="41" t="s">
        <v>104</v>
      </c>
      <c r="AE306" s="42">
        <f t="shared" si="129"/>
        <v>3</v>
      </c>
      <c r="AF306" s="43">
        <v>2017</v>
      </c>
      <c r="AG306" s="40">
        <f t="shared" si="130"/>
        <v>1</v>
      </c>
      <c r="AH306" s="43" t="s">
        <v>89</v>
      </c>
      <c r="AI306" s="40">
        <f t="shared" si="131"/>
        <v>4</v>
      </c>
      <c r="AJ306" s="46" t="s">
        <v>42</v>
      </c>
      <c r="AK306" s="40">
        <f t="shared" si="132"/>
        <v>0</v>
      </c>
      <c r="AL306" s="9" t="s">
        <v>1060</v>
      </c>
      <c r="AM306" s="9">
        <f t="shared" si="133"/>
        <v>2</v>
      </c>
      <c r="AN306" s="9" t="s">
        <v>1047</v>
      </c>
      <c r="AO306" s="47">
        <f>VLOOKUP(AN306,'Data Tables'!$E$4:$F$15,2,FALSE)</f>
        <v>8.6002589999999994</v>
      </c>
      <c r="AP306" s="9">
        <f t="shared" si="134"/>
        <v>4</v>
      </c>
      <c r="AQ306" s="9" t="s">
        <v>1061</v>
      </c>
      <c r="AR306" s="9">
        <f t="shared" si="135"/>
        <v>4</v>
      </c>
      <c r="AS306" s="9" t="str">
        <f t="shared" si="136"/>
        <v>Not NYC</v>
      </c>
      <c r="AT306" s="9"/>
      <c r="AU306" s="9">
        <f t="shared" si="137"/>
        <v>0</v>
      </c>
      <c r="AV306" s="9">
        <f t="shared" si="138"/>
        <v>58</v>
      </c>
    </row>
    <row r="307" spans="1:48" hidden="1" x14ac:dyDescent="0.25">
      <c r="A307" s="9" t="s">
        <v>551</v>
      </c>
      <c r="B307" s="9" t="s">
        <v>552</v>
      </c>
      <c r="C307" s="9" t="s">
        <v>553</v>
      </c>
      <c r="D307" s="9" t="s">
        <v>554</v>
      </c>
      <c r="E307" t="s">
        <v>1035</v>
      </c>
      <c r="F307" t="str">
        <f t="shared" si="119"/>
        <v>Not NYC</v>
      </c>
      <c r="G307" s="9" t="s">
        <v>53</v>
      </c>
      <c r="H307" s="36">
        <v>42.796644999999998</v>
      </c>
      <c r="I307" s="36">
        <v>-77.821894</v>
      </c>
      <c r="J307" s="40">
        <f t="shared" si="142"/>
        <v>2</v>
      </c>
      <c r="K307" s="40">
        <f t="shared" si="120"/>
        <v>0</v>
      </c>
      <c r="L307" s="40">
        <f t="shared" si="121"/>
        <v>1</v>
      </c>
      <c r="M307" s="41">
        <v>93922.477012987016</v>
      </c>
      <c r="N307" s="41">
        <v>10573.144342105263</v>
      </c>
      <c r="O307" s="41">
        <f t="shared" si="141"/>
        <v>6458.5515075401081</v>
      </c>
      <c r="P307" s="42">
        <f t="shared" si="122"/>
        <v>2</v>
      </c>
      <c r="Q307" s="43">
        <v>1867</v>
      </c>
      <c r="R307" s="43">
        <v>2003</v>
      </c>
      <c r="S307" s="40">
        <f t="shared" si="123"/>
        <v>0</v>
      </c>
      <c r="T307" s="40" t="s">
        <v>1162</v>
      </c>
      <c r="U307" s="40">
        <f t="shared" si="124"/>
        <v>4</v>
      </c>
      <c r="V307" s="40" t="str">
        <f>IFERROR(VLOOKUP(A307,'Data Tables'!$L$3:$M$89,2,FALSE),"No")</f>
        <v>No</v>
      </c>
      <c r="W307" s="40">
        <f t="shared" si="125"/>
        <v>0</v>
      </c>
      <c r="X307" s="43"/>
      <c r="Y307" s="40">
        <f t="shared" si="126"/>
        <v>0</v>
      </c>
      <c r="Z307" s="43" t="s">
        <v>46</v>
      </c>
      <c r="AA307" s="40">
        <f t="shared" si="127"/>
        <v>4</v>
      </c>
      <c r="AB307" s="43" t="s">
        <v>41</v>
      </c>
      <c r="AC307" s="42">
        <f t="shared" si="128"/>
        <v>2</v>
      </c>
      <c r="AD307" s="41" t="s">
        <v>54</v>
      </c>
      <c r="AE307" s="42">
        <f t="shared" si="129"/>
        <v>2</v>
      </c>
      <c r="AF307" s="45">
        <v>1990</v>
      </c>
      <c r="AG307" s="40">
        <f t="shared" si="130"/>
        <v>2</v>
      </c>
      <c r="AH307" s="43" t="s">
        <v>49</v>
      </c>
      <c r="AI307" s="40">
        <f t="shared" si="131"/>
        <v>2</v>
      </c>
      <c r="AJ307" s="46" t="s">
        <v>49</v>
      </c>
      <c r="AK307" s="40">
        <f t="shared" si="132"/>
        <v>1</v>
      </c>
      <c r="AL307" s="9" t="s">
        <v>1060</v>
      </c>
      <c r="AM307" s="9">
        <f t="shared" si="133"/>
        <v>2</v>
      </c>
      <c r="AN307" s="9" t="s">
        <v>1054</v>
      </c>
      <c r="AO307" s="47">
        <f>VLOOKUP(AN307,'Data Tables'!$E$4:$F$15,2,FALSE)</f>
        <v>10.88392</v>
      </c>
      <c r="AP307" s="9">
        <f t="shared" si="134"/>
        <v>3</v>
      </c>
      <c r="AQ307" s="9" t="s">
        <v>1061</v>
      </c>
      <c r="AR307" s="9">
        <f t="shared" si="135"/>
        <v>4</v>
      </c>
      <c r="AS307" s="9" t="str">
        <f t="shared" si="136"/>
        <v>Not NYC</v>
      </c>
      <c r="AT307" s="9"/>
      <c r="AU307" s="9">
        <f t="shared" si="137"/>
        <v>0</v>
      </c>
      <c r="AV307" s="9">
        <f t="shared" si="138"/>
        <v>58</v>
      </c>
    </row>
    <row r="308" spans="1:48" hidden="1" x14ac:dyDescent="0.25">
      <c r="A308" s="9" t="s">
        <v>809</v>
      </c>
      <c r="B308" s="9" t="s">
        <v>810</v>
      </c>
      <c r="C308" s="9" t="s">
        <v>441</v>
      </c>
      <c r="D308" s="9" t="s">
        <v>442</v>
      </c>
      <c r="E308" t="s">
        <v>1034</v>
      </c>
      <c r="F308" t="str">
        <f t="shared" si="119"/>
        <v>Not NYC</v>
      </c>
      <c r="G308" s="9" t="s">
        <v>339</v>
      </c>
      <c r="H308" s="36">
        <v>41.0848012951027</v>
      </c>
      <c r="I308" s="36">
        <v>-73.803284016123101</v>
      </c>
      <c r="J308" s="40">
        <f t="shared" si="142"/>
        <v>3</v>
      </c>
      <c r="K308" s="40">
        <f t="shared" si="120"/>
        <v>1</v>
      </c>
      <c r="L308" s="40">
        <f t="shared" si="121"/>
        <v>1</v>
      </c>
      <c r="M308" s="41">
        <v>39614.167950379735</v>
      </c>
      <c r="N308" s="41">
        <v>21732.772695</v>
      </c>
      <c r="O308" s="41">
        <f t="shared" si="141"/>
        <v>2724.0566078819948</v>
      </c>
      <c r="P308" s="42">
        <f t="shared" si="122"/>
        <v>1</v>
      </c>
      <c r="Q308" s="43">
        <v>1932</v>
      </c>
      <c r="R308" s="43"/>
      <c r="S308" s="40">
        <f t="shared" si="123"/>
        <v>4</v>
      </c>
      <c r="T308" s="40" t="s">
        <v>1162</v>
      </c>
      <c r="U308" s="40">
        <f t="shared" si="124"/>
        <v>4</v>
      </c>
      <c r="V308" s="40" t="str">
        <f>IFERROR(VLOOKUP(A308,'Data Tables'!$L$3:$M$89,2,FALSE),"No")</f>
        <v>No</v>
      </c>
      <c r="W308" s="40">
        <f t="shared" si="125"/>
        <v>0</v>
      </c>
      <c r="X308" s="43"/>
      <c r="Y308" s="40">
        <f t="shared" si="126"/>
        <v>0</v>
      </c>
      <c r="Z308" s="43" t="s">
        <v>46</v>
      </c>
      <c r="AA308" s="40">
        <f t="shared" si="127"/>
        <v>4</v>
      </c>
      <c r="AB308" s="43" t="s">
        <v>47</v>
      </c>
      <c r="AC308" s="42">
        <f t="shared" si="128"/>
        <v>3</v>
      </c>
      <c r="AD308" s="41" t="s">
        <v>74</v>
      </c>
      <c r="AE308" s="42">
        <f t="shared" si="129"/>
        <v>2</v>
      </c>
      <c r="AF308" s="45">
        <v>1990</v>
      </c>
      <c r="AG308" s="40">
        <f t="shared" si="130"/>
        <v>2</v>
      </c>
      <c r="AH308" s="45" t="str">
        <f>IF(AND(E308="Upstate",Q308&gt;=1945),"Forced Air",IF(Q308&gt;=1980,"Hydronic",IF(AND(E308="Downstate/LI/HV",Q308&gt;=1945),"Forced Air","Steam")))</f>
        <v>Steam</v>
      </c>
      <c r="AI308" s="40">
        <f t="shared" si="131"/>
        <v>2</v>
      </c>
      <c r="AJ308" s="46" t="s">
        <v>42</v>
      </c>
      <c r="AK308" s="40">
        <f t="shared" si="132"/>
        <v>0</v>
      </c>
      <c r="AL308" s="9" t="s">
        <v>1048</v>
      </c>
      <c r="AM308" s="9">
        <f t="shared" si="133"/>
        <v>4</v>
      </c>
      <c r="AN308" s="9" t="s">
        <v>1055</v>
      </c>
      <c r="AO308" s="47">
        <f>VLOOKUP(AN308,'Data Tables'!$E$4:$F$15,2,FALSE)</f>
        <v>20.157194</v>
      </c>
      <c r="AP308" s="9">
        <f t="shared" si="134"/>
        <v>0</v>
      </c>
      <c r="AQ308" s="9" t="s">
        <v>1050</v>
      </c>
      <c r="AR308" s="9">
        <f t="shared" si="135"/>
        <v>2</v>
      </c>
      <c r="AS308" s="9" t="str">
        <f t="shared" si="136"/>
        <v>Not NYC</v>
      </c>
      <c r="AT308" s="9"/>
      <c r="AU308" s="9">
        <f t="shared" si="137"/>
        <v>0</v>
      </c>
      <c r="AV308" s="9">
        <f t="shared" si="138"/>
        <v>58</v>
      </c>
    </row>
    <row r="309" spans="1:48" hidden="1" x14ac:dyDescent="0.25">
      <c r="A309" s="9" t="s">
        <v>995</v>
      </c>
      <c r="B309" s="9" t="s">
        <v>996</v>
      </c>
      <c r="C309" s="9" t="s">
        <v>437</v>
      </c>
      <c r="D309" s="9" t="s">
        <v>437</v>
      </c>
      <c r="E309" t="s">
        <v>1034</v>
      </c>
      <c r="F309" t="str">
        <f t="shared" si="119"/>
        <v>Not NYC</v>
      </c>
      <c r="G309" s="9" t="s">
        <v>64</v>
      </c>
      <c r="H309" s="36">
        <v>42.652500000000003</v>
      </c>
      <c r="I309" s="36">
        <v>-73.756600000000006</v>
      </c>
      <c r="J309" s="40">
        <f t="shared" si="142"/>
        <v>0</v>
      </c>
      <c r="K309" s="40">
        <f t="shared" si="120"/>
        <v>1</v>
      </c>
      <c r="L309" s="40">
        <f t="shared" si="121"/>
        <v>2</v>
      </c>
      <c r="M309" s="41">
        <v>27897.36092367626</v>
      </c>
      <c r="N309" s="41">
        <v>12189.000772806243</v>
      </c>
      <c r="O309" s="41">
        <f t="shared" si="141"/>
        <v>1918.3538188104442</v>
      </c>
      <c r="P309" s="42">
        <f t="shared" si="122"/>
        <v>1</v>
      </c>
      <c r="Q309" s="43">
        <v>1976</v>
      </c>
      <c r="R309" s="43"/>
      <c r="S309" s="40">
        <f t="shared" si="123"/>
        <v>3</v>
      </c>
      <c r="T309" s="40" t="s">
        <v>1162</v>
      </c>
      <c r="U309" s="40">
        <f t="shared" si="124"/>
        <v>4</v>
      </c>
      <c r="V309" s="40" t="str">
        <f>IFERROR(VLOOKUP(A309,'Data Tables'!$L$3:$M$89,2,FALSE),"No")</f>
        <v>No</v>
      </c>
      <c r="W309" s="40">
        <f t="shared" si="125"/>
        <v>0</v>
      </c>
      <c r="X309" s="43"/>
      <c r="Y309" s="40">
        <f t="shared" si="126"/>
        <v>0</v>
      </c>
      <c r="Z309" s="43" t="s">
        <v>40</v>
      </c>
      <c r="AA309" s="40">
        <f t="shared" si="127"/>
        <v>0</v>
      </c>
      <c r="AB309" s="44" t="str">
        <f>IF(AND(E309="Manhattan",G309="Multifamily Housing"),IF(Q309&lt;1980,"Dual Fuel","Natural Gas"),IF(AND(E309="Manhattan",G309&lt;&gt;"Multifamily Housing"),IF(Q309&lt;1945,"Oil",IF(Q309&lt;1980,"Dual Fuel","Natural Gas")),IF(E309="Downstate/LI/HV",IF(Q309&lt;1980,"Dual Fuel","Natural Gas"),IF(Q309&lt;1945,"Dual Fuel","Natural Gas"))))</f>
        <v>Dual Fuel</v>
      </c>
      <c r="AC309" s="42">
        <f t="shared" si="128"/>
        <v>3</v>
      </c>
      <c r="AD309" s="44" t="str">
        <f>IF(AND(E309="Upstate",Q309&gt;=1945),"Furnace",IF(Q309&gt;=1980,"HW Boiler",IF(AND(E309="Downstate/LI/HV",Q309&gt;=1945),"Furnace","Steam Boiler")))</f>
        <v>Furnace</v>
      </c>
      <c r="AE309" s="42">
        <f t="shared" si="129"/>
        <v>3</v>
      </c>
      <c r="AF309" s="45">
        <v>1990</v>
      </c>
      <c r="AG309" s="40">
        <f t="shared" si="130"/>
        <v>2</v>
      </c>
      <c r="AH309" s="45" t="str">
        <f>IF(AND(E309="Upstate",Q309&gt;=1945),"Forced Air",IF(Q309&gt;=1980,"Hydronic",IF(AND(E309="Downstate/LI/HV",Q309&gt;=1945),"Forced Air","Steam")))</f>
        <v>Forced Air</v>
      </c>
      <c r="AI309" s="40">
        <f t="shared" si="131"/>
        <v>4</v>
      </c>
      <c r="AJ309" s="46" t="s">
        <v>42</v>
      </c>
      <c r="AK309" s="40">
        <f t="shared" si="132"/>
        <v>0</v>
      </c>
      <c r="AL309" s="9" t="s">
        <v>1060</v>
      </c>
      <c r="AM309" s="9">
        <f t="shared" si="133"/>
        <v>2</v>
      </c>
      <c r="AN309" s="9" t="s">
        <v>1047</v>
      </c>
      <c r="AO309" s="47">
        <f>VLOOKUP(AN309,'Data Tables'!$E$4:$F$15,2,FALSE)</f>
        <v>8.6002589999999994</v>
      </c>
      <c r="AP309" s="9">
        <f t="shared" si="134"/>
        <v>4</v>
      </c>
      <c r="AQ309" s="9" t="s">
        <v>1061</v>
      </c>
      <c r="AR309" s="9">
        <f t="shared" si="135"/>
        <v>4</v>
      </c>
      <c r="AS309" s="9" t="str">
        <f t="shared" si="136"/>
        <v>Not NYC</v>
      </c>
      <c r="AT309" s="9"/>
      <c r="AU309" s="9">
        <f t="shared" si="137"/>
        <v>0</v>
      </c>
      <c r="AV309" s="9">
        <f t="shared" si="138"/>
        <v>58</v>
      </c>
    </row>
    <row r="310" spans="1:48" x14ac:dyDescent="0.25">
      <c r="A310" s="9" t="s">
        <v>131</v>
      </c>
      <c r="B310" s="9" t="s">
        <v>132</v>
      </c>
      <c r="C310" s="9" t="s">
        <v>62</v>
      </c>
      <c r="D310" s="9" t="s">
        <v>63</v>
      </c>
      <c r="E310" t="s">
        <v>63</v>
      </c>
      <c r="F310" t="str">
        <f t="shared" si="119"/>
        <v>NYC</v>
      </c>
      <c r="G310" s="9" t="s">
        <v>53</v>
      </c>
      <c r="H310" s="36">
        <v>40.768543700000002</v>
      </c>
      <c r="I310" s="36">
        <v>-73.965187900000004</v>
      </c>
      <c r="J310" s="40">
        <f t="shared" si="142"/>
        <v>2</v>
      </c>
      <c r="K310" s="40">
        <f t="shared" si="120"/>
        <v>0</v>
      </c>
      <c r="L310" s="40">
        <f t="shared" si="121"/>
        <v>1</v>
      </c>
      <c r="M310" s="41">
        <v>219640.72577505885</v>
      </c>
      <c r="N310" s="41">
        <v>24814.231432421057</v>
      </c>
      <c r="O310" s="41">
        <f t="shared" si="141"/>
        <v>15103.52990770846</v>
      </c>
      <c r="P310" s="42">
        <f t="shared" si="122"/>
        <v>4</v>
      </c>
      <c r="Q310" s="43">
        <v>1873</v>
      </c>
      <c r="R310" s="43">
        <v>2010</v>
      </c>
      <c r="S310" s="40">
        <f t="shared" si="123"/>
        <v>0</v>
      </c>
      <c r="T310" s="40" t="s">
        <v>1162</v>
      </c>
      <c r="U310" s="40">
        <f t="shared" si="124"/>
        <v>4</v>
      </c>
      <c r="V310" s="40" t="str">
        <f>IFERROR(VLOOKUP(A310,'Data Tables'!$L$3:$M$89,2,FALSE),"No")</f>
        <v>Yes</v>
      </c>
      <c r="W310" s="40">
        <f t="shared" si="125"/>
        <v>4</v>
      </c>
      <c r="X310" s="43"/>
      <c r="Y310" s="40">
        <f t="shared" si="126"/>
        <v>0</v>
      </c>
      <c r="Z310" s="41" t="s">
        <v>40</v>
      </c>
      <c r="AA310" s="40">
        <f t="shared" si="127"/>
        <v>0</v>
      </c>
      <c r="AB310" s="41" t="s">
        <v>41</v>
      </c>
      <c r="AC310" s="42">
        <f t="shared" si="128"/>
        <v>2</v>
      </c>
      <c r="AD310" s="41" t="s">
        <v>54</v>
      </c>
      <c r="AE310" s="42">
        <f t="shared" si="129"/>
        <v>2</v>
      </c>
      <c r="AF310" s="45">
        <v>1990</v>
      </c>
      <c r="AG310" s="40">
        <f t="shared" si="130"/>
        <v>2</v>
      </c>
      <c r="AH310" s="45" t="str">
        <f>IF(AND(E310="Upstate",Q310&gt;=1945),"Forced Air",IF(Q310&gt;=1980,"Hydronic",IF(AND(E310="Downstate/LI/HV",Q310&gt;=1945),"Forced Air","Steam")))</f>
        <v>Steam</v>
      </c>
      <c r="AI310" s="40">
        <f t="shared" si="131"/>
        <v>2</v>
      </c>
      <c r="AJ310" s="46" t="s">
        <v>49</v>
      </c>
      <c r="AK310" s="40">
        <f t="shared" si="132"/>
        <v>1</v>
      </c>
      <c r="AL310" s="9" t="s">
        <v>1048</v>
      </c>
      <c r="AM310" s="9">
        <f t="shared" si="133"/>
        <v>4</v>
      </c>
      <c r="AN310" s="9" t="s">
        <v>1055</v>
      </c>
      <c r="AO310" s="47">
        <f>VLOOKUP(AN310,'Data Tables'!$E$4:$F$15,2,FALSE)</f>
        <v>20.157194</v>
      </c>
      <c r="AP310" s="9">
        <f t="shared" si="134"/>
        <v>0</v>
      </c>
      <c r="AQ310" s="9" t="s">
        <v>1050</v>
      </c>
      <c r="AR310" s="9">
        <f t="shared" si="135"/>
        <v>2</v>
      </c>
      <c r="AS310" s="9" t="str">
        <f t="shared" si="136"/>
        <v>NYC Natural Gas</v>
      </c>
      <c r="AT310" s="9"/>
      <c r="AU310" s="9">
        <f t="shared" si="137"/>
        <v>2</v>
      </c>
      <c r="AV310" s="9">
        <f t="shared" si="138"/>
        <v>58</v>
      </c>
    </row>
    <row r="311" spans="1:48" x14ac:dyDescent="0.25">
      <c r="A311" s="9" t="s">
        <v>216</v>
      </c>
      <c r="B311" s="38" t="s">
        <v>217</v>
      </c>
      <c r="C311" s="9" t="s">
        <v>84</v>
      </c>
      <c r="D311" s="9" t="s">
        <v>84</v>
      </c>
      <c r="E311" t="s">
        <v>1034</v>
      </c>
      <c r="F311" t="str">
        <f t="shared" si="119"/>
        <v>NYC</v>
      </c>
      <c r="G311" s="9" t="s">
        <v>76</v>
      </c>
      <c r="H311" s="36">
        <v>40.636043299999997</v>
      </c>
      <c r="I311" s="36">
        <v>-74.105463</v>
      </c>
      <c r="J311" s="40">
        <f t="shared" si="142"/>
        <v>4</v>
      </c>
      <c r="K311" s="40">
        <f t="shared" si="120"/>
        <v>4</v>
      </c>
      <c r="L311" s="40">
        <f t="shared" si="121"/>
        <v>4</v>
      </c>
      <c r="M311" s="41">
        <v>112788.79325364706</v>
      </c>
      <c r="N311" s="41">
        <v>47439.093512930238</v>
      </c>
      <c r="O311" s="41">
        <f t="shared" si="141"/>
        <v>7755.8881949125553</v>
      </c>
      <c r="P311" s="42">
        <f t="shared" si="122"/>
        <v>3</v>
      </c>
      <c r="Q311" s="43">
        <v>1903</v>
      </c>
      <c r="R311" s="43">
        <v>2018</v>
      </c>
      <c r="S311" s="40">
        <f t="shared" si="123"/>
        <v>0</v>
      </c>
      <c r="T311" s="40"/>
      <c r="U311" s="40">
        <f t="shared" si="124"/>
        <v>0</v>
      </c>
      <c r="V311" s="40" t="str">
        <f>IFERROR(VLOOKUP(A311,'Data Tables'!$L$3:$M$89,2,FALSE),"No")</f>
        <v>No</v>
      </c>
      <c r="W311" s="40">
        <f t="shared" si="125"/>
        <v>0</v>
      </c>
      <c r="X311" s="43" t="s">
        <v>1122</v>
      </c>
      <c r="Y311" s="40">
        <f t="shared" si="126"/>
        <v>4</v>
      </c>
      <c r="Z311" s="41" t="s">
        <v>156</v>
      </c>
      <c r="AA311" s="40">
        <f t="shared" si="127"/>
        <v>0</v>
      </c>
      <c r="AB311" s="44" t="str">
        <f>IF(AND(E311="Manhattan",G311="Multifamily Housing"),IF(Q311&lt;1980,"Dual Fuel","Natural Gas"),IF(AND(E311="Manhattan",G311&lt;&gt;"Multifamily Housing"),IF(Q311&lt;1945,"Oil",IF(Q311&lt;1980,"Dual Fuel","Natural Gas")),IF(E311="Downstate/LI/HV",IF(Q311&lt;1980,"Dual Fuel","Natural Gas"),IF(Q311&lt;1945,"Dual Fuel","Natural Gas"))))</f>
        <v>Dual Fuel</v>
      </c>
      <c r="AC311" s="42">
        <f t="shared" si="128"/>
        <v>3</v>
      </c>
      <c r="AD311" s="44" t="str">
        <f>IF(AND(E311="Upstate",Q311&gt;=1945),"Furnace",IF(Q311&gt;=1980,"HW Boiler",IF(AND(E311="Downstate/LI/HV",Q311&gt;=1945),"Furnace","Steam Boiler")))</f>
        <v>Steam Boiler</v>
      </c>
      <c r="AE311" s="42">
        <f t="shared" si="129"/>
        <v>2</v>
      </c>
      <c r="AF311" s="45">
        <v>1990</v>
      </c>
      <c r="AG311" s="40">
        <f t="shared" si="130"/>
        <v>2</v>
      </c>
      <c r="AH311" s="45" t="str">
        <f>IF(AND(E311="Upstate",Q311&gt;=1945),"Forced Air",IF(Q311&gt;=1980,"Hydronic",IF(AND(E311="Downstate/LI/HV",Q311&gt;=1945),"Forced Air","Steam")))</f>
        <v>Steam</v>
      </c>
      <c r="AI311" s="40">
        <f t="shared" si="131"/>
        <v>2</v>
      </c>
      <c r="AJ311" s="46" t="s">
        <v>42</v>
      </c>
      <c r="AK311" s="40">
        <f t="shared" si="132"/>
        <v>0</v>
      </c>
      <c r="AL311" s="9" t="s">
        <v>1048</v>
      </c>
      <c r="AM311" s="9">
        <f t="shared" si="133"/>
        <v>4</v>
      </c>
      <c r="AN311" s="9" t="s">
        <v>1055</v>
      </c>
      <c r="AO311" s="47">
        <f>VLOOKUP(AN311,'Data Tables'!$E$4:$F$15,2,FALSE)</f>
        <v>20.157194</v>
      </c>
      <c r="AP311" s="9">
        <f t="shared" si="134"/>
        <v>0</v>
      </c>
      <c r="AQ311" s="9" t="s">
        <v>1050</v>
      </c>
      <c r="AR311" s="9">
        <f t="shared" si="135"/>
        <v>2</v>
      </c>
      <c r="AS311" s="9" t="str">
        <f t="shared" si="136"/>
        <v>NYC Dual Fuel</v>
      </c>
      <c r="AT311" s="9" t="s">
        <v>1162</v>
      </c>
      <c r="AU311" s="9">
        <f t="shared" si="137"/>
        <v>0</v>
      </c>
      <c r="AV311" s="9">
        <f t="shared" si="138"/>
        <v>57</v>
      </c>
    </row>
    <row r="312" spans="1:48" x14ac:dyDescent="0.25">
      <c r="A312" s="9" t="s">
        <v>126</v>
      </c>
      <c r="B312" s="9" t="s">
        <v>126</v>
      </c>
      <c r="C312" s="9" t="s">
        <v>62</v>
      </c>
      <c r="D312" s="9" t="s">
        <v>63</v>
      </c>
      <c r="E312" t="s">
        <v>63</v>
      </c>
      <c r="F312" t="str">
        <f t="shared" si="119"/>
        <v>NYC</v>
      </c>
      <c r="G312" s="9" t="s">
        <v>76</v>
      </c>
      <c r="H312" s="36">
        <v>40.746510600000001</v>
      </c>
      <c r="I312" s="36">
        <v>-73.971917099999999</v>
      </c>
      <c r="J312" s="40">
        <f t="shared" si="142"/>
        <v>4</v>
      </c>
      <c r="K312" s="40">
        <f t="shared" si="120"/>
        <v>4</v>
      </c>
      <c r="L312" s="40">
        <f t="shared" si="121"/>
        <v>4</v>
      </c>
      <c r="M312" s="41">
        <v>236738.977506353</v>
      </c>
      <c r="N312" s="41">
        <v>99572.680654744196</v>
      </c>
      <c r="O312" s="41">
        <f t="shared" si="141"/>
        <v>16279.286159113333</v>
      </c>
      <c r="P312" s="42">
        <f t="shared" si="122"/>
        <v>4</v>
      </c>
      <c r="Q312" s="43">
        <v>1841</v>
      </c>
      <c r="R312" s="43">
        <v>2018</v>
      </c>
      <c r="S312" s="40">
        <f t="shared" si="123"/>
        <v>0</v>
      </c>
      <c r="T312" s="40"/>
      <c r="U312" s="40">
        <f t="shared" si="124"/>
        <v>0</v>
      </c>
      <c r="V312" s="40" t="str">
        <f>IFERROR(VLOOKUP(A312,'Data Tables'!$L$3:$M$89,2,FALSE),"No")</f>
        <v>No</v>
      </c>
      <c r="W312" s="40">
        <f t="shared" si="125"/>
        <v>0</v>
      </c>
      <c r="X312" s="43"/>
      <c r="Y312" s="40">
        <f t="shared" si="126"/>
        <v>0</v>
      </c>
      <c r="Z312" s="41" t="s">
        <v>40</v>
      </c>
      <c r="AA312" s="40">
        <f t="shared" si="127"/>
        <v>0</v>
      </c>
      <c r="AB312" s="41" t="s">
        <v>41</v>
      </c>
      <c r="AC312" s="42">
        <f t="shared" si="128"/>
        <v>2</v>
      </c>
      <c r="AD312" s="41" t="s">
        <v>48</v>
      </c>
      <c r="AE312" s="42">
        <f t="shared" si="129"/>
        <v>3</v>
      </c>
      <c r="AF312" s="43">
        <v>2016</v>
      </c>
      <c r="AG312" s="40">
        <f t="shared" si="130"/>
        <v>1</v>
      </c>
      <c r="AH312" s="43" t="s">
        <v>49</v>
      </c>
      <c r="AI312" s="40">
        <f t="shared" si="131"/>
        <v>2</v>
      </c>
      <c r="AJ312" s="46" t="s">
        <v>49</v>
      </c>
      <c r="AK312" s="40">
        <f t="shared" si="132"/>
        <v>1</v>
      </c>
      <c r="AL312" s="9" t="s">
        <v>1048</v>
      </c>
      <c r="AM312" s="9">
        <f t="shared" si="133"/>
        <v>4</v>
      </c>
      <c r="AN312" s="9" t="s">
        <v>1055</v>
      </c>
      <c r="AO312" s="47">
        <f>VLOOKUP(AN312,'Data Tables'!$E$4:$F$15,2,FALSE)</f>
        <v>20.157194</v>
      </c>
      <c r="AP312" s="9">
        <f t="shared" si="134"/>
        <v>0</v>
      </c>
      <c r="AQ312" s="9" t="s">
        <v>1050</v>
      </c>
      <c r="AR312" s="9">
        <f t="shared" si="135"/>
        <v>2</v>
      </c>
      <c r="AS312" s="9" t="str">
        <f t="shared" si="136"/>
        <v>NYC Natural Gas</v>
      </c>
      <c r="AT312" s="9" t="s">
        <v>1162</v>
      </c>
      <c r="AU312" s="9">
        <f t="shared" si="137"/>
        <v>0</v>
      </c>
      <c r="AV312" s="9">
        <f t="shared" si="138"/>
        <v>57</v>
      </c>
    </row>
    <row r="313" spans="1:48" x14ac:dyDescent="0.25">
      <c r="A313" s="9" t="s">
        <v>309</v>
      </c>
      <c r="B313" s="9" t="s">
        <v>310</v>
      </c>
      <c r="C313" s="9" t="s">
        <v>45</v>
      </c>
      <c r="D313" s="9" t="s">
        <v>45</v>
      </c>
      <c r="E313" t="s">
        <v>1034</v>
      </c>
      <c r="F313" t="str">
        <f t="shared" si="119"/>
        <v>NYC</v>
      </c>
      <c r="G313" s="9" t="s">
        <v>39</v>
      </c>
      <c r="H313" s="36">
        <v>40.811185500000001</v>
      </c>
      <c r="I313" s="36">
        <v>-73.918235199999998</v>
      </c>
      <c r="J313" s="40">
        <f t="shared" si="142"/>
        <v>3</v>
      </c>
      <c r="K313" s="40">
        <f t="shared" si="120"/>
        <v>2</v>
      </c>
      <c r="L313" s="40">
        <f t="shared" si="121"/>
        <v>3</v>
      </c>
      <c r="M313" s="41">
        <v>63015.890823529415</v>
      </c>
      <c r="N313" s="41">
        <v>1446.2280659617325</v>
      </c>
      <c r="O313" s="41">
        <f t="shared" si="141"/>
        <v>4333.2691983944642</v>
      </c>
      <c r="P313" s="42">
        <f t="shared" si="122"/>
        <v>2</v>
      </c>
      <c r="Q313" s="43">
        <v>1972</v>
      </c>
      <c r="R313" s="43">
        <v>2021</v>
      </c>
      <c r="S313" s="40">
        <f t="shared" si="123"/>
        <v>0</v>
      </c>
      <c r="T313" s="40" t="s">
        <v>1162</v>
      </c>
      <c r="U313" s="40">
        <f t="shared" si="124"/>
        <v>4</v>
      </c>
      <c r="V313" s="40" t="str">
        <f>IFERROR(VLOOKUP(A313,'Data Tables'!$L$3:$M$89,2,FALSE),"No")</f>
        <v>No</v>
      </c>
      <c r="W313" s="40">
        <f t="shared" si="125"/>
        <v>0</v>
      </c>
      <c r="X313" s="43" t="s">
        <v>1133</v>
      </c>
      <c r="Y313" s="40">
        <f t="shared" si="126"/>
        <v>4</v>
      </c>
      <c r="Z313" s="41" t="s">
        <v>40</v>
      </c>
      <c r="AA313" s="40">
        <f t="shared" si="127"/>
        <v>0</v>
      </c>
      <c r="AB313" s="44" t="str">
        <f>IF(AND(E313="Manhattan",G313="Multifamily Housing"),IF(Q313&lt;1980,"Dual Fuel","Natural Gas"),IF(AND(E313="Manhattan",G313&lt;&gt;"Multifamily Housing"),IF(Q313&lt;1945,"Oil",IF(Q313&lt;1980,"Dual Fuel","Natural Gas")),IF(E313="Downstate/LI/HV",IF(Q313&lt;1980,"Dual Fuel","Natural Gas"),IF(Q313&lt;1945,"Dual Fuel","Natural Gas"))))</f>
        <v>Dual Fuel</v>
      </c>
      <c r="AC313" s="42">
        <f t="shared" si="128"/>
        <v>3</v>
      </c>
      <c r="AD313" s="41" t="s">
        <v>74</v>
      </c>
      <c r="AE313" s="42">
        <f t="shared" si="129"/>
        <v>2</v>
      </c>
      <c r="AF313" s="45">
        <v>1990</v>
      </c>
      <c r="AG313" s="40">
        <f t="shared" si="130"/>
        <v>2</v>
      </c>
      <c r="AH313" s="45" t="str">
        <f>IF(AND(E313="Upstate",Q313&gt;=1945),"Forced Air",IF(Q313&gt;=1980,"Hydronic",IF(AND(E313="Downstate/LI/HV",Q313&gt;=1945),"Forced Air","Steam")))</f>
        <v>Forced Air</v>
      </c>
      <c r="AI313" s="40">
        <f t="shared" si="131"/>
        <v>4</v>
      </c>
      <c r="AJ313" s="46" t="s">
        <v>42</v>
      </c>
      <c r="AK313" s="40">
        <f t="shared" si="132"/>
        <v>0</v>
      </c>
      <c r="AL313" s="9" t="s">
        <v>1048</v>
      </c>
      <c r="AM313" s="9">
        <f t="shared" si="133"/>
        <v>4</v>
      </c>
      <c r="AN313" s="9" t="s">
        <v>1055</v>
      </c>
      <c r="AO313" s="47">
        <f>VLOOKUP(AN313,'Data Tables'!$E$4:$F$15,2,FALSE)</f>
        <v>20.157194</v>
      </c>
      <c r="AP313" s="9">
        <f t="shared" si="134"/>
        <v>0</v>
      </c>
      <c r="AQ313" s="9" t="s">
        <v>1050</v>
      </c>
      <c r="AR313" s="9">
        <f t="shared" si="135"/>
        <v>2</v>
      </c>
      <c r="AS313" s="9" t="str">
        <f t="shared" si="136"/>
        <v>NYC Dual Fuel</v>
      </c>
      <c r="AT313" s="9" t="s">
        <v>1162</v>
      </c>
      <c r="AU313" s="9">
        <f t="shared" si="137"/>
        <v>0</v>
      </c>
      <c r="AV313" s="9">
        <f t="shared" si="138"/>
        <v>57</v>
      </c>
    </row>
    <row r="314" spans="1:48" x14ac:dyDescent="0.25">
      <c r="A314" s="9" t="s">
        <v>85</v>
      </c>
      <c r="B314" s="9" t="s">
        <v>86</v>
      </c>
      <c r="C314" s="9" t="s">
        <v>59</v>
      </c>
      <c r="D314" s="9" t="s">
        <v>59</v>
      </c>
      <c r="E314" t="s">
        <v>1034</v>
      </c>
      <c r="F314" t="str">
        <f t="shared" si="119"/>
        <v>NYC</v>
      </c>
      <c r="G314" s="9" t="s">
        <v>53</v>
      </c>
      <c r="H314" s="36">
        <v>40.7247305</v>
      </c>
      <c r="I314" s="36">
        <v>-73.792388399999993</v>
      </c>
      <c r="J314" s="40">
        <f t="shared" si="142"/>
        <v>2</v>
      </c>
      <c r="K314" s="40">
        <f t="shared" si="120"/>
        <v>0</v>
      </c>
      <c r="L314" s="40">
        <f t="shared" si="121"/>
        <v>1</v>
      </c>
      <c r="M314" s="41">
        <v>580200.56470588234</v>
      </c>
      <c r="N314" s="41">
        <v>65549.005263157887</v>
      </c>
      <c r="O314" s="41">
        <f t="shared" si="141"/>
        <v>39897.321184775086</v>
      </c>
      <c r="P314" s="42">
        <f t="shared" si="122"/>
        <v>4</v>
      </c>
      <c r="Q314" s="43">
        <v>1954</v>
      </c>
      <c r="R314" s="43">
        <v>2008</v>
      </c>
      <c r="S314" s="40">
        <f t="shared" si="123"/>
        <v>0</v>
      </c>
      <c r="T314" s="40"/>
      <c r="U314" s="40">
        <f t="shared" si="124"/>
        <v>0</v>
      </c>
      <c r="V314" s="40" t="str">
        <f>IFERROR(VLOOKUP(A314,'Data Tables'!$L$3:$M$89,2,FALSE),"No")</f>
        <v>Yes</v>
      </c>
      <c r="W314" s="40">
        <f t="shared" si="125"/>
        <v>4</v>
      </c>
      <c r="X314" s="43" t="s">
        <v>1118</v>
      </c>
      <c r="Y314" s="40">
        <f t="shared" si="126"/>
        <v>4</v>
      </c>
      <c r="Z314" s="41" t="s">
        <v>46</v>
      </c>
      <c r="AA314" s="40">
        <f t="shared" si="127"/>
        <v>4</v>
      </c>
      <c r="AB314" s="41" t="s">
        <v>87</v>
      </c>
      <c r="AC314" s="42">
        <f t="shared" si="128"/>
        <v>1</v>
      </c>
      <c r="AD314" s="41" t="s">
        <v>88</v>
      </c>
      <c r="AE314" s="42">
        <f t="shared" si="129"/>
        <v>1</v>
      </c>
      <c r="AF314" s="43">
        <v>2022</v>
      </c>
      <c r="AG314" s="40">
        <f t="shared" si="130"/>
        <v>1</v>
      </c>
      <c r="AH314" s="43" t="s">
        <v>89</v>
      </c>
      <c r="AI314" s="40">
        <f t="shared" si="131"/>
        <v>4</v>
      </c>
      <c r="AJ314" s="46" t="s">
        <v>42</v>
      </c>
      <c r="AK314" s="40">
        <f t="shared" si="132"/>
        <v>0</v>
      </c>
      <c r="AL314" s="9" t="s">
        <v>1048</v>
      </c>
      <c r="AM314" s="9">
        <f t="shared" si="133"/>
        <v>4</v>
      </c>
      <c r="AN314" s="9" t="s">
        <v>1055</v>
      </c>
      <c r="AO314" s="47">
        <f>VLOOKUP(AN314,'Data Tables'!$E$4:$F$15,2,FALSE)</f>
        <v>20.157194</v>
      </c>
      <c r="AP314" s="9">
        <f t="shared" si="134"/>
        <v>0</v>
      </c>
      <c r="AQ314" s="9" t="s">
        <v>1050</v>
      </c>
      <c r="AR314" s="9">
        <f t="shared" si="135"/>
        <v>0</v>
      </c>
      <c r="AS314" s="9" t="str">
        <f t="shared" si="136"/>
        <v>NYC Electricity</v>
      </c>
      <c r="AT314" s="9"/>
      <c r="AU314" s="9">
        <f t="shared" si="137"/>
        <v>0</v>
      </c>
      <c r="AV314" s="9">
        <f t="shared" si="138"/>
        <v>57</v>
      </c>
    </row>
    <row r="315" spans="1:48" hidden="1" x14ac:dyDescent="0.25">
      <c r="A315" s="9" t="s">
        <v>628</v>
      </c>
      <c r="B315" s="9" t="s">
        <v>629</v>
      </c>
      <c r="C315" s="9" t="s">
        <v>630</v>
      </c>
      <c r="D315" s="9" t="s">
        <v>631</v>
      </c>
      <c r="E315" t="s">
        <v>1035</v>
      </c>
      <c r="F315" t="str">
        <f t="shared" si="119"/>
        <v>Not NYC</v>
      </c>
      <c r="G315" s="9" t="s">
        <v>76</v>
      </c>
      <c r="H315" s="36">
        <v>43.307273000000002</v>
      </c>
      <c r="I315" s="36">
        <v>-73.645948000000004</v>
      </c>
      <c r="J315" s="40">
        <f t="shared" si="142"/>
        <v>4</v>
      </c>
      <c r="K315" s="40">
        <f t="shared" si="120"/>
        <v>4</v>
      </c>
      <c r="L315" s="40">
        <f t="shared" si="121"/>
        <v>4</v>
      </c>
      <c r="M315" s="41">
        <v>67507.550083092821</v>
      </c>
      <c r="N315" s="41">
        <v>29436.431722278849</v>
      </c>
      <c r="O315" s="41">
        <f t="shared" si="141"/>
        <v>4642.1368263020895</v>
      </c>
      <c r="P315" s="42">
        <f t="shared" si="122"/>
        <v>2</v>
      </c>
      <c r="Q315" s="43">
        <v>1897</v>
      </c>
      <c r="R315" s="43">
        <v>2005</v>
      </c>
      <c r="S315" s="40">
        <f t="shared" si="123"/>
        <v>0</v>
      </c>
      <c r="T315" s="40"/>
      <c r="U315" s="40">
        <f t="shared" si="124"/>
        <v>0</v>
      </c>
      <c r="V315" s="40" t="str">
        <f>IFERROR(VLOOKUP(A315,'Data Tables'!$L$3:$M$89,2,FALSE),"No")</f>
        <v>No</v>
      </c>
      <c r="W315" s="40">
        <f t="shared" si="125"/>
        <v>0</v>
      </c>
      <c r="X315" s="43"/>
      <c r="Y315" s="40">
        <f t="shared" si="126"/>
        <v>0</v>
      </c>
      <c r="Z315" s="43" t="s">
        <v>156</v>
      </c>
      <c r="AA315" s="40">
        <f t="shared" si="127"/>
        <v>0</v>
      </c>
      <c r="AB315" s="44" t="str">
        <f>IF(AND(E315="Manhattan",G315="Multifamily Housing"),IF(Q315&lt;1980,"Dual Fuel","Natural Gas"),IF(AND(E315="Manhattan",G315&lt;&gt;"Multifamily Housing"),IF(Q315&lt;1945,"Oil",IF(Q315&lt;1980,"Dual Fuel","Natural Gas")),IF(E315="Downstate/LI/HV",IF(Q315&lt;1980,"Dual Fuel","Natural Gas"),IF(Q315&lt;1945,"Dual Fuel","Natural Gas"))))</f>
        <v>Dual Fuel</v>
      </c>
      <c r="AC315" s="42">
        <f t="shared" si="128"/>
        <v>3</v>
      </c>
      <c r="AD315" s="41" t="s">
        <v>74</v>
      </c>
      <c r="AE315" s="42">
        <f t="shared" si="129"/>
        <v>2</v>
      </c>
      <c r="AF315" s="45">
        <v>1990</v>
      </c>
      <c r="AG315" s="40">
        <f t="shared" si="130"/>
        <v>2</v>
      </c>
      <c r="AH315" s="45" t="str">
        <f>IF(AND(E315="Upstate",Q315&gt;=1945),"Forced Air",IF(Q315&gt;=1980,"Hydronic",IF(AND(E315="Downstate/LI/HV",Q315&gt;=1945),"Forced Air","Steam")))</f>
        <v>Steam</v>
      </c>
      <c r="AI315" s="40">
        <f t="shared" si="131"/>
        <v>2</v>
      </c>
      <c r="AJ315" s="46" t="s">
        <v>42</v>
      </c>
      <c r="AK315" s="40">
        <f t="shared" si="132"/>
        <v>0</v>
      </c>
      <c r="AL315" s="9" t="s">
        <v>1064</v>
      </c>
      <c r="AM315" s="9">
        <f t="shared" si="133"/>
        <v>1</v>
      </c>
      <c r="AN315" s="9" t="s">
        <v>1047</v>
      </c>
      <c r="AO315" s="47">
        <f>VLOOKUP(AN315,'Data Tables'!$E$4:$F$15,2,FALSE)</f>
        <v>8.6002589999999994</v>
      </c>
      <c r="AP315" s="9">
        <f t="shared" si="134"/>
        <v>4</v>
      </c>
      <c r="AQ315" s="9" t="s">
        <v>1061</v>
      </c>
      <c r="AR315" s="9">
        <f t="shared" si="135"/>
        <v>4</v>
      </c>
      <c r="AS315" s="9" t="str">
        <f t="shared" si="136"/>
        <v>Not NYC</v>
      </c>
      <c r="AT315" s="9"/>
      <c r="AU315" s="9">
        <f t="shared" si="137"/>
        <v>0</v>
      </c>
      <c r="AV315" s="9">
        <f t="shared" si="138"/>
        <v>57</v>
      </c>
    </row>
    <row r="316" spans="1:48" hidden="1" x14ac:dyDescent="0.25">
      <c r="A316" s="9" t="s">
        <v>977</v>
      </c>
      <c r="B316" s="9" t="s">
        <v>978</v>
      </c>
      <c r="C316" s="9" t="s">
        <v>786</v>
      </c>
      <c r="D316" s="9" t="s">
        <v>617</v>
      </c>
      <c r="E316" t="s">
        <v>1035</v>
      </c>
      <c r="F316" t="str">
        <f t="shared" si="119"/>
        <v>Not NYC</v>
      </c>
      <c r="G316" s="9" t="s">
        <v>76</v>
      </c>
      <c r="H316" s="36">
        <v>44.692037999999997</v>
      </c>
      <c r="I316" s="36">
        <v>-75.499595999999997</v>
      </c>
      <c r="J316" s="40">
        <f t="shared" si="142"/>
        <v>4</v>
      </c>
      <c r="K316" s="40">
        <f t="shared" si="120"/>
        <v>4</v>
      </c>
      <c r="L316" s="40">
        <f t="shared" si="121"/>
        <v>4</v>
      </c>
      <c r="M316" s="41">
        <v>30063.256249804715</v>
      </c>
      <c r="N316" s="41">
        <v>13108.978015903218</v>
      </c>
      <c r="O316" s="41">
        <f t="shared" si="141"/>
        <v>2067.2909738836302</v>
      </c>
      <c r="P316" s="42">
        <f t="shared" si="122"/>
        <v>1</v>
      </c>
      <c r="Q316" s="43">
        <v>1885</v>
      </c>
      <c r="R316" s="43">
        <v>2021</v>
      </c>
      <c r="S316" s="40">
        <f t="shared" si="123"/>
        <v>0</v>
      </c>
      <c r="T316" s="40"/>
      <c r="U316" s="40">
        <f t="shared" si="124"/>
        <v>0</v>
      </c>
      <c r="V316" s="40" t="str">
        <f>IFERROR(VLOOKUP(A316,'Data Tables'!$L$3:$M$89,2,FALSE),"No")</f>
        <v>No</v>
      </c>
      <c r="W316" s="40">
        <f t="shared" si="125"/>
        <v>0</v>
      </c>
      <c r="X316" s="43"/>
      <c r="Y316" s="40">
        <f t="shared" si="126"/>
        <v>0</v>
      </c>
      <c r="Z316" s="43" t="s">
        <v>77</v>
      </c>
      <c r="AA316" s="40">
        <f t="shared" si="127"/>
        <v>1</v>
      </c>
      <c r="AB316" s="44" t="str">
        <f>IF(AND(E316="Manhattan",G316="Multifamily Housing"),IF(Q316&lt;1980,"Dual Fuel","Natural Gas"),IF(AND(E316="Manhattan",G316&lt;&gt;"Multifamily Housing"),IF(Q316&lt;1945,"Oil",IF(Q316&lt;1980,"Dual Fuel","Natural Gas")),IF(E316="Downstate/LI/HV",IF(Q316&lt;1980,"Dual Fuel","Natural Gas"),IF(Q316&lt;1945,"Dual Fuel","Natural Gas"))))</f>
        <v>Dual Fuel</v>
      </c>
      <c r="AC316" s="42">
        <f t="shared" si="128"/>
        <v>3</v>
      </c>
      <c r="AD316" s="44" t="str">
        <f>IF(AND(E316="Upstate",Q316&gt;=1945),"Furnace",IF(Q316&gt;=1980,"HW Boiler",IF(AND(E316="Downstate/LI/HV",Q316&gt;=1945),"Furnace","Steam Boiler")))</f>
        <v>Steam Boiler</v>
      </c>
      <c r="AE316" s="42">
        <f t="shared" si="129"/>
        <v>2</v>
      </c>
      <c r="AF316" s="45">
        <v>1990</v>
      </c>
      <c r="AG316" s="40">
        <f t="shared" si="130"/>
        <v>2</v>
      </c>
      <c r="AH316" s="45" t="str">
        <f>IF(AND(E316="Upstate",Q316&gt;=1945),"Forced Air",IF(Q316&gt;=1980,"Hydronic",IF(AND(E316="Downstate/LI/HV",Q316&gt;=1945),"Forced Air","Steam")))</f>
        <v>Steam</v>
      </c>
      <c r="AI316" s="40">
        <f t="shared" si="131"/>
        <v>2</v>
      </c>
      <c r="AJ316" s="46" t="s">
        <v>42</v>
      </c>
      <c r="AK316" s="40">
        <f t="shared" si="132"/>
        <v>0</v>
      </c>
      <c r="AL316" s="9" t="s">
        <v>1064</v>
      </c>
      <c r="AM316" s="9">
        <f t="shared" si="133"/>
        <v>1</v>
      </c>
      <c r="AN316" s="9" t="s">
        <v>1047</v>
      </c>
      <c r="AO316" s="47">
        <f>VLOOKUP(AN316,'Data Tables'!$E$4:$F$15,2,FALSE)</f>
        <v>8.6002589999999994</v>
      </c>
      <c r="AP316" s="9">
        <f t="shared" si="134"/>
        <v>4</v>
      </c>
      <c r="AQ316" s="9" t="s">
        <v>1061</v>
      </c>
      <c r="AR316" s="9">
        <f t="shared" si="135"/>
        <v>4</v>
      </c>
      <c r="AS316" s="9" t="str">
        <f t="shared" si="136"/>
        <v>Not NYC</v>
      </c>
      <c r="AT316" s="9"/>
      <c r="AU316" s="9">
        <f t="shared" si="137"/>
        <v>0</v>
      </c>
      <c r="AV316" s="9">
        <f t="shared" si="138"/>
        <v>57</v>
      </c>
    </row>
    <row r="317" spans="1:48" hidden="1" x14ac:dyDescent="0.25">
      <c r="A317" s="9" t="s">
        <v>1012</v>
      </c>
      <c r="B317" s="9" t="s">
        <v>1013</v>
      </c>
      <c r="C317" s="9" t="s">
        <v>1014</v>
      </c>
      <c r="D317" s="9" t="s">
        <v>442</v>
      </c>
      <c r="E317" t="s">
        <v>1034</v>
      </c>
      <c r="F317" t="str">
        <f t="shared" si="119"/>
        <v>Not NYC</v>
      </c>
      <c r="G317" s="9" t="s">
        <v>76</v>
      </c>
      <c r="H317" s="36">
        <v>41.291592000000001</v>
      </c>
      <c r="I317" s="36">
        <v>-73.893248</v>
      </c>
      <c r="J317" s="40">
        <f t="shared" si="142"/>
        <v>4</v>
      </c>
      <c r="K317" s="40">
        <f t="shared" si="120"/>
        <v>4</v>
      </c>
      <c r="L317" s="40">
        <f t="shared" si="121"/>
        <v>4</v>
      </c>
      <c r="M317" s="41">
        <v>27078.666846714441</v>
      </c>
      <c r="N317" s="41">
        <v>11807.558218044085</v>
      </c>
      <c r="O317" s="41">
        <f t="shared" si="141"/>
        <v>1862.0565614005402</v>
      </c>
      <c r="P317" s="42">
        <f t="shared" si="122"/>
        <v>1</v>
      </c>
      <c r="Q317" s="43">
        <v>1966</v>
      </c>
      <c r="R317" s="43">
        <v>2011</v>
      </c>
      <c r="S317" s="40">
        <f t="shared" si="123"/>
        <v>0</v>
      </c>
      <c r="T317" s="40"/>
      <c r="U317" s="40">
        <f t="shared" si="124"/>
        <v>0</v>
      </c>
      <c r="V317" s="40" t="str">
        <f>IFERROR(VLOOKUP(A317,'Data Tables'!$L$3:$M$89,2,FALSE),"No")</f>
        <v>No</v>
      </c>
      <c r="W317" s="40">
        <f t="shared" si="125"/>
        <v>0</v>
      </c>
      <c r="X317" s="43"/>
      <c r="Y317" s="40">
        <f t="shared" si="126"/>
        <v>0</v>
      </c>
      <c r="Z317" s="43" t="s">
        <v>77</v>
      </c>
      <c r="AA317" s="40">
        <f t="shared" si="127"/>
        <v>1</v>
      </c>
      <c r="AB317" s="44" t="str">
        <f>IF(AND(E317="Manhattan",G317="Multifamily Housing"),IF(Q317&lt;1980,"Dual Fuel","Natural Gas"),IF(AND(E317="Manhattan",G317&lt;&gt;"Multifamily Housing"),IF(Q317&lt;1945,"Oil",IF(Q317&lt;1980,"Dual Fuel","Natural Gas")),IF(E317="Downstate/LI/HV",IF(Q317&lt;1980,"Dual Fuel","Natural Gas"),IF(Q317&lt;1945,"Dual Fuel","Natural Gas"))))</f>
        <v>Dual Fuel</v>
      </c>
      <c r="AC317" s="42">
        <f t="shared" si="128"/>
        <v>3</v>
      </c>
      <c r="AD317" s="44" t="str">
        <f>IF(AND(E317="Upstate",Q317&gt;=1945),"Furnace",IF(Q317&gt;=1980,"HW Boiler",IF(AND(E317="Downstate/LI/HV",Q317&gt;=1945),"Furnace","Steam Boiler")))</f>
        <v>Furnace</v>
      </c>
      <c r="AE317" s="42">
        <f t="shared" si="129"/>
        <v>3</v>
      </c>
      <c r="AF317" s="45">
        <v>1990</v>
      </c>
      <c r="AG317" s="40">
        <f t="shared" si="130"/>
        <v>2</v>
      </c>
      <c r="AH317" s="45" t="str">
        <f>IF(AND(E317="Upstate",Q317&gt;=1945),"Forced Air",IF(Q317&gt;=1980,"Hydronic",IF(AND(E317="Downstate/LI/HV",Q317&gt;=1945),"Forced Air","Steam")))</f>
        <v>Forced Air</v>
      </c>
      <c r="AI317" s="40">
        <f t="shared" si="131"/>
        <v>4</v>
      </c>
      <c r="AJ317" s="46" t="s">
        <v>42</v>
      </c>
      <c r="AK317" s="40">
        <f t="shared" si="132"/>
        <v>0</v>
      </c>
      <c r="AL317" s="9" t="s">
        <v>1048</v>
      </c>
      <c r="AM317" s="9">
        <f t="shared" si="133"/>
        <v>4</v>
      </c>
      <c r="AN317" s="9" t="s">
        <v>1055</v>
      </c>
      <c r="AO317" s="47">
        <f>VLOOKUP(AN317,'Data Tables'!$E$4:$F$15,2,FALSE)</f>
        <v>20.157194</v>
      </c>
      <c r="AP317" s="9">
        <f t="shared" si="134"/>
        <v>0</v>
      </c>
      <c r="AQ317" s="9" t="s">
        <v>1050</v>
      </c>
      <c r="AR317" s="9">
        <f t="shared" si="135"/>
        <v>2</v>
      </c>
      <c r="AS317" s="9" t="str">
        <f t="shared" si="136"/>
        <v>Not NYC</v>
      </c>
      <c r="AT317" s="9"/>
      <c r="AU317" s="9">
        <f t="shared" si="137"/>
        <v>0</v>
      </c>
      <c r="AV317" s="9">
        <f t="shared" si="138"/>
        <v>57</v>
      </c>
    </row>
    <row r="318" spans="1:48" hidden="1" x14ac:dyDescent="0.25">
      <c r="A318" s="9" t="s">
        <v>639</v>
      </c>
      <c r="B318" s="9" t="s">
        <v>640</v>
      </c>
      <c r="C318" s="9" t="s">
        <v>437</v>
      </c>
      <c r="D318" s="9" t="s">
        <v>437</v>
      </c>
      <c r="E318" t="s">
        <v>1034</v>
      </c>
      <c r="F318" t="str">
        <f t="shared" si="119"/>
        <v>Not NYC</v>
      </c>
      <c r="G318" s="9" t="s">
        <v>53</v>
      </c>
      <c r="H318" s="36">
        <v>42.664296999999998</v>
      </c>
      <c r="I318" s="36">
        <v>-73.786660999999995</v>
      </c>
      <c r="J318" s="40">
        <f t="shared" si="142"/>
        <v>2</v>
      </c>
      <c r="K318" s="40">
        <f t="shared" si="120"/>
        <v>0</v>
      </c>
      <c r="L318" s="40">
        <f t="shared" si="121"/>
        <v>1</v>
      </c>
      <c r="M318" s="41">
        <v>65290.412629870123</v>
      </c>
      <c r="N318" s="41">
        <v>7349.9441118421055</v>
      </c>
      <c r="O318" s="41">
        <f t="shared" si="141"/>
        <v>4489.6760214304813</v>
      </c>
      <c r="P318" s="42">
        <f t="shared" si="122"/>
        <v>2</v>
      </c>
      <c r="Q318" s="43">
        <v>1920</v>
      </c>
      <c r="R318" s="43"/>
      <c r="S318" s="40">
        <f t="shared" si="123"/>
        <v>4</v>
      </c>
      <c r="T318" s="40"/>
      <c r="U318" s="40">
        <f t="shared" si="124"/>
        <v>0</v>
      </c>
      <c r="V318" s="40" t="str">
        <f>IFERROR(VLOOKUP(A318,'Data Tables'!$L$3:$M$89,2,FALSE),"No")</f>
        <v>Yes</v>
      </c>
      <c r="W318" s="40">
        <f t="shared" si="125"/>
        <v>4</v>
      </c>
      <c r="X318" s="43"/>
      <c r="Y318" s="40">
        <f t="shared" si="126"/>
        <v>0</v>
      </c>
      <c r="Z318" s="43" t="s">
        <v>77</v>
      </c>
      <c r="AA318" s="40">
        <f t="shared" si="127"/>
        <v>1</v>
      </c>
      <c r="AB318" s="43" t="s">
        <v>41</v>
      </c>
      <c r="AC318" s="42">
        <f t="shared" si="128"/>
        <v>2</v>
      </c>
      <c r="AD318" s="41" t="s">
        <v>538</v>
      </c>
      <c r="AE318" s="42">
        <f t="shared" si="129"/>
        <v>4</v>
      </c>
      <c r="AF318" s="45">
        <v>1990</v>
      </c>
      <c r="AG318" s="40">
        <f t="shared" si="130"/>
        <v>2</v>
      </c>
      <c r="AH318" s="45" t="str">
        <f>IF(AND(E318="Upstate",Q318&gt;=1945),"Forced Air",IF(Q318&gt;=1980,"Hydronic",IF(AND(E318="Downstate/LI/HV",Q318&gt;=1945),"Forced Air","Steam")))</f>
        <v>Steam</v>
      </c>
      <c r="AI318" s="40">
        <f t="shared" si="131"/>
        <v>2</v>
      </c>
      <c r="AJ318" s="46" t="s">
        <v>42</v>
      </c>
      <c r="AK318" s="40">
        <f t="shared" si="132"/>
        <v>0</v>
      </c>
      <c r="AL318" s="9" t="s">
        <v>1060</v>
      </c>
      <c r="AM318" s="9">
        <f t="shared" si="133"/>
        <v>2</v>
      </c>
      <c r="AN318" s="9" t="s">
        <v>1047</v>
      </c>
      <c r="AO318" s="47">
        <f>VLOOKUP(AN318,'Data Tables'!$E$4:$F$15,2,FALSE)</f>
        <v>8.6002589999999994</v>
      </c>
      <c r="AP318" s="9">
        <f t="shared" si="134"/>
        <v>4</v>
      </c>
      <c r="AQ318" s="9" t="s">
        <v>1061</v>
      </c>
      <c r="AR318" s="9">
        <f t="shared" si="135"/>
        <v>4</v>
      </c>
      <c r="AS318" s="9" t="str">
        <f t="shared" si="136"/>
        <v>Not NYC</v>
      </c>
      <c r="AT318" s="9"/>
      <c r="AU318" s="9">
        <f t="shared" si="137"/>
        <v>0</v>
      </c>
      <c r="AV318" s="9">
        <f t="shared" si="138"/>
        <v>57</v>
      </c>
    </row>
    <row r="319" spans="1:48" x14ac:dyDescent="0.25">
      <c r="A319" s="9" t="s">
        <v>80</v>
      </c>
      <c r="B319" s="9" t="s">
        <v>81</v>
      </c>
      <c r="C319" s="9" t="s">
        <v>62</v>
      </c>
      <c r="D319" s="9" t="s">
        <v>63</v>
      </c>
      <c r="E319" t="s">
        <v>63</v>
      </c>
      <c r="F319" t="str">
        <f t="shared" si="119"/>
        <v>NYC</v>
      </c>
      <c r="G319" s="9" t="s">
        <v>53</v>
      </c>
      <c r="H319" s="36">
        <v>40.710974</v>
      </c>
      <c r="I319" s="36">
        <v>-74.004748599999999</v>
      </c>
      <c r="J319" s="40">
        <f t="shared" si="142"/>
        <v>2</v>
      </c>
      <c r="K319" s="40">
        <f t="shared" si="120"/>
        <v>0</v>
      </c>
      <c r="L319" s="40">
        <f t="shared" si="121"/>
        <v>1</v>
      </c>
      <c r="M319" s="41">
        <v>613121.89927296003</v>
      </c>
      <c r="N319" s="41">
        <v>69268.341065427376</v>
      </c>
      <c r="O319" s="41">
        <f t="shared" si="141"/>
        <v>42161.147073534717</v>
      </c>
      <c r="P319" s="42">
        <f t="shared" si="122"/>
        <v>4</v>
      </c>
      <c r="Q319" s="43">
        <v>1966</v>
      </c>
      <c r="R319" s="43">
        <v>2019</v>
      </c>
      <c r="S319" s="40">
        <f t="shared" si="123"/>
        <v>0</v>
      </c>
      <c r="T319" s="40"/>
      <c r="U319" s="40">
        <f t="shared" si="124"/>
        <v>0</v>
      </c>
      <c r="V319" s="40" t="str">
        <f>IFERROR(VLOOKUP(A319,'Data Tables'!$L$3:$M$89,2,FALSE),"No")</f>
        <v>Yes</v>
      </c>
      <c r="W319" s="40">
        <f t="shared" si="125"/>
        <v>4</v>
      </c>
      <c r="X319" s="43" t="s">
        <v>1117</v>
      </c>
      <c r="Y319" s="40">
        <f t="shared" si="126"/>
        <v>4</v>
      </c>
      <c r="Z319" s="41" t="s">
        <v>77</v>
      </c>
      <c r="AA319" s="40">
        <f t="shared" si="127"/>
        <v>1</v>
      </c>
      <c r="AB319" s="41" t="s">
        <v>41</v>
      </c>
      <c r="AC319" s="42">
        <f t="shared" si="128"/>
        <v>2</v>
      </c>
      <c r="AD319" s="41" t="s">
        <v>74</v>
      </c>
      <c r="AE319" s="42">
        <f t="shared" si="129"/>
        <v>2</v>
      </c>
      <c r="AF319" s="45">
        <v>1990</v>
      </c>
      <c r="AG319" s="40">
        <f t="shared" si="130"/>
        <v>2</v>
      </c>
      <c r="AH319" s="43" t="s">
        <v>49</v>
      </c>
      <c r="AI319" s="40">
        <f t="shared" si="131"/>
        <v>2</v>
      </c>
      <c r="AJ319" s="46" t="s">
        <v>42</v>
      </c>
      <c r="AK319" s="40">
        <f t="shared" si="132"/>
        <v>0</v>
      </c>
      <c r="AL319" s="9" t="s">
        <v>1048</v>
      </c>
      <c r="AM319" s="9">
        <f t="shared" si="133"/>
        <v>4</v>
      </c>
      <c r="AN319" s="9" t="s">
        <v>1055</v>
      </c>
      <c r="AO319" s="47">
        <f>VLOOKUP(AN319,'Data Tables'!$E$4:$F$15,2,FALSE)</f>
        <v>20.157194</v>
      </c>
      <c r="AP319" s="9">
        <f t="shared" si="134"/>
        <v>0</v>
      </c>
      <c r="AQ319" s="9" t="s">
        <v>1050</v>
      </c>
      <c r="AR319" s="9">
        <f t="shared" si="135"/>
        <v>2</v>
      </c>
      <c r="AS319" s="9" t="str">
        <f t="shared" si="136"/>
        <v>NYC Natural Gas</v>
      </c>
      <c r="AT319" s="9"/>
      <c r="AU319" s="9">
        <f t="shared" si="137"/>
        <v>2</v>
      </c>
      <c r="AV319" s="9">
        <f t="shared" si="138"/>
        <v>57</v>
      </c>
    </row>
    <row r="320" spans="1:48" x14ac:dyDescent="0.25">
      <c r="A320" s="9" t="s">
        <v>166</v>
      </c>
      <c r="B320" s="9" t="s">
        <v>167</v>
      </c>
      <c r="C320" s="9" t="s">
        <v>45</v>
      </c>
      <c r="D320" s="9" t="s">
        <v>45</v>
      </c>
      <c r="E320" t="s">
        <v>1034</v>
      </c>
      <c r="F320" t="str">
        <f t="shared" si="119"/>
        <v>NYC</v>
      </c>
      <c r="G320" s="9" t="s">
        <v>39</v>
      </c>
      <c r="H320" s="36">
        <v>40.852195399999999</v>
      </c>
      <c r="I320" s="36">
        <v>-73.922751700000006</v>
      </c>
      <c r="J320" s="40">
        <f t="shared" si="142"/>
        <v>3</v>
      </c>
      <c r="K320" s="40">
        <f t="shared" si="120"/>
        <v>2</v>
      </c>
      <c r="L320" s="40">
        <f t="shared" si="121"/>
        <v>3</v>
      </c>
      <c r="M320" s="41">
        <v>168976.107411765</v>
      </c>
      <c r="N320" s="41">
        <v>4149.5477995018045</v>
      </c>
      <c r="O320" s="41">
        <f t="shared" si="141"/>
        <v>11619.5923273149</v>
      </c>
      <c r="P320" s="42">
        <f t="shared" si="122"/>
        <v>3</v>
      </c>
      <c r="Q320" s="43">
        <v>1975</v>
      </c>
      <c r="R320" s="43">
        <v>2018</v>
      </c>
      <c r="S320" s="40">
        <f t="shared" si="123"/>
        <v>0</v>
      </c>
      <c r="T320" s="40"/>
      <c r="U320" s="40">
        <f t="shared" si="124"/>
        <v>0</v>
      </c>
      <c r="V320" s="40" t="str">
        <f>IFERROR(VLOOKUP(A320,'Data Tables'!$L$3:$M$89,2,FALSE),"No")</f>
        <v>No</v>
      </c>
      <c r="W320" s="40">
        <f t="shared" si="125"/>
        <v>0</v>
      </c>
      <c r="X320" s="43"/>
      <c r="Y320" s="40">
        <f t="shared" si="126"/>
        <v>0</v>
      </c>
      <c r="Z320" s="41" t="s">
        <v>156</v>
      </c>
      <c r="AA320" s="40">
        <f t="shared" si="127"/>
        <v>0</v>
      </c>
      <c r="AB320" s="41" t="s">
        <v>41</v>
      </c>
      <c r="AC320" s="42">
        <f t="shared" si="128"/>
        <v>2</v>
      </c>
      <c r="AD320" s="41" t="s">
        <v>104</v>
      </c>
      <c r="AE320" s="42">
        <f t="shared" si="129"/>
        <v>3</v>
      </c>
      <c r="AF320" s="43">
        <v>2018</v>
      </c>
      <c r="AG320" s="40">
        <f t="shared" si="130"/>
        <v>1</v>
      </c>
      <c r="AH320" s="45" t="str">
        <f>IF(AND(E320="Upstate",Q320&gt;=1945),"Forced Air",IF(Q320&gt;=1980,"Hydronic",IF(AND(E320="Downstate/LI/HV",Q320&gt;=1945),"Forced Air","Steam")))</f>
        <v>Forced Air</v>
      </c>
      <c r="AI320" s="40">
        <f t="shared" si="131"/>
        <v>4</v>
      </c>
      <c r="AJ320" s="46" t="s">
        <v>42</v>
      </c>
      <c r="AK320" s="40">
        <f t="shared" si="132"/>
        <v>0</v>
      </c>
      <c r="AL320" s="9" t="s">
        <v>1048</v>
      </c>
      <c r="AM320" s="9">
        <f t="shared" si="133"/>
        <v>4</v>
      </c>
      <c r="AN320" s="9" t="s">
        <v>1055</v>
      </c>
      <c r="AO320" s="47">
        <f>VLOOKUP(AN320,'Data Tables'!$E$4:$F$15,2,FALSE)</f>
        <v>20.157194</v>
      </c>
      <c r="AP320" s="9">
        <f t="shared" si="134"/>
        <v>0</v>
      </c>
      <c r="AQ320" s="9" t="s">
        <v>1050</v>
      </c>
      <c r="AR320" s="9">
        <f t="shared" si="135"/>
        <v>2</v>
      </c>
      <c r="AS320" s="9" t="str">
        <f t="shared" si="136"/>
        <v>NYC Natural Gas</v>
      </c>
      <c r="AT320" s="9"/>
      <c r="AU320" s="9">
        <f t="shared" si="137"/>
        <v>2</v>
      </c>
      <c r="AV320" s="9">
        <f t="shared" si="138"/>
        <v>57</v>
      </c>
    </row>
    <row r="321" spans="1:48" x14ac:dyDescent="0.25">
      <c r="A321" s="9" t="s">
        <v>230</v>
      </c>
      <c r="B321" s="9" t="s">
        <v>231</v>
      </c>
      <c r="C321" s="9" t="s">
        <v>62</v>
      </c>
      <c r="D321" s="9" t="s">
        <v>63</v>
      </c>
      <c r="E321" t="s">
        <v>63</v>
      </c>
      <c r="F321" t="str">
        <f t="shared" si="119"/>
        <v>NYC</v>
      </c>
      <c r="G321" s="9" t="s">
        <v>39</v>
      </c>
      <c r="H321" s="36">
        <v>40.759041500000002</v>
      </c>
      <c r="I321" s="36">
        <v>-73.992566299999993</v>
      </c>
      <c r="J321" s="40">
        <f t="shared" si="142"/>
        <v>3</v>
      </c>
      <c r="K321" s="40">
        <f t="shared" si="120"/>
        <v>2</v>
      </c>
      <c r="L321" s="40">
        <f t="shared" si="121"/>
        <v>3</v>
      </c>
      <c r="M321" s="41">
        <v>103196.189294118</v>
      </c>
      <c r="N321" s="41">
        <v>8805.3373189667873</v>
      </c>
      <c r="O321" s="41">
        <f t="shared" si="141"/>
        <v>7096.2556049896439</v>
      </c>
      <c r="P321" s="42">
        <f t="shared" si="122"/>
        <v>3</v>
      </c>
      <c r="Q321" s="43">
        <v>1976</v>
      </c>
      <c r="R321" s="43"/>
      <c r="S321" s="40">
        <f t="shared" si="123"/>
        <v>3</v>
      </c>
      <c r="T321" s="40"/>
      <c r="U321" s="40">
        <f t="shared" si="124"/>
        <v>0</v>
      </c>
      <c r="V321" s="40" t="str">
        <f>IFERROR(VLOOKUP(A321,'Data Tables'!$L$3:$M$89,2,FALSE),"No")</f>
        <v>No</v>
      </c>
      <c r="W321" s="40">
        <f t="shared" si="125"/>
        <v>0</v>
      </c>
      <c r="X321" s="43"/>
      <c r="Y321" s="40">
        <f t="shared" si="126"/>
        <v>0</v>
      </c>
      <c r="Z321" s="41" t="s">
        <v>40</v>
      </c>
      <c r="AA321" s="40">
        <f t="shared" si="127"/>
        <v>0</v>
      </c>
      <c r="AB321" s="41" t="s">
        <v>41</v>
      </c>
      <c r="AC321" s="42">
        <f t="shared" si="128"/>
        <v>2</v>
      </c>
      <c r="AD321" s="41" t="s">
        <v>104</v>
      </c>
      <c r="AE321" s="42">
        <f t="shared" si="129"/>
        <v>3</v>
      </c>
      <c r="AF321" s="43">
        <v>2010</v>
      </c>
      <c r="AG321" s="40">
        <f t="shared" si="130"/>
        <v>1</v>
      </c>
      <c r="AH321" s="45" t="str">
        <f>IF(AND(E321="Upstate",Q321&gt;=1945),"Forced Air",IF(Q321&gt;=1980,"Hydronic",IF(AND(E321="Downstate/LI/HV",Q321&gt;=1945),"Forced Air","Steam")))</f>
        <v>Steam</v>
      </c>
      <c r="AI321" s="40">
        <f t="shared" si="131"/>
        <v>2</v>
      </c>
      <c r="AJ321" s="46" t="s">
        <v>42</v>
      </c>
      <c r="AK321" s="40">
        <f t="shared" si="132"/>
        <v>0</v>
      </c>
      <c r="AL321" s="9" t="s">
        <v>1048</v>
      </c>
      <c r="AM321" s="9">
        <f t="shared" si="133"/>
        <v>4</v>
      </c>
      <c r="AN321" s="9" t="s">
        <v>1055</v>
      </c>
      <c r="AO321" s="47">
        <f>VLOOKUP(AN321,'Data Tables'!$E$4:$F$15,2,FALSE)</f>
        <v>20.157194</v>
      </c>
      <c r="AP321" s="9">
        <f t="shared" si="134"/>
        <v>0</v>
      </c>
      <c r="AQ321" s="9" t="s">
        <v>1050</v>
      </c>
      <c r="AR321" s="9">
        <f t="shared" si="135"/>
        <v>2</v>
      </c>
      <c r="AS321" s="9" t="str">
        <f t="shared" si="136"/>
        <v>NYC Natural Gas</v>
      </c>
      <c r="AT321" s="9"/>
      <c r="AU321" s="9">
        <f t="shared" si="137"/>
        <v>2</v>
      </c>
      <c r="AV321" s="9">
        <f t="shared" si="138"/>
        <v>57</v>
      </c>
    </row>
    <row r="322" spans="1:48" x14ac:dyDescent="0.25">
      <c r="A322" s="9" t="s">
        <v>356</v>
      </c>
      <c r="B322" s="9" t="s">
        <v>357</v>
      </c>
      <c r="C322" s="9" t="s">
        <v>62</v>
      </c>
      <c r="D322" s="9" t="s">
        <v>63</v>
      </c>
      <c r="E322" t="s">
        <v>63</v>
      </c>
      <c r="F322" t="str">
        <f t="shared" si="119"/>
        <v>NYC</v>
      </c>
      <c r="G322" s="9" t="s">
        <v>53</v>
      </c>
      <c r="H322" s="36">
        <v>40.810098000000004</v>
      </c>
      <c r="I322" s="36">
        <v>-73.963346000000001</v>
      </c>
      <c r="J322" s="40">
        <f t="shared" si="142"/>
        <v>2</v>
      </c>
      <c r="K322" s="40">
        <f t="shared" si="120"/>
        <v>0</v>
      </c>
      <c r="L322" s="40">
        <f t="shared" si="121"/>
        <v>1</v>
      </c>
      <c r="M322" s="41">
        <v>42275.085194805186</v>
      </c>
      <c r="N322" s="41">
        <v>4759.0373684210526</v>
      </c>
      <c r="O322" s="41">
        <v>2907.033799572192</v>
      </c>
      <c r="P322" s="42">
        <f t="shared" si="122"/>
        <v>1</v>
      </c>
      <c r="Q322" s="43">
        <v>1901</v>
      </c>
      <c r="R322" s="43">
        <v>2018</v>
      </c>
      <c r="S322" s="40">
        <f t="shared" si="123"/>
        <v>0</v>
      </c>
      <c r="T322" s="40"/>
      <c r="U322" s="40">
        <f t="shared" si="124"/>
        <v>0</v>
      </c>
      <c r="V322" s="40" t="str">
        <f>IFERROR(VLOOKUP(A322,'Data Tables'!$L$3:$M$89,2,FALSE),"No")</f>
        <v>Yes</v>
      </c>
      <c r="W322" s="40">
        <f t="shared" si="125"/>
        <v>4</v>
      </c>
      <c r="X322" s="43" t="s">
        <v>1137</v>
      </c>
      <c r="Y322" s="40">
        <f t="shared" si="126"/>
        <v>4</v>
      </c>
      <c r="Z322" s="41" t="s">
        <v>40</v>
      </c>
      <c r="AA322" s="40">
        <f t="shared" si="127"/>
        <v>0</v>
      </c>
      <c r="AB322" s="44" t="str">
        <f>IF(AND(E322="Manhattan",G322="Multifamily Housing"),IF(Q322&lt;1980,"Dual Fuel","Natural Gas"),IF(AND(E322="Manhattan",G322&lt;&gt;"Multifamily Housing"),IF(Q322&lt;1945,"Oil",IF(Q322&lt;1980,"Dual Fuel","Natural Gas")),IF(E322="Downstate/LI/HV",IF(Q322&lt;1980,"Dual Fuel","Natural Gas"),IF(Q322&lt;1945,"Dual Fuel","Natural Gas"))))</f>
        <v>Oil</v>
      </c>
      <c r="AC322" s="42">
        <f t="shared" si="128"/>
        <v>4</v>
      </c>
      <c r="AD322" s="44" t="str">
        <f>IF(AND(E322="Upstate",Q322&gt;=1945),"Furnace",IF(Q322&gt;=1980,"HW Boiler",IF(AND(E322="Downstate/LI/HV",Q322&gt;=1945),"Furnace","Steam Boiler")))</f>
        <v>Steam Boiler</v>
      </c>
      <c r="AE322" s="42">
        <f t="shared" si="129"/>
        <v>2</v>
      </c>
      <c r="AF322" s="45">
        <v>1990</v>
      </c>
      <c r="AG322" s="40">
        <f t="shared" si="130"/>
        <v>2</v>
      </c>
      <c r="AH322" s="45" t="str">
        <f>IF(AND(E322="Upstate",Q322&gt;=1945),"Forced Air",IF(Q322&gt;=1980,"Hydronic",IF(AND(E322="Downstate/LI/HV",Q322&gt;=1945),"Forced Air","Steam")))</f>
        <v>Steam</v>
      </c>
      <c r="AI322" s="40">
        <f t="shared" si="131"/>
        <v>2</v>
      </c>
      <c r="AJ322" s="46" t="s">
        <v>42</v>
      </c>
      <c r="AK322" s="40">
        <f t="shared" si="132"/>
        <v>0</v>
      </c>
      <c r="AL322" s="9" t="s">
        <v>1048</v>
      </c>
      <c r="AM322" s="9">
        <f t="shared" si="133"/>
        <v>4</v>
      </c>
      <c r="AN322" s="9" t="s">
        <v>1055</v>
      </c>
      <c r="AO322" s="47">
        <f>VLOOKUP(AN322,'Data Tables'!$E$4:$F$15,2,FALSE)</f>
        <v>20.157194</v>
      </c>
      <c r="AP322" s="9">
        <f t="shared" si="134"/>
        <v>0</v>
      </c>
      <c r="AQ322" s="9" t="s">
        <v>1050</v>
      </c>
      <c r="AR322" s="9">
        <f t="shared" si="135"/>
        <v>2</v>
      </c>
      <c r="AS322" s="9" t="str">
        <f t="shared" si="136"/>
        <v>NYC Oil</v>
      </c>
      <c r="AT322" s="9"/>
      <c r="AU322" s="9">
        <f t="shared" si="137"/>
        <v>4</v>
      </c>
      <c r="AV322" s="9">
        <f t="shared" si="138"/>
        <v>57</v>
      </c>
    </row>
    <row r="323" spans="1:48" hidden="1" x14ac:dyDescent="0.25">
      <c r="A323" s="9" t="s">
        <v>886</v>
      </c>
      <c r="B323" s="9" t="s">
        <v>436</v>
      </c>
      <c r="C323" s="9" t="s">
        <v>437</v>
      </c>
      <c r="D323" s="9" t="s">
        <v>437</v>
      </c>
      <c r="E323" t="s">
        <v>1034</v>
      </c>
      <c r="F323" t="str">
        <f t="shared" si="119"/>
        <v>Not NYC</v>
      </c>
      <c r="G323" s="9" t="s">
        <v>53</v>
      </c>
      <c r="H323" s="36">
        <v>42.66113</v>
      </c>
      <c r="I323" s="36">
        <v>-73.771690000000007</v>
      </c>
      <c r="J323" s="40">
        <f t="shared" si="142"/>
        <v>2</v>
      </c>
      <c r="K323" s="40">
        <f t="shared" si="120"/>
        <v>0</v>
      </c>
      <c r="L323" s="40">
        <f t="shared" si="121"/>
        <v>1</v>
      </c>
      <c r="M323" s="41">
        <v>35956.762761324033</v>
      </c>
      <c r="N323" s="41">
        <v>4047.7642289794603</v>
      </c>
      <c r="O323" s="41">
        <f t="shared" ref="O323:O335" si="143">(M323/0.85)*116.9*0.0005</f>
        <v>2472.5562157639883</v>
      </c>
      <c r="P323" s="42">
        <f t="shared" si="122"/>
        <v>1</v>
      </c>
      <c r="Q323" s="43">
        <v>1935</v>
      </c>
      <c r="R323" s="43">
        <v>2017</v>
      </c>
      <c r="S323" s="40">
        <f t="shared" si="123"/>
        <v>0</v>
      </c>
      <c r="T323" s="40" t="s">
        <v>1162</v>
      </c>
      <c r="U323" s="40">
        <f t="shared" si="124"/>
        <v>4</v>
      </c>
      <c r="V323" s="40" t="str">
        <f>IFERROR(VLOOKUP(A323,'Data Tables'!$L$3:$M$89,2,FALSE),"No")</f>
        <v>No</v>
      </c>
      <c r="W323" s="40">
        <f t="shared" si="125"/>
        <v>0</v>
      </c>
      <c r="X323" s="43"/>
      <c r="Y323" s="40">
        <f t="shared" si="126"/>
        <v>0</v>
      </c>
      <c r="Z323" s="43" t="s">
        <v>46</v>
      </c>
      <c r="AA323" s="40">
        <f t="shared" si="127"/>
        <v>4</v>
      </c>
      <c r="AB323" s="43" t="s">
        <v>41</v>
      </c>
      <c r="AC323" s="42">
        <f t="shared" si="128"/>
        <v>2</v>
      </c>
      <c r="AD323" s="41" t="s">
        <v>54</v>
      </c>
      <c r="AE323" s="42">
        <f t="shared" si="129"/>
        <v>2</v>
      </c>
      <c r="AF323" s="45">
        <v>1990</v>
      </c>
      <c r="AG323" s="40">
        <f t="shared" si="130"/>
        <v>2</v>
      </c>
      <c r="AH323" s="43" t="s">
        <v>49</v>
      </c>
      <c r="AI323" s="40">
        <f t="shared" si="131"/>
        <v>2</v>
      </c>
      <c r="AJ323" s="46" t="s">
        <v>49</v>
      </c>
      <c r="AK323" s="40">
        <f t="shared" si="132"/>
        <v>1</v>
      </c>
      <c r="AL323" s="9" t="s">
        <v>1060</v>
      </c>
      <c r="AM323" s="9">
        <f t="shared" si="133"/>
        <v>2</v>
      </c>
      <c r="AN323" s="9" t="s">
        <v>1047</v>
      </c>
      <c r="AO323" s="47">
        <f>VLOOKUP(AN323,'Data Tables'!$E$4:$F$15,2,FALSE)</f>
        <v>8.6002589999999994</v>
      </c>
      <c r="AP323" s="9">
        <f t="shared" si="134"/>
        <v>4</v>
      </c>
      <c r="AQ323" s="9" t="s">
        <v>1061</v>
      </c>
      <c r="AR323" s="9">
        <f t="shared" si="135"/>
        <v>4</v>
      </c>
      <c r="AS323" s="9" t="str">
        <f t="shared" si="136"/>
        <v>Not NYC</v>
      </c>
      <c r="AT323" s="9"/>
      <c r="AU323" s="9">
        <f t="shared" si="137"/>
        <v>0</v>
      </c>
      <c r="AV323" s="9">
        <f t="shared" si="138"/>
        <v>57</v>
      </c>
    </row>
    <row r="324" spans="1:48" hidden="1" x14ac:dyDescent="0.25">
      <c r="A324" s="9" t="s">
        <v>969</v>
      </c>
      <c r="B324" s="9" t="s">
        <v>970</v>
      </c>
      <c r="C324" s="9" t="s">
        <v>971</v>
      </c>
      <c r="D324" s="9" t="s">
        <v>972</v>
      </c>
      <c r="E324" t="s">
        <v>1034</v>
      </c>
      <c r="F324" t="str">
        <f t="shared" si="119"/>
        <v>Not NYC</v>
      </c>
      <c r="G324" s="9" t="s">
        <v>339</v>
      </c>
      <c r="H324" s="36">
        <v>41.754049426761497</v>
      </c>
      <c r="I324" s="36">
        <v>-74.592689301163304</v>
      </c>
      <c r="J324" s="40">
        <f t="shared" si="142"/>
        <v>3</v>
      </c>
      <c r="K324" s="40">
        <f t="shared" si="120"/>
        <v>1</v>
      </c>
      <c r="L324" s="40">
        <f t="shared" si="121"/>
        <v>1</v>
      </c>
      <c r="M324" s="41">
        <v>30193.033452151893</v>
      </c>
      <c r="N324" s="41">
        <v>16564.233630000002</v>
      </c>
      <c r="O324" s="41">
        <f t="shared" si="143"/>
        <v>2076.2150650332687</v>
      </c>
      <c r="P324" s="42">
        <f t="shared" si="122"/>
        <v>1</v>
      </c>
      <c r="Q324" s="43">
        <v>1933</v>
      </c>
      <c r="R324" s="43"/>
      <c r="S324" s="40">
        <f t="shared" si="123"/>
        <v>4</v>
      </c>
      <c r="T324" s="40" t="s">
        <v>1162</v>
      </c>
      <c r="U324" s="40">
        <f t="shared" si="124"/>
        <v>4</v>
      </c>
      <c r="V324" s="40" t="str">
        <f>IFERROR(VLOOKUP(A324,'Data Tables'!$L$3:$M$89,2,FALSE),"No")</f>
        <v>No</v>
      </c>
      <c r="W324" s="40">
        <f t="shared" si="125"/>
        <v>0</v>
      </c>
      <c r="X324" s="43"/>
      <c r="Y324" s="40">
        <f t="shared" si="126"/>
        <v>0</v>
      </c>
      <c r="Z324" s="43" t="s">
        <v>67</v>
      </c>
      <c r="AA324" s="40">
        <f t="shared" si="127"/>
        <v>2</v>
      </c>
      <c r="AB324" s="44" t="str">
        <f>IF(AND(E324="Manhattan",G324="Multifamily Housing"),IF(Q324&lt;1980,"Dual Fuel","Natural Gas"),IF(AND(E324="Manhattan",G324&lt;&gt;"Multifamily Housing"),IF(Q324&lt;1945,"Oil",IF(Q324&lt;1980,"Dual Fuel","Natural Gas")),IF(E324="Downstate/LI/HV",IF(Q324&lt;1980,"Dual Fuel","Natural Gas"),IF(Q324&lt;1945,"Dual Fuel","Natural Gas"))))</f>
        <v>Dual Fuel</v>
      </c>
      <c r="AC324" s="42">
        <f t="shared" si="128"/>
        <v>3</v>
      </c>
      <c r="AD324" s="44" t="str">
        <f>IF(AND(E324="Upstate",Q324&gt;=1945),"Furnace",IF(Q324&gt;=1980,"HW Boiler",IF(AND(E324="Downstate/LI/HV",Q324&gt;=1945),"Furnace","Steam Boiler")))</f>
        <v>Steam Boiler</v>
      </c>
      <c r="AE324" s="42">
        <f t="shared" si="129"/>
        <v>2</v>
      </c>
      <c r="AF324" s="45">
        <v>1990</v>
      </c>
      <c r="AG324" s="40">
        <f t="shared" si="130"/>
        <v>2</v>
      </c>
      <c r="AH324" s="45" t="str">
        <f t="shared" ref="AH324:AH331" si="144">IF(AND(E324="Upstate",Q324&gt;=1945),"Forced Air",IF(Q324&gt;=1980,"Hydronic",IF(AND(E324="Downstate/LI/HV",Q324&gt;=1945),"Forced Air","Steam")))</f>
        <v>Steam</v>
      </c>
      <c r="AI324" s="40">
        <f t="shared" si="131"/>
        <v>2</v>
      </c>
      <c r="AJ324" s="46" t="s">
        <v>42</v>
      </c>
      <c r="AK324" s="40">
        <f t="shared" si="132"/>
        <v>0</v>
      </c>
      <c r="AL324" s="9" t="s">
        <v>1064</v>
      </c>
      <c r="AM324" s="9">
        <f t="shared" si="133"/>
        <v>1</v>
      </c>
      <c r="AN324" s="9" t="s">
        <v>1053</v>
      </c>
      <c r="AO324" s="47">
        <f>VLOOKUP(AN324,'Data Tables'!$E$4:$F$15,2,FALSE)</f>
        <v>9.6621608999999999</v>
      </c>
      <c r="AP324" s="9">
        <f t="shared" si="134"/>
        <v>3</v>
      </c>
      <c r="AQ324" s="9" t="s">
        <v>1061</v>
      </c>
      <c r="AR324" s="9">
        <f t="shared" si="135"/>
        <v>4</v>
      </c>
      <c r="AS324" s="9" t="str">
        <f t="shared" si="136"/>
        <v>Not NYC</v>
      </c>
      <c r="AT324" s="9"/>
      <c r="AU324" s="9">
        <f t="shared" si="137"/>
        <v>0</v>
      </c>
      <c r="AV324" s="9">
        <f t="shared" si="138"/>
        <v>57</v>
      </c>
    </row>
    <row r="325" spans="1:48" x14ac:dyDescent="0.25">
      <c r="A325" s="9" t="s">
        <v>336</v>
      </c>
      <c r="B325" s="38" t="s">
        <v>337</v>
      </c>
      <c r="C325" s="9" t="s">
        <v>45</v>
      </c>
      <c r="D325" s="9" t="s">
        <v>45</v>
      </c>
      <c r="E325" t="s">
        <v>1034</v>
      </c>
      <c r="F325" t="str">
        <f t="shared" ref="F325:F388" si="145">IF(OR(D325="Brooklyn",D325="Bronx",D325="Queens",D325="Manhattan",D325="Staten Island"),"NYC","Not NYC")</f>
        <v>NYC</v>
      </c>
      <c r="G325" s="9" t="s">
        <v>76</v>
      </c>
      <c r="H325" s="36">
        <v>40.840585599999997</v>
      </c>
      <c r="I325" s="36">
        <v>-73.848519300000007</v>
      </c>
      <c r="J325" s="40">
        <f t="shared" si="142"/>
        <v>4</v>
      </c>
      <c r="K325" s="40">
        <f t="shared" ref="K325:K388" si="146">IF(OR(G325="Hospitals",G325="Hotels",G325="Airports"),4,IF(G325="Nursing Homes",3,IF(OR(G325="Multifamily Housing",G325="Military"),2,IF(OR(G325="Office",G325="Correctional Facilities"),1,0))))</f>
        <v>4</v>
      </c>
      <c r="L325" s="40">
        <f t="shared" ref="L325:L388" si="147">IF(OR(G325="Hospitals",G325="Nursing Homes",G325="Hotels",G325="Airports"),4,IF(AND(E325="Upstate",OR(G325="Multifamily Housing",G325="Military")),2,IF(OR(G325="Multifamily Housing",G325="Military"),3,IF(G325="Office",2,IF(OR(G325="Correctional Facilities",G325="Colleges &amp; Universities"),1,666)))))</f>
        <v>4</v>
      </c>
      <c r="M325" s="41">
        <v>41120.91420705882</v>
      </c>
      <c r="N325" s="41">
        <v>17295.502843255814</v>
      </c>
      <c r="O325" s="41">
        <f t="shared" si="143"/>
        <v>2827.6675710618688</v>
      </c>
      <c r="P325" s="42">
        <f t="shared" ref="P325:P388" si="148">IF(M325&gt;=200000,4,IF(M325&gt;=100000,3,IF(M325&gt;=50000,2,IF(M325&gt;=20000,1,0))))</f>
        <v>1</v>
      </c>
      <c r="Q325" s="43">
        <v>1929</v>
      </c>
      <c r="R325" s="43"/>
      <c r="S325" s="40">
        <f t="shared" ref="S325:S388" si="149">IF(OR(Q325&gt;=2000,R325&gt;=2000),0,IF(AND(Q325&gt;=1980,OR(R325="",R325&lt;2000)),1,IF(AND(Q325&lt;1980,R325&gt;=1980,R325&lt;2000),2,IF(Q325&lt;1945,4,3))))</f>
        <v>4</v>
      </c>
      <c r="T325" s="40"/>
      <c r="U325" s="40">
        <f t="shared" ref="U325:U388" si="150">IF(T325="Y",4,0)</f>
        <v>0</v>
      </c>
      <c r="V325" s="40" t="str">
        <f>IFERROR(VLOOKUP(A325,'Data Tables'!$L$3:$M$89,2,FALSE),"No")</f>
        <v>No</v>
      </c>
      <c r="W325" s="40">
        <f t="shared" ref="W325:W388" si="151">IF(V325="Yes",4,0)</f>
        <v>0</v>
      </c>
      <c r="X325" s="43"/>
      <c r="Y325" s="40">
        <f t="shared" ref="Y325:Y388" si="152">IF(X325="",0,4)</f>
        <v>0</v>
      </c>
      <c r="Z325" s="41" t="s">
        <v>40</v>
      </c>
      <c r="AA325" s="40">
        <f t="shared" ref="AA325:AA388" si="153">IF(Z325="Plentiful",4,IF(Z325="Sufficient",2,IF(Z325="Limited",1,0)))</f>
        <v>0</v>
      </c>
      <c r="AB325" s="41" t="s">
        <v>41</v>
      </c>
      <c r="AC325" s="42">
        <f t="shared" ref="AC325:AC388" si="154">IF(OR(AB325="Coal",AB325="Oil"),4,IF(AB325="Dual Fuel",3,IF(AB325="Natural Gas",2,1)))</f>
        <v>2</v>
      </c>
      <c r="AD325" s="41" t="s">
        <v>104</v>
      </c>
      <c r="AE325" s="42">
        <f t="shared" ref="AE325:AE388" si="155">IF(OR(AD325="HW Boiler",AD325="District HW",AD325="District HW (CHP)"),4,IF(OR(AD325="Furnace",AD325="CHP",AD325="District Steam (CHP)"),3,IF(OR(AD325="Steam Boiler",AD325="District Steam"),2,1)))</f>
        <v>3</v>
      </c>
      <c r="AF325" s="43" t="s">
        <v>338</v>
      </c>
      <c r="AG325" s="40">
        <f t="shared" ref="AG325:AG388" si="156">IF(AF325&gt;=2000,1,IF(AF325&gt;=1980,2,IF(AF325&gt;=1950,3,4)))</f>
        <v>1</v>
      </c>
      <c r="AH325" s="45" t="str">
        <f t="shared" si="144"/>
        <v>Steam</v>
      </c>
      <c r="AI325" s="40">
        <f t="shared" ref="AI325:AI388" si="157">IF(AH325="Hydronic",4,IF(AH325="Forced Air",4,IF(AH325="Steam",2,0)))</f>
        <v>2</v>
      </c>
      <c r="AJ325" s="46" t="s">
        <v>49</v>
      </c>
      <c r="AK325" s="40">
        <f t="shared" ref="AK325:AK388" si="158">IF(OR(AJ325="HW",AJ325="HW + CW"),4,IF(AJ325="Steam + CW",3,IF(AJ325="CW",2,IF(AJ325="Steam",1,0))))</f>
        <v>1</v>
      </c>
      <c r="AL325" s="9" t="s">
        <v>1048</v>
      </c>
      <c r="AM325" s="9">
        <f t="shared" ref="AM325:AM388" si="159">IF(AL325="Zone 4",4,IF(AL325="Zone 5",2,1))</f>
        <v>4</v>
      </c>
      <c r="AN325" s="9" t="s">
        <v>1055</v>
      </c>
      <c r="AO325" s="47">
        <f>VLOOKUP(AN325,'Data Tables'!$E$4:$F$15,2,FALSE)</f>
        <v>20.157194</v>
      </c>
      <c r="AP325" s="9">
        <f t="shared" ref="AP325:AP388" si="160">IF(AO325&gt;20,0,IF(AO325&gt;15,1,IF(AO325&gt;12,2,IF(AO325&gt;9,3,4))))</f>
        <v>0</v>
      </c>
      <c r="AQ325" s="9" t="s">
        <v>1050</v>
      </c>
      <c r="AR325" s="9">
        <f t="shared" ref="AR325:AR388" si="161">IF(AD325="Electric Heat Pump",0,IF(AQ325="Lowest Emissions",4,IF(AQ325="Low Emissions",2,1)))</f>
        <v>2</v>
      </c>
      <c r="AS325" s="9" t="str">
        <f t="shared" ref="AS325:AS388" si="162">IF(F325="NYC",CONCATENATE(F325," ",AB325),"Not NYC")</f>
        <v>NYC Natural Gas</v>
      </c>
      <c r="AT325" s="9" t="s">
        <v>1162</v>
      </c>
      <c r="AU325" s="9">
        <f t="shared" ref="AU325:AU388" si="163">IF(OR(AS325="Not NYC",AT325="Y"),0,IF(AS325="NYC Electricity",0,IF(AS325="NYC Natural Gas",2,IF(AS325="NYC Dual Fuel",3,4))))</f>
        <v>0</v>
      </c>
      <c r="AV325" s="9">
        <f t="shared" ref="AV325:AV388" si="164">J325*J$3+K325*K$3+L325*L$3+P325*P$3+S325*S$3+U325*U$3+W325*W$3+Y325*Y$3+AA325*AA$3+AC325*AC$3+AE325*AE$3+AG325*AG$3+AI325*AI$3+AK325*AK$3+AM325*AM$3+AP325*AP$3+AR325*AR$3+AU325*AU$3</f>
        <v>56</v>
      </c>
    </row>
    <row r="326" spans="1:48" hidden="1" x14ac:dyDescent="0.25">
      <c r="A326" s="9" t="s">
        <v>609</v>
      </c>
      <c r="B326" s="9" t="s">
        <v>610</v>
      </c>
      <c r="C326" s="9" t="s">
        <v>433</v>
      </c>
      <c r="D326" s="9" t="s">
        <v>434</v>
      </c>
      <c r="E326" t="s">
        <v>1035</v>
      </c>
      <c r="F326" t="str">
        <f t="shared" si="145"/>
        <v>Not NYC</v>
      </c>
      <c r="G326" s="9" t="s">
        <v>76</v>
      </c>
      <c r="H326" s="36">
        <v>43.135770999999998</v>
      </c>
      <c r="I326" s="36">
        <v>-77.607425000000006</v>
      </c>
      <c r="J326" s="40">
        <f t="shared" si="142"/>
        <v>4</v>
      </c>
      <c r="K326" s="40">
        <f t="shared" si="146"/>
        <v>4</v>
      </c>
      <c r="L326" s="40">
        <f t="shared" si="147"/>
        <v>4</v>
      </c>
      <c r="M326" s="41">
        <v>72585.086573535154</v>
      </c>
      <c r="N326" s="41">
        <v>31650.473796599639</v>
      </c>
      <c r="O326" s="41">
        <f t="shared" si="143"/>
        <v>4991.2921296742707</v>
      </c>
      <c r="P326" s="42">
        <f t="shared" si="148"/>
        <v>2</v>
      </c>
      <c r="Q326" s="43">
        <v>1889</v>
      </c>
      <c r="R326" s="43">
        <v>2020</v>
      </c>
      <c r="S326" s="40">
        <f t="shared" si="149"/>
        <v>0</v>
      </c>
      <c r="T326" s="40"/>
      <c r="U326" s="40">
        <f t="shared" si="150"/>
        <v>0</v>
      </c>
      <c r="V326" s="40" t="str">
        <f>IFERROR(VLOOKUP(A326,'Data Tables'!$L$3:$M$89,2,FALSE),"No")</f>
        <v>No</v>
      </c>
      <c r="W326" s="40">
        <f t="shared" si="151"/>
        <v>0</v>
      </c>
      <c r="X326" s="43"/>
      <c r="Y326" s="40">
        <f t="shared" si="152"/>
        <v>0</v>
      </c>
      <c r="Z326" s="43" t="s">
        <v>156</v>
      </c>
      <c r="AA326" s="40">
        <f t="shared" si="153"/>
        <v>0</v>
      </c>
      <c r="AB326" s="44" t="str">
        <f>IF(AND(E326="Manhattan",G326="Multifamily Housing"),IF(Q326&lt;1980,"Dual Fuel","Natural Gas"),IF(AND(E326="Manhattan",G326&lt;&gt;"Multifamily Housing"),IF(Q326&lt;1945,"Oil",IF(Q326&lt;1980,"Dual Fuel","Natural Gas")),IF(E326="Downstate/LI/HV",IF(Q326&lt;1980,"Dual Fuel","Natural Gas"),IF(Q326&lt;1945,"Dual Fuel","Natural Gas"))))</f>
        <v>Dual Fuel</v>
      </c>
      <c r="AC326" s="42">
        <f t="shared" si="154"/>
        <v>3</v>
      </c>
      <c r="AD326" s="41" t="s">
        <v>74</v>
      </c>
      <c r="AE326" s="42">
        <f t="shared" si="155"/>
        <v>2</v>
      </c>
      <c r="AF326" s="45">
        <v>1990</v>
      </c>
      <c r="AG326" s="40">
        <f t="shared" si="156"/>
        <v>2</v>
      </c>
      <c r="AH326" s="45" t="str">
        <f t="shared" si="144"/>
        <v>Steam</v>
      </c>
      <c r="AI326" s="40">
        <f t="shared" si="157"/>
        <v>2</v>
      </c>
      <c r="AJ326" s="46" t="s">
        <v>42</v>
      </c>
      <c r="AK326" s="40">
        <f t="shared" si="158"/>
        <v>0</v>
      </c>
      <c r="AL326" s="9" t="s">
        <v>1060</v>
      </c>
      <c r="AM326" s="9">
        <f t="shared" si="159"/>
        <v>2</v>
      </c>
      <c r="AN326" s="9" t="s">
        <v>1054</v>
      </c>
      <c r="AO326" s="47">
        <f>VLOOKUP(AN326,'Data Tables'!$E$4:$F$15,2,FALSE)</f>
        <v>10.88392</v>
      </c>
      <c r="AP326" s="9">
        <f t="shared" si="160"/>
        <v>3</v>
      </c>
      <c r="AQ326" s="9" t="s">
        <v>1061</v>
      </c>
      <c r="AR326" s="9">
        <f t="shared" si="161"/>
        <v>4</v>
      </c>
      <c r="AS326" s="9" t="str">
        <f t="shared" si="162"/>
        <v>Not NYC</v>
      </c>
      <c r="AT326" s="9"/>
      <c r="AU326" s="9">
        <f t="shared" si="163"/>
        <v>0</v>
      </c>
      <c r="AV326" s="9">
        <f t="shared" si="164"/>
        <v>56</v>
      </c>
    </row>
    <row r="327" spans="1:48" hidden="1" x14ac:dyDescent="0.25">
      <c r="A327" s="9" t="s">
        <v>1006</v>
      </c>
      <c r="B327" s="9" t="s">
        <v>1007</v>
      </c>
      <c r="C327" s="9" t="s">
        <v>585</v>
      </c>
      <c r="D327" s="9" t="s">
        <v>442</v>
      </c>
      <c r="E327" t="s">
        <v>1034</v>
      </c>
      <c r="F327" t="str">
        <f t="shared" si="145"/>
        <v>Not NYC</v>
      </c>
      <c r="G327" s="9" t="s">
        <v>39</v>
      </c>
      <c r="H327" s="36">
        <v>40.973423680000003</v>
      </c>
      <c r="I327" s="36">
        <v>-73.830322120000005</v>
      </c>
      <c r="J327" s="40">
        <f t="shared" si="142"/>
        <v>3</v>
      </c>
      <c r="K327" s="40">
        <f t="shared" si="146"/>
        <v>2</v>
      </c>
      <c r="L327" s="40">
        <f t="shared" si="147"/>
        <v>3</v>
      </c>
      <c r="M327" s="41">
        <v>27638.333999999995</v>
      </c>
      <c r="N327" s="41">
        <v>3991.0951624548734</v>
      </c>
      <c r="O327" s="41">
        <f t="shared" si="143"/>
        <v>1900.5419085882352</v>
      </c>
      <c r="P327" s="42">
        <f t="shared" si="148"/>
        <v>1</v>
      </c>
      <c r="Q327" s="43">
        <v>1951</v>
      </c>
      <c r="R327" s="43"/>
      <c r="S327" s="40">
        <f t="shared" si="149"/>
        <v>3</v>
      </c>
      <c r="T327" s="40"/>
      <c r="U327" s="40">
        <f t="shared" si="150"/>
        <v>0</v>
      </c>
      <c r="V327" s="40" t="str">
        <f>IFERROR(VLOOKUP(A327,'Data Tables'!$L$3:$M$89,2,FALSE),"No")</f>
        <v>No</v>
      </c>
      <c r="W327" s="40">
        <f t="shared" si="151"/>
        <v>0</v>
      </c>
      <c r="X327" s="43"/>
      <c r="Y327" s="40">
        <f t="shared" si="152"/>
        <v>0</v>
      </c>
      <c r="Z327" s="43" t="s">
        <v>77</v>
      </c>
      <c r="AA327" s="40">
        <f t="shared" si="153"/>
        <v>1</v>
      </c>
      <c r="AB327" s="44" t="str">
        <f>IF(AND(E327="Manhattan",G327="Multifamily Housing"),IF(Q327&lt;1980,"Dual Fuel","Natural Gas"),IF(AND(E327="Manhattan",G327&lt;&gt;"Multifamily Housing"),IF(Q327&lt;1945,"Oil",IF(Q327&lt;1980,"Dual Fuel","Natural Gas")),IF(E327="Downstate/LI/HV",IF(Q327&lt;1980,"Dual Fuel","Natural Gas"),IF(Q327&lt;1945,"Dual Fuel","Natural Gas"))))</f>
        <v>Dual Fuel</v>
      </c>
      <c r="AC327" s="42">
        <f t="shared" si="154"/>
        <v>3</v>
      </c>
      <c r="AD327" s="44" t="str">
        <f>IF(AND(E327="Upstate",Q327&gt;=1945),"Furnace",IF(Q327&gt;=1980,"HW Boiler",IF(AND(E327="Downstate/LI/HV",Q327&gt;=1945),"Furnace","Steam Boiler")))</f>
        <v>Furnace</v>
      </c>
      <c r="AE327" s="42">
        <f t="shared" si="155"/>
        <v>3</v>
      </c>
      <c r="AF327" s="45">
        <v>1990</v>
      </c>
      <c r="AG327" s="40">
        <f t="shared" si="156"/>
        <v>2</v>
      </c>
      <c r="AH327" s="45" t="str">
        <f t="shared" si="144"/>
        <v>Forced Air</v>
      </c>
      <c r="AI327" s="40">
        <f t="shared" si="157"/>
        <v>4</v>
      </c>
      <c r="AJ327" s="46" t="s">
        <v>42</v>
      </c>
      <c r="AK327" s="40">
        <f t="shared" si="158"/>
        <v>0</v>
      </c>
      <c r="AL327" s="9" t="s">
        <v>1048</v>
      </c>
      <c r="AM327" s="9">
        <f t="shared" si="159"/>
        <v>4</v>
      </c>
      <c r="AN327" s="9" t="s">
        <v>1055</v>
      </c>
      <c r="AO327" s="47">
        <f>VLOOKUP(AN327,'Data Tables'!$E$4:$F$15,2,FALSE)</f>
        <v>20.157194</v>
      </c>
      <c r="AP327" s="9">
        <f t="shared" si="160"/>
        <v>0</v>
      </c>
      <c r="AQ327" s="9" t="s">
        <v>1050</v>
      </c>
      <c r="AR327" s="9">
        <f t="shared" si="161"/>
        <v>2</v>
      </c>
      <c r="AS327" s="9" t="str">
        <f t="shared" si="162"/>
        <v>Not NYC</v>
      </c>
      <c r="AT327" s="9"/>
      <c r="AU327" s="9">
        <f t="shared" si="163"/>
        <v>0</v>
      </c>
      <c r="AV327" s="9">
        <f t="shared" si="164"/>
        <v>56</v>
      </c>
    </row>
    <row r="328" spans="1:48" hidden="1" x14ac:dyDescent="0.25">
      <c r="A328" s="9" t="s">
        <v>742</v>
      </c>
      <c r="B328" s="9" t="s">
        <v>743</v>
      </c>
      <c r="C328" s="9" t="s">
        <v>744</v>
      </c>
      <c r="D328" s="9" t="s">
        <v>723</v>
      </c>
      <c r="E328" t="s">
        <v>1035</v>
      </c>
      <c r="F328" t="str">
        <f t="shared" si="145"/>
        <v>Not NYC</v>
      </c>
      <c r="G328" s="9" t="s">
        <v>53</v>
      </c>
      <c r="H328" s="36">
        <v>42.819474999999997</v>
      </c>
      <c r="I328" s="36">
        <v>-75.536345999999995</v>
      </c>
      <c r="J328" s="40">
        <f t="shared" si="142"/>
        <v>2</v>
      </c>
      <c r="K328" s="40">
        <f t="shared" si="146"/>
        <v>0</v>
      </c>
      <c r="L328" s="40">
        <f t="shared" si="147"/>
        <v>1</v>
      </c>
      <c r="M328" s="41">
        <v>48091.232922077914</v>
      </c>
      <c r="N328" s="41">
        <v>5413.7791447368418</v>
      </c>
      <c r="O328" s="41">
        <f t="shared" si="143"/>
        <v>3306.9794874064169</v>
      </c>
      <c r="P328" s="42">
        <f t="shared" si="148"/>
        <v>1</v>
      </c>
      <c r="Q328" s="43">
        <v>1827</v>
      </c>
      <c r="R328" s="43"/>
      <c r="S328" s="40">
        <f t="shared" si="149"/>
        <v>4</v>
      </c>
      <c r="T328" s="40"/>
      <c r="U328" s="40">
        <f t="shared" si="150"/>
        <v>0</v>
      </c>
      <c r="V328" s="40" t="str">
        <f>IFERROR(VLOOKUP(A328,'Data Tables'!$L$3:$M$89,2,FALSE),"No")</f>
        <v>Yes</v>
      </c>
      <c r="W328" s="40">
        <f t="shared" si="151"/>
        <v>4</v>
      </c>
      <c r="X328" s="43"/>
      <c r="Y328" s="40">
        <f t="shared" si="152"/>
        <v>0</v>
      </c>
      <c r="Z328" s="43" t="s">
        <v>46</v>
      </c>
      <c r="AA328" s="40">
        <f t="shared" si="153"/>
        <v>4</v>
      </c>
      <c r="AB328" s="43" t="s">
        <v>509</v>
      </c>
      <c r="AC328" s="42">
        <f t="shared" si="154"/>
        <v>1</v>
      </c>
      <c r="AD328" s="41" t="s">
        <v>74</v>
      </c>
      <c r="AE328" s="42">
        <f t="shared" si="155"/>
        <v>2</v>
      </c>
      <c r="AF328" s="45">
        <v>1990</v>
      </c>
      <c r="AG328" s="40">
        <f t="shared" si="156"/>
        <v>2</v>
      </c>
      <c r="AH328" s="45" t="str">
        <f t="shared" si="144"/>
        <v>Steam</v>
      </c>
      <c r="AI328" s="40">
        <f t="shared" si="157"/>
        <v>2</v>
      </c>
      <c r="AJ328" s="46" t="s">
        <v>42</v>
      </c>
      <c r="AK328" s="40">
        <f t="shared" si="158"/>
        <v>0</v>
      </c>
      <c r="AL328" s="9" t="s">
        <v>1064</v>
      </c>
      <c r="AM328" s="9">
        <f t="shared" si="159"/>
        <v>1</v>
      </c>
      <c r="AN328" s="9" t="s">
        <v>1066</v>
      </c>
      <c r="AO328" s="47">
        <f>VLOOKUP(AN328,'Data Tables'!$E$4:$F$15,2,FALSE)</f>
        <v>9.66</v>
      </c>
      <c r="AP328" s="9">
        <f t="shared" si="160"/>
        <v>3</v>
      </c>
      <c r="AQ328" s="9" t="s">
        <v>1061</v>
      </c>
      <c r="AR328" s="9">
        <f t="shared" si="161"/>
        <v>4</v>
      </c>
      <c r="AS328" s="9" t="str">
        <f t="shared" si="162"/>
        <v>Not NYC</v>
      </c>
      <c r="AT328" s="9"/>
      <c r="AU328" s="9">
        <f t="shared" si="163"/>
        <v>0</v>
      </c>
      <c r="AV328" s="9">
        <f t="shared" si="164"/>
        <v>56</v>
      </c>
    </row>
    <row r="329" spans="1:48" hidden="1" x14ac:dyDescent="0.25">
      <c r="A329" s="9" t="s">
        <v>950</v>
      </c>
      <c r="B329" s="9" t="s">
        <v>951</v>
      </c>
      <c r="C329" s="9" t="s">
        <v>952</v>
      </c>
      <c r="D329" s="9" t="s">
        <v>481</v>
      </c>
      <c r="E329" t="s">
        <v>1034</v>
      </c>
      <c r="F329" t="str">
        <f t="shared" si="145"/>
        <v>Not NYC</v>
      </c>
      <c r="G329" s="9" t="s">
        <v>53</v>
      </c>
      <c r="H329" s="36">
        <v>41.041575999999999</v>
      </c>
      <c r="I329" s="36">
        <v>-73.936798999999993</v>
      </c>
      <c r="J329" s="40">
        <f t="shared" si="142"/>
        <v>2</v>
      </c>
      <c r="K329" s="40">
        <f t="shared" si="146"/>
        <v>0</v>
      </c>
      <c r="L329" s="40">
        <f t="shared" si="147"/>
        <v>1</v>
      </c>
      <c r="M329" s="41">
        <v>31822.636850649345</v>
      </c>
      <c r="N329" s="41">
        <v>3582.3728618421051</v>
      </c>
      <c r="O329" s="41">
        <f t="shared" si="143"/>
        <v>2188.2742634358287</v>
      </c>
      <c r="P329" s="42">
        <f t="shared" si="148"/>
        <v>1</v>
      </c>
      <c r="Q329" s="43">
        <v>1952</v>
      </c>
      <c r="R329" s="43">
        <v>2020</v>
      </c>
      <c r="S329" s="40">
        <f t="shared" si="149"/>
        <v>0</v>
      </c>
      <c r="T329" s="40"/>
      <c r="U329" s="40">
        <f t="shared" si="150"/>
        <v>0</v>
      </c>
      <c r="V329" s="40" t="str">
        <f>IFERROR(VLOOKUP(A329,'Data Tables'!$L$3:$M$89,2,FALSE),"No")</f>
        <v>Yes</v>
      </c>
      <c r="W329" s="40">
        <f t="shared" si="151"/>
        <v>4</v>
      </c>
      <c r="X329" s="43"/>
      <c r="Y329" s="40">
        <f t="shared" si="152"/>
        <v>0</v>
      </c>
      <c r="Z329" s="43" t="s">
        <v>46</v>
      </c>
      <c r="AA329" s="40">
        <f t="shared" si="153"/>
        <v>4</v>
      </c>
      <c r="AB329" s="43" t="s">
        <v>41</v>
      </c>
      <c r="AC329" s="42">
        <f t="shared" si="154"/>
        <v>2</v>
      </c>
      <c r="AD329" s="44" t="str">
        <f>IF(AND(E329="Upstate",Q329&gt;=1945),"Furnace",IF(Q329&gt;=1980,"HW Boiler",IF(AND(E329="Downstate/LI/HV",Q329&gt;=1945),"Furnace","Steam Boiler")))</f>
        <v>Furnace</v>
      </c>
      <c r="AE329" s="42">
        <f t="shared" si="155"/>
        <v>3</v>
      </c>
      <c r="AF329" s="45">
        <v>1990</v>
      </c>
      <c r="AG329" s="40">
        <f t="shared" si="156"/>
        <v>2</v>
      </c>
      <c r="AH329" s="45" t="str">
        <f t="shared" si="144"/>
        <v>Forced Air</v>
      </c>
      <c r="AI329" s="40">
        <f t="shared" si="157"/>
        <v>4</v>
      </c>
      <c r="AJ329" s="46" t="s">
        <v>42</v>
      </c>
      <c r="AK329" s="40">
        <f t="shared" si="158"/>
        <v>0</v>
      </c>
      <c r="AL329" s="9" t="s">
        <v>1060</v>
      </c>
      <c r="AM329" s="9">
        <f t="shared" si="159"/>
        <v>2</v>
      </c>
      <c r="AN329" s="9" t="s">
        <v>1051</v>
      </c>
      <c r="AO329" s="47">
        <f>VLOOKUP(AN329,'Data Tables'!$E$4:$F$15,2,FALSE)</f>
        <v>13.688314</v>
      </c>
      <c r="AP329" s="9">
        <f t="shared" si="160"/>
        <v>2</v>
      </c>
      <c r="AQ329" s="9" t="s">
        <v>1061</v>
      </c>
      <c r="AR329" s="9">
        <f t="shared" si="161"/>
        <v>4</v>
      </c>
      <c r="AS329" s="9" t="str">
        <f t="shared" si="162"/>
        <v>Not NYC</v>
      </c>
      <c r="AT329" s="9"/>
      <c r="AU329" s="9">
        <f t="shared" si="163"/>
        <v>0</v>
      </c>
      <c r="AV329" s="9">
        <f t="shared" si="164"/>
        <v>56</v>
      </c>
    </row>
    <row r="330" spans="1:48" x14ac:dyDescent="0.25">
      <c r="A330" s="9" t="s">
        <v>234</v>
      </c>
      <c r="B330" s="9" t="s">
        <v>235</v>
      </c>
      <c r="C330" s="9" t="s">
        <v>38</v>
      </c>
      <c r="D330" s="9" t="s">
        <v>38</v>
      </c>
      <c r="E330" t="s">
        <v>1034</v>
      </c>
      <c r="F330" t="str">
        <f t="shared" si="145"/>
        <v>NYC</v>
      </c>
      <c r="G330" s="9" t="s">
        <v>64</v>
      </c>
      <c r="H330" s="36">
        <v>40.693358199999999</v>
      </c>
      <c r="I330" s="36">
        <v>-73.983836800000006</v>
      </c>
      <c r="J330" s="40">
        <f t="shared" si="142"/>
        <v>0</v>
      </c>
      <c r="K330" s="40">
        <f t="shared" si="146"/>
        <v>1</v>
      </c>
      <c r="L330" s="40">
        <f t="shared" si="147"/>
        <v>2</v>
      </c>
      <c r="M330" s="41">
        <v>98202.05</v>
      </c>
      <c r="N330" s="41">
        <v>36800.46124893969</v>
      </c>
      <c r="O330" s="41">
        <f t="shared" si="143"/>
        <v>6752.8350852941194</v>
      </c>
      <c r="P330" s="42">
        <f t="shared" si="148"/>
        <v>2</v>
      </c>
      <c r="Q330" s="43">
        <v>1990</v>
      </c>
      <c r="R330" s="43"/>
      <c r="S330" s="40">
        <f t="shared" si="149"/>
        <v>1</v>
      </c>
      <c r="T330" s="40"/>
      <c r="U330" s="40">
        <f t="shared" si="150"/>
        <v>0</v>
      </c>
      <c r="V330" s="40" t="str">
        <f>IFERROR(VLOOKUP(A330,'Data Tables'!$L$3:$M$89,2,FALSE),"No")</f>
        <v>No</v>
      </c>
      <c r="W330" s="40">
        <f t="shared" si="151"/>
        <v>0</v>
      </c>
      <c r="X330" s="43" t="s">
        <v>1125</v>
      </c>
      <c r="Y330" s="40">
        <f t="shared" si="152"/>
        <v>4</v>
      </c>
      <c r="Z330" s="41" t="s">
        <v>40</v>
      </c>
      <c r="AA330" s="40">
        <f t="shared" si="153"/>
        <v>0</v>
      </c>
      <c r="AB330" s="44" t="str">
        <f>IF(AND(E330="Manhattan",G330="Multifamily Housing"),IF(Q330&lt;1980,"Dual Fuel","Natural Gas"),IF(AND(E330="Manhattan",G330&lt;&gt;"Multifamily Housing"),IF(Q330&lt;1945,"Oil",IF(Q330&lt;1980,"Dual Fuel","Natural Gas")),IF(E330="Downstate/LI/HV",IF(Q330&lt;1980,"Dual Fuel","Natural Gas"),IF(Q330&lt;1945,"Dual Fuel","Natural Gas"))))</f>
        <v>Natural Gas</v>
      </c>
      <c r="AC330" s="42">
        <f t="shared" si="154"/>
        <v>2</v>
      </c>
      <c r="AD330" s="44" t="str">
        <f>IF(AND(E330="Upstate",Q330&gt;=1945),"Furnace",IF(Q330&gt;=1980,"HW Boiler",IF(AND(E330="Downstate/LI/HV",Q330&gt;=1945),"Furnace","Steam Boiler")))</f>
        <v>HW Boiler</v>
      </c>
      <c r="AE330" s="42">
        <f t="shared" si="155"/>
        <v>4</v>
      </c>
      <c r="AF330" s="45">
        <v>1990</v>
      </c>
      <c r="AG330" s="40">
        <f t="shared" si="156"/>
        <v>2</v>
      </c>
      <c r="AH330" s="45" t="str">
        <f t="shared" si="144"/>
        <v>Hydronic</v>
      </c>
      <c r="AI330" s="40">
        <f t="shared" si="157"/>
        <v>4</v>
      </c>
      <c r="AJ330" s="46" t="s">
        <v>42</v>
      </c>
      <c r="AK330" s="40">
        <f t="shared" si="158"/>
        <v>0</v>
      </c>
      <c r="AL330" s="9" t="s">
        <v>1048</v>
      </c>
      <c r="AM330" s="9">
        <f t="shared" si="159"/>
        <v>4</v>
      </c>
      <c r="AN330" s="9" t="s">
        <v>1055</v>
      </c>
      <c r="AO330" s="47">
        <f>VLOOKUP(AN330,'Data Tables'!$E$4:$F$15,2,FALSE)</f>
        <v>20.157194</v>
      </c>
      <c r="AP330" s="9">
        <f t="shared" si="160"/>
        <v>0</v>
      </c>
      <c r="AQ330" s="9" t="s">
        <v>1050</v>
      </c>
      <c r="AR330" s="9">
        <f t="shared" si="161"/>
        <v>2</v>
      </c>
      <c r="AS330" s="9" t="str">
        <f t="shared" si="162"/>
        <v>NYC Natural Gas</v>
      </c>
      <c r="AT330" s="9"/>
      <c r="AU330" s="9">
        <f t="shared" si="163"/>
        <v>2</v>
      </c>
      <c r="AV330" s="9">
        <f t="shared" si="164"/>
        <v>56</v>
      </c>
    </row>
    <row r="331" spans="1:48" x14ac:dyDescent="0.25">
      <c r="A331" s="9" t="s">
        <v>290</v>
      </c>
      <c r="B331" s="9" t="s">
        <v>291</v>
      </c>
      <c r="C331" s="9" t="s">
        <v>62</v>
      </c>
      <c r="D331" s="9" t="s">
        <v>63</v>
      </c>
      <c r="E331" t="s">
        <v>63</v>
      </c>
      <c r="F331" t="str">
        <f t="shared" si="145"/>
        <v>NYC</v>
      </c>
      <c r="G331" s="9" t="s">
        <v>53</v>
      </c>
      <c r="H331" s="36">
        <v>40.750534500000001</v>
      </c>
      <c r="I331" s="36">
        <v>-73.995954999999995</v>
      </c>
      <c r="J331" s="40">
        <f t="shared" si="142"/>
        <v>2</v>
      </c>
      <c r="K331" s="40">
        <f t="shared" si="146"/>
        <v>0</v>
      </c>
      <c r="L331" s="40">
        <f t="shared" si="147"/>
        <v>1</v>
      </c>
      <c r="M331" s="41">
        <v>66790.755007058819</v>
      </c>
      <c r="N331" s="41">
        <v>7545.7829892105265</v>
      </c>
      <c r="O331" s="41">
        <f t="shared" si="143"/>
        <v>4592.8466237206912</v>
      </c>
      <c r="P331" s="42">
        <f t="shared" si="148"/>
        <v>2</v>
      </c>
      <c r="Q331" s="43">
        <v>1953</v>
      </c>
      <c r="R331" s="43"/>
      <c r="S331" s="40">
        <f t="shared" si="149"/>
        <v>3</v>
      </c>
      <c r="T331" s="40"/>
      <c r="U331" s="40">
        <f t="shared" si="150"/>
        <v>0</v>
      </c>
      <c r="V331" s="40" t="str">
        <f>IFERROR(VLOOKUP(A331,'Data Tables'!$L$3:$M$89,2,FALSE),"No")</f>
        <v>No</v>
      </c>
      <c r="W331" s="40">
        <f t="shared" si="151"/>
        <v>0</v>
      </c>
      <c r="X331" s="43" t="s">
        <v>1131</v>
      </c>
      <c r="Y331" s="40">
        <f t="shared" si="152"/>
        <v>4</v>
      </c>
      <c r="Z331" s="41" t="s">
        <v>40</v>
      </c>
      <c r="AA331" s="40">
        <f t="shared" si="153"/>
        <v>0</v>
      </c>
      <c r="AB331" s="44" t="str">
        <f>IF(AND(E331="Manhattan",G331="Multifamily Housing"),IF(Q331&lt;1980,"Dual Fuel","Natural Gas"),IF(AND(E331="Manhattan",G331&lt;&gt;"Multifamily Housing"),IF(Q331&lt;1945,"Oil",IF(Q331&lt;1980,"Dual Fuel","Natural Gas")),IF(E331="Downstate/LI/HV",IF(Q331&lt;1980,"Dual Fuel","Natural Gas"),IF(Q331&lt;1945,"Dual Fuel","Natural Gas"))))</f>
        <v>Dual Fuel</v>
      </c>
      <c r="AC331" s="42">
        <f t="shared" si="154"/>
        <v>3</v>
      </c>
      <c r="AD331" s="44" t="str">
        <f>IF(AND(E331="Upstate",Q331&gt;=1945),"Furnace",IF(Q331&gt;=1980,"HW Boiler",IF(AND(E331="Downstate/LI/HV",Q331&gt;=1945),"Furnace","Steam Boiler")))</f>
        <v>Steam Boiler</v>
      </c>
      <c r="AE331" s="42">
        <f t="shared" si="155"/>
        <v>2</v>
      </c>
      <c r="AF331" s="45">
        <v>1990</v>
      </c>
      <c r="AG331" s="40">
        <f t="shared" si="156"/>
        <v>2</v>
      </c>
      <c r="AH331" s="45" t="str">
        <f t="shared" si="144"/>
        <v>Steam</v>
      </c>
      <c r="AI331" s="40">
        <f t="shared" si="157"/>
        <v>2</v>
      </c>
      <c r="AJ331" s="46" t="s">
        <v>42</v>
      </c>
      <c r="AK331" s="40">
        <f t="shared" si="158"/>
        <v>0</v>
      </c>
      <c r="AL331" s="9" t="s">
        <v>1048</v>
      </c>
      <c r="AM331" s="9">
        <f t="shared" si="159"/>
        <v>4</v>
      </c>
      <c r="AN331" s="9" t="s">
        <v>1055</v>
      </c>
      <c r="AO331" s="47">
        <f>VLOOKUP(AN331,'Data Tables'!$E$4:$F$15,2,FALSE)</f>
        <v>20.157194</v>
      </c>
      <c r="AP331" s="9">
        <f t="shared" si="160"/>
        <v>0</v>
      </c>
      <c r="AQ331" s="9" t="s">
        <v>1050</v>
      </c>
      <c r="AR331" s="9">
        <f t="shared" si="161"/>
        <v>2</v>
      </c>
      <c r="AS331" s="9" t="str">
        <f t="shared" si="162"/>
        <v>NYC Dual Fuel</v>
      </c>
      <c r="AT331" s="9"/>
      <c r="AU331" s="9">
        <f t="shared" si="163"/>
        <v>3</v>
      </c>
      <c r="AV331" s="9">
        <f t="shared" si="164"/>
        <v>56</v>
      </c>
    </row>
    <row r="332" spans="1:48" hidden="1" x14ac:dyDescent="0.25">
      <c r="A332" s="9" t="s">
        <v>747</v>
      </c>
      <c r="B332" s="9" t="s">
        <v>748</v>
      </c>
      <c r="C332" s="9" t="s">
        <v>749</v>
      </c>
      <c r="D332" s="9" t="s">
        <v>750</v>
      </c>
      <c r="E332" t="s">
        <v>1035</v>
      </c>
      <c r="F332" t="str">
        <f t="shared" si="145"/>
        <v>Not NYC</v>
      </c>
      <c r="G332" s="9" t="s">
        <v>339</v>
      </c>
      <c r="H332" s="36">
        <v>42.705088114694298</v>
      </c>
      <c r="I332" s="36">
        <v>-76.820259949574407</v>
      </c>
      <c r="J332" s="40">
        <f t="shared" si="142"/>
        <v>3</v>
      </c>
      <c r="K332" s="40">
        <f t="shared" si="146"/>
        <v>1</v>
      </c>
      <c r="L332" s="40">
        <f t="shared" si="147"/>
        <v>1</v>
      </c>
      <c r="M332" s="41">
        <v>47635.374832405061</v>
      </c>
      <c r="N332" s="41">
        <v>26133.295914999999</v>
      </c>
      <c r="O332" s="41">
        <f t="shared" si="143"/>
        <v>3275.6325399459724</v>
      </c>
      <c r="P332" s="42">
        <f t="shared" si="148"/>
        <v>1</v>
      </c>
      <c r="Q332" s="43">
        <v>2000</v>
      </c>
      <c r="R332" s="43"/>
      <c r="S332" s="40">
        <f t="shared" si="149"/>
        <v>0</v>
      </c>
      <c r="T332" s="40" t="s">
        <v>1162</v>
      </c>
      <c r="U332" s="40">
        <f t="shared" si="150"/>
        <v>4</v>
      </c>
      <c r="V332" s="40" t="str">
        <f>IFERROR(VLOOKUP(A332,'Data Tables'!$L$3:$M$89,2,FALSE),"No")</f>
        <v>No</v>
      </c>
      <c r="W332" s="40">
        <f t="shared" si="151"/>
        <v>0</v>
      </c>
      <c r="X332" s="43"/>
      <c r="Y332" s="40">
        <f t="shared" si="152"/>
        <v>0</v>
      </c>
      <c r="Z332" s="43" t="s">
        <v>46</v>
      </c>
      <c r="AA332" s="40">
        <f t="shared" si="153"/>
        <v>4</v>
      </c>
      <c r="AB332" s="43" t="s">
        <v>47</v>
      </c>
      <c r="AC332" s="42">
        <f t="shared" si="154"/>
        <v>3</v>
      </c>
      <c r="AD332" s="41" t="s">
        <v>74</v>
      </c>
      <c r="AE332" s="42">
        <f t="shared" si="155"/>
        <v>2</v>
      </c>
      <c r="AF332" s="45">
        <v>1990</v>
      </c>
      <c r="AG332" s="40">
        <f t="shared" si="156"/>
        <v>2</v>
      </c>
      <c r="AH332" s="43" t="s">
        <v>49</v>
      </c>
      <c r="AI332" s="40">
        <f t="shared" si="157"/>
        <v>2</v>
      </c>
      <c r="AJ332" s="46" t="s">
        <v>42</v>
      </c>
      <c r="AK332" s="40">
        <f t="shared" si="158"/>
        <v>0</v>
      </c>
      <c r="AL332" s="9" t="s">
        <v>1060</v>
      </c>
      <c r="AM332" s="9">
        <f t="shared" si="159"/>
        <v>2</v>
      </c>
      <c r="AN332" s="9" t="s">
        <v>1053</v>
      </c>
      <c r="AO332" s="47">
        <f>VLOOKUP(AN332,'Data Tables'!$E$4:$F$15,2,FALSE)</f>
        <v>9.6621608999999999</v>
      </c>
      <c r="AP332" s="9">
        <f t="shared" si="160"/>
        <v>3</v>
      </c>
      <c r="AQ332" s="9" t="s">
        <v>1061</v>
      </c>
      <c r="AR332" s="9">
        <f t="shared" si="161"/>
        <v>4</v>
      </c>
      <c r="AS332" s="9" t="str">
        <f t="shared" si="162"/>
        <v>Not NYC</v>
      </c>
      <c r="AT332" s="9"/>
      <c r="AU332" s="9">
        <f t="shared" si="163"/>
        <v>0</v>
      </c>
      <c r="AV332" s="9">
        <f t="shared" si="164"/>
        <v>56</v>
      </c>
    </row>
    <row r="333" spans="1:48" hidden="1" x14ac:dyDescent="0.25">
      <c r="A333" s="9" t="s">
        <v>720</v>
      </c>
      <c r="B333" s="9" t="s">
        <v>721</v>
      </c>
      <c r="C333" s="9" t="s">
        <v>722</v>
      </c>
      <c r="D333" s="9" t="s">
        <v>723</v>
      </c>
      <c r="E333" t="s">
        <v>1035</v>
      </c>
      <c r="F333" t="str">
        <f t="shared" si="145"/>
        <v>Not NYC</v>
      </c>
      <c r="G333" s="9" t="s">
        <v>53</v>
      </c>
      <c r="H333" s="36">
        <v>42.893962000000002</v>
      </c>
      <c r="I333" s="36">
        <v>-75.640583000000007</v>
      </c>
      <c r="J333" s="40">
        <f t="shared" ref="J333:J338" si="165">IF(OR(G333="Hospitals",G333="Nursing Homes",G333="Hotels",G333="Airports"),4,IF(OR(G333="Multifamily Housing",G333="Correctional Facilities",G333="Military"),3,IF(G333="Colleges &amp; Universities",2,IF(G333="Office",0,666))))</f>
        <v>2</v>
      </c>
      <c r="K333" s="40">
        <f t="shared" si="146"/>
        <v>0</v>
      </c>
      <c r="L333" s="40">
        <f t="shared" si="147"/>
        <v>1</v>
      </c>
      <c r="M333" s="41">
        <v>50899.601396103892</v>
      </c>
      <c r="N333" s="41">
        <v>5729.9258881578935</v>
      </c>
      <c r="O333" s="41">
        <f t="shared" si="143"/>
        <v>3500.0961195320856</v>
      </c>
      <c r="P333" s="42">
        <f t="shared" si="148"/>
        <v>2</v>
      </c>
      <c r="Q333" s="43">
        <v>1908</v>
      </c>
      <c r="R333" s="43">
        <v>2021</v>
      </c>
      <c r="S333" s="40">
        <f t="shared" si="149"/>
        <v>0</v>
      </c>
      <c r="T333" s="40" t="s">
        <v>1162</v>
      </c>
      <c r="U333" s="40">
        <f t="shared" si="150"/>
        <v>4</v>
      </c>
      <c r="V333" s="40" t="str">
        <f>IFERROR(VLOOKUP(A333,'Data Tables'!$L$3:$M$89,2,FALSE),"No")</f>
        <v>Yes</v>
      </c>
      <c r="W333" s="40">
        <f t="shared" si="151"/>
        <v>4</v>
      </c>
      <c r="X333" s="43"/>
      <c r="Y333" s="40">
        <f t="shared" si="152"/>
        <v>0</v>
      </c>
      <c r="Z333" s="43" t="s">
        <v>46</v>
      </c>
      <c r="AA333" s="40">
        <f t="shared" si="153"/>
        <v>4</v>
      </c>
      <c r="AB333" s="43" t="s">
        <v>509</v>
      </c>
      <c r="AC333" s="42">
        <f t="shared" si="154"/>
        <v>1</v>
      </c>
      <c r="AD333" s="41" t="s">
        <v>104</v>
      </c>
      <c r="AE333" s="42">
        <f t="shared" si="155"/>
        <v>3</v>
      </c>
      <c r="AF333" s="45">
        <v>1990</v>
      </c>
      <c r="AG333" s="40">
        <f t="shared" si="156"/>
        <v>2</v>
      </c>
      <c r="AH333" s="45" t="str">
        <f t="shared" ref="AH333:AH338" si="166">IF(AND(E333="Upstate",Q333&gt;=1945),"Forced Air",IF(Q333&gt;=1980,"Hydronic",IF(AND(E333="Downstate/LI/HV",Q333&gt;=1945),"Forced Air","Steam")))</f>
        <v>Steam</v>
      </c>
      <c r="AI333" s="40">
        <f t="shared" si="157"/>
        <v>2</v>
      </c>
      <c r="AJ333" s="46" t="s">
        <v>42</v>
      </c>
      <c r="AK333" s="40">
        <f t="shared" si="158"/>
        <v>0</v>
      </c>
      <c r="AL333" s="9" t="s">
        <v>1064</v>
      </c>
      <c r="AM333" s="9">
        <f t="shared" si="159"/>
        <v>1</v>
      </c>
      <c r="AN333" s="9" t="s">
        <v>1053</v>
      </c>
      <c r="AO333" s="47">
        <f>VLOOKUP(AN333,'Data Tables'!$E$4:$F$15,2,FALSE)</f>
        <v>9.6621608999999999</v>
      </c>
      <c r="AP333" s="9">
        <f t="shared" si="160"/>
        <v>3</v>
      </c>
      <c r="AQ333" s="9" t="s">
        <v>1061</v>
      </c>
      <c r="AR333" s="9">
        <f t="shared" si="161"/>
        <v>4</v>
      </c>
      <c r="AS333" s="9" t="str">
        <f t="shared" si="162"/>
        <v>Not NYC</v>
      </c>
      <c r="AT333" s="9"/>
      <c r="AU333" s="9">
        <f t="shared" si="163"/>
        <v>0</v>
      </c>
      <c r="AV333" s="9">
        <f t="shared" si="164"/>
        <v>56</v>
      </c>
    </row>
    <row r="334" spans="1:48" hidden="1" x14ac:dyDescent="0.25">
      <c r="A334" s="9" t="s">
        <v>817</v>
      </c>
      <c r="B334" s="9" t="s">
        <v>818</v>
      </c>
      <c r="C334" s="9" t="s">
        <v>819</v>
      </c>
      <c r="D334" s="9" t="s">
        <v>820</v>
      </c>
      <c r="E334" t="s">
        <v>1035</v>
      </c>
      <c r="F334" t="str">
        <f t="shared" si="145"/>
        <v>Not NYC</v>
      </c>
      <c r="G334" s="9" t="s">
        <v>53</v>
      </c>
      <c r="H334" s="36">
        <v>42.254475999999997</v>
      </c>
      <c r="I334" s="36">
        <v>-77.788105999999999</v>
      </c>
      <c r="J334" s="40">
        <f t="shared" si="165"/>
        <v>2</v>
      </c>
      <c r="K334" s="40">
        <f t="shared" si="146"/>
        <v>0</v>
      </c>
      <c r="L334" s="40">
        <f t="shared" si="147"/>
        <v>1</v>
      </c>
      <c r="M334" s="41">
        <v>39117.747857142851</v>
      </c>
      <c r="N334" s="41">
        <v>4403.6061184210521</v>
      </c>
      <c r="O334" s="41">
        <f t="shared" si="143"/>
        <v>2689.9204261764703</v>
      </c>
      <c r="P334" s="42">
        <f t="shared" si="148"/>
        <v>1</v>
      </c>
      <c r="Q334" s="43">
        <v>1836</v>
      </c>
      <c r="R334" s="43">
        <v>2001</v>
      </c>
      <c r="S334" s="40">
        <f t="shared" si="149"/>
        <v>0</v>
      </c>
      <c r="T334" s="40" t="s">
        <v>1162</v>
      </c>
      <c r="U334" s="40">
        <f t="shared" si="150"/>
        <v>4</v>
      </c>
      <c r="V334" s="40" t="str">
        <f>IFERROR(VLOOKUP(A334,'Data Tables'!$L$3:$M$89,2,FALSE),"No")</f>
        <v>Yes</v>
      </c>
      <c r="W334" s="40">
        <f t="shared" si="151"/>
        <v>4</v>
      </c>
      <c r="X334" s="43"/>
      <c r="Y334" s="40">
        <f t="shared" si="152"/>
        <v>0</v>
      </c>
      <c r="Z334" s="43" t="s">
        <v>46</v>
      </c>
      <c r="AA334" s="40">
        <f t="shared" si="153"/>
        <v>4</v>
      </c>
      <c r="AB334" s="44" t="str">
        <f>IF(AND(E334="Manhattan",G334="Multifamily Housing"),IF(Q334&lt;1980,"Dual Fuel","Natural Gas"),IF(AND(E334="Manhattan",G334&lt;&gt;"Multifamily Housing"),IF(Q334&lt;1945,"Oil",IF(Q334&lt;1980,"Dual Fuel","Natural Gas")),IF(E334="Downstate/LI/HV",IF(Q334&lt;1980,"Dual Fuel","Natural Gas"),IF(Q334&lt;1945,"Dual Fuel","Natural Gas"))))</f>
        <v>Dual Fuel</v>
      </c>
      <c r="AC334" s="42">
        <f t="shared" si="154"/>
        <v>3</v>
      </c>
      <c r="AD334" s="41" t="s">
        <v>74</v>
      </c>
      <c r="AE334" s="42">
        <f t="shared" si="155"/>
        <v>2</v>
      </c>
      <c r="AF334" s="45">
        <v>1990</v>
      </c>
      <c r="AG334" s="40">
        <f t="shared" si="156"/>
        <v>2</v>
      </c>
      <c r="AH334" s="45" t="str">
        <f t="shared" si="166"/>
        <v>Steam</v>
      </c>
      <c r="AI334" s="40">
        <f t="shared" si="157"/>
        <v>2</v>
      </c>
      <c r="AJ334" s="46" t="s">
        <v>42</v>
      </c>
      <c r="AK334" s="40">
        <f t="shared" si="158"/>
        <v>0</v>
      </c>
      <c r="AL334" s="9" t="s">
        <v>1064</v>
      </c>
      <c r="AM334" s="9">
        <f t="shared" si="159"/>
        <v>1</v>
      </c>
      <c r="AN334" s="9" t="s">
        <v>1053</v>
      </c>
      <c r="AO334" s="47">
        <f>VLOOKUP(AN334,'Data Tables'!$E$4:$F$15,2,FALSE)</f>
        <v>9.6621608999999999</v>
      </c>
      <c r="AP334" s="9">
        <f t="shared" si="160"/>
        <v>3</v>
      </c>
      <c r="AQ334" s="9" t="s">
        <v>1061</v>
      </c>
      <c r="AR334" s="9">
        <f t="shared" si="161"/>
        <v>4</v>
      </c>
      <c r="AS334" s="9" t="str">
        <f t="shared" si="162"/>
        <v>Not NYC</v>
      </c>
      <c r="AT334" s="9"/>
      <c r="AU334" s="9">
        <f t="shared" si="163"/>
        <v>0</v>
      </c>
      <c r="AV334" s="9">
        <f t="shared" si="164"/>
        <v>56</v>
      </c>
    </row>
    <row r="335" spans="1:48" hidden="1" x14ac:dyDescent="0.25">
      <c r="A335" s="9" t="s">
        <v>964</v>
      </c>
      <c r="B335" s="9" t="s">
        <v>965</v>
      </c>
      <c r="C335" s="9" t="s">
        <v>819</v>
      </c>
      <c r="D335" s="9" t="s">
        <v>820</v>
      </c>
      <c r="E335" t="s">
        <v>1035</v>
      </c>
      <c r="F335" t="str">
        <f t="shared" si="145"/>
        <v>Not NYC</v>
      </c>
      <c r="G335" s="9" t="s">
        <v>53</v>
      </c>
      <c r="H335" s="36">
        <v>42.255262000000002</v>
      </c>
      <c r="I335" s="36">
        <v>-77.794632000000007</v>
      </c>
      <c r="J335" s="40">
        <f t="shared" si="165"/>
        <v>2</v>
      </c>
      <c r="K335" s="40">
        <f t="shared" si="146"/>
        <v>0</v>
      </c>
      <c r="L335" s="40">
        <f t="shared" si="147"/>
        <v>1</v>
      </c>
      <c r="M335" s="41">
        <v>30626</v>
      </c>
      <c r="N335" s="41">
        <v>3448</v>
      </c>
      <c r="O335" s="41">
        <f t="shared" si="143"/>
        <v>2105.9878823529411</v>
      </c>
      <c r="P335" s="42">
        <f t="shared" si="148"/>
        <v>1</v>
      </c>
      <c r="Q335" s="43">
        <v>1908</v>
      </c>
      <c r="R335" s="43">
        <v>2018</v>
      </c>
      <c r="S335" s="40">
        <f t="shared" si="149"/>
        <v>0</v>
      </c>
      <c r="T335" s="40" t="s">
        <v>1162</v>
      </c>
      <c r="U335" s="40">
        <f t="shared" si="150"/>
        <v>4</v>
      </c>
      <c r="V335" s="40" t="str">
        <f>IFERROR(VLOOKUP(A335,'Data Tables'!$L$3:$M$89,2,FALSE),"No")</f>
        <v>Yes</v>
      </c>
      <c r="W335" s="40">
        <f t="shared" si="151"/>
        <v>4</v>
      </c>
      <c r="X335" s="43"/>
      <c r="Y335" s="40">
        <f t="shared" si="152"/>
        <v>0</v>
      </c>
      <c r="Z335" s="43" t="s">
        <v>46</v>
      </c>
      <c r="AA335" s="40">
        <f t="shared" si="153"/>
        <v>4</v>
      </c>
      <c r="AB335" s="44" t="str">
        <f>IF(AND(E335="Manhattan",G335="Multifamily Housing"),IF(Q335&lt;1980,"Dual Fuel","Natural Gas"),IF(AND(E335="Manhattan",G335&lt;&gt;"Multifamily Housing"),IF(Q335&lt;1945,"Oil",IF(Q335&lt;1980,"Dual Fuel","Natural Gas")),IF(E335="Downstate/LI/HV",IF(Q335&lt;1980,"Dual Fuel","Natural Gas"),IF(Q335&lt;1945,"Dual Fuel","Natural Gas"))))</f>
        <v>Dual Fuel</v>
      </c>
      <c r="AC335" s="42">
        <f t="shared" si="154"/>
        <v>3</v>
      </c>
      <c r="AD335" s="44" t="str">
        <f>IF(AND(E335="Upstate",Q335&gt;=1945),"Furnace",IF(Q335&gt;=1980,"HW Boiler",IF(AND(E335="Downstate/LI/HV",Q335&gt;=1945),"Furnace","Steam Boiler")))</f>
        <v>Steam Boiler</v>
      </c>
      <c r="AE335" s="42">
        <f t="shared" si="155"/>
        <v>2</v>
      </c>
      <c r="AF335" s="45">
        <v>1990</v>
      </c>
      <c r="AG335" s="40">
        <f t="shared" si="156"/>
        <v>2</v>
      </c>
      <c r="AH335" s="45" t="str">
        <f t="shared" si="166"/>
        <v>Steam</v>
      </c>
      <c r="AI335" s="40">
        <f t="shared" si="157"/>
        <v>2</v>
      </c>
      <c r="AJ335" s="46" t="s">
        <v>42</v>
      </c>
      <c r="AK335" s="40">
        <f t="shared" si="158"/>
        <v>0</v>
      </c>
      <c r="AL335" s="9" t="s">
        <v>1064</v>
      </c>
      <c r="AM335" s="9">
        <f t="shared" si="159"/>
        <v>1</v>
      </c>
      <c r="AN335" s="9" t="s">
        <v>1053</v>
      </c>
      <c r="AO335" s="47">
        <f>VLOOKUP(AN335,'Data Tables'!$E$4:$F$15,2,FALSE)</f>
        <v>9.6621608999999999</v>
      </c>
      <c r="AP335" s="9">
        <f t="shared" si="160"/>
        <v>3</v>
      </c>
      <c r="AQ335" s="9" t="s">
        <v>1061</v>
      </c>
      <c r="AR335" s="9">
        <f t="shared" si="161"/>
        <v>4</v>
      </c>
      <c r="AS335" s="9" t="str">
        <f t="shared" si="162"/>
        <v>Not NYC</v>
      </c>
      <c r="AT335" s="9"/>
      <c r="AU335" s="9">
        <f t="shared" si="163"/>
        <v>0</v>
      </c>
      <c r="AV335" s="9">
        <f t="shared" si="164"/>
        <v>56</v>
      </c>
    </row>
    <row r="336" spans="1:48" x14ac:dyDescent="0.25">
      <c r="A336" s="9" t="s">
        <v>358</v>
      </c>
      <c r="B336" s="9" t="s">
        <v>359</v>
      </c>
      <c r="C336" s="9" t="s">
        <v>45</v>
      </c>
      <c r="D336" s="9" t="s">
        <v>45</v>
      </c>
      <c r="E336" t="s">
        <v>1034</v>
      </c>
      <c r="F336" t="str">
        <f t="shared" si="145"/>
        <v>NYC</v>
      </c>
      <c r="G336" s="9" t="s">
        <v>76</v>
      </c>
      <c r="H336" s="36">
        <v>40.831789999999998</v>
      </c>
      <c r="I336" s="36">
        <v>-73.903525000000002</v>
      </c>
      <c r="J336" s="40">
        <f t="shared" si="165"/>
        <v>4</v>
      </c>
      <c r="K336" s="40">
        <f t="shared" si="146"/>
        <v>4</v>
      </c>
      <c r="L336" s="40">
        <f t="shared" si="147"/>
        <v>4</v>
      </c>
      <c r="M336" s="41">
        <v>123502.43387213671</v>
      </c>
      <c r="N336" s="41">
        <v>53852.805467501472</v>
      </c>
      <c r="O336" s="41">
        <v>8492.6085409722255</v>
      </c>
      <c r="P336" s="42">
        <f t="shared" si="148"/>
        <v>3</v>
      </c>
      <c r="Q336" s="43">
        <v>1927</v>
      </c>
      <c r="R336" s="43">
        <v>2009</v>
      </c>
      <c r="S336" s="40">
        <f t="shared" si="149"/>
        <v>0</v>
      </c>
      <c r="T336" s="40"/>
      <c r="U336" s="40">
        <f t="shared" si="150"/>
        <v>0</v>
      </c>
      <c r="V336" s="40" t="str">
        <f>IFERROR(VLOOKUP(A336,'Data Tables'!$L$3:$M$89,2,FALSE),"No")</f>
        <v>No</v>
      </c>
      <c r="W336" s="40">
        <f t="shared" si="151"/>
        <v>0</v>
      </c>
      <c r="X336" s="43"/>
      <c r="Y336" s="40">
        <f t="shared" si="152"/>
        <v>0</v>
      </c>
      <c r="Z336" s="41" t="s">
        <v>40</v>
      </c>
      <c r="AA336" s="40">
        <f t="shared" si="153"/>
        <v>0</v>
      </c>
      <c r="AB336" s="41" t="s">
        <v>201</v>
      </c>
      <c r="AC336" s="42">
        <f t="shared" si="154"/>
        <v>4</v>
      </c>
      <c r="AD336" s="41" t="s">
        <v>74</v>
      </c>
      <c r="AE336" s="42">
        <f t="shared" si="155"/>
        <v>2</v>
      </c>
      <c r="AF336" s="45">
        <v>1990</v>
      </c>
      <c r="AG336" s="40">
        <f t="shared" si="156"/>
        <v>2</v>
      </c>
      <c r="AH336" s="45" t="str">
        <f t="shared" si="166"/>
        <v>Steam</v>
      </c>
      <c r="AI336" s="40">
        <f t="shared" si="157"/>
        <v>2</v>
      </c>
      <c r="AJ336" s="46" t="s">
        <v>42</v>
      </c>
      <c r="AK336" s="40">
        <f t="shared" si="158"/>
        <v>0</v>
      </c>
      <c r="AL336" s="9" t="s">
        <v>1048</v>
      </c>
      <c r="AM336" s="9">
        <f t="shared" si="159"/>
        <v>4</v>
      </c>
      <c r="AN336" s="9" t="s">
        <v>1055</v>
      </c>
      <c r="AO336" s="47">
        <f>VLOOKUP(AN336,'Data Tables'!$E$4:$F$15,2,FALSE)</f>
        <v>20.157194</v>
      </c>
      <c r="AP336" s="9">
        <f t="shared" si="160"/>
        <v>0</v>
      </c>
      <c r="AQ336" s="9" t="s">
        <v>1050</v>
      </c>
      <c r="AR336" s="9">
        <f t="shared" si="161"/>
        <v>2</v>
      </c>
      <c r="AS336" s="9" t="str">
        <f t="shared" si="162"/>
        <v>NYC Oil</v>
      </c>
      <c r="AT336" s="9" t="s">
        <v>1162</v>
      </c>
      <c r="AU336" s="9">
        <f t="shared" si="163"/>
        <v>0</v>
      </c>
      <c r="AV336" s="9">
        <f t="shared" si="164"/>
        <v>55</v>
      </c>
    </row>
    <row r="337" spans="1:48" x14ac:dyDescent="0.25">
      <c r="A337" s="9" t="s">
        <v>344</v>
      </c>
      <c r="B337" s="38" t="s">
        <v>345</v>
      </c>
      <c r="C337" s="9" t="s">
        <v>38</v>
      </c>
      <c r="D337" s="9" t="s">
        <v>38</v>
      </c>
      <c r="E337" t="s">
        <v>1034</v>
      </c>
      <c r="F337" t="str">
        <f t="shared" si="145"/>
        <v>NYC</v>
      </c>
      <c r="G337" s="9" t="s">
        <v>76</v>
      </c>
      <c r="H337" s="36">
        <v>40.613940599999999</v>
      </c>
      <c r="I337" s="36">
        <v>-73.9484207</v>
      </c>
      <c r="J337" s="40">
        <f t="shared" si="165"/>
        <v>4</v>
      </c>
      <c r="K337" s="40">
        <f t="shared" si="146"/>
        <v>4</v>
      </c>
      <c r="L337" s="40">
        <f t="shared" si="147"/>
        <v>4</v>
      </c>
      <c r="M337" s="41">
        <v>36715.101970588235</v>
      </c>
      <c r="N337" s="41">
        <v>15442.413252906976</v>
      </c>
      <c r="O337" s="41">
        <f>(M337/0.85)*116.9*0.0005</f>
        <v>2524.7031884480971</v>
      </c>
      <c r="P337" s="42">
        <f t="shared" si="148"/>
        <v>1</v>
      </c>
      <c r="Q337" s="43">
        <v>1929</v>
      </c>
      <c r="R337" s="43"/>
      <c r="S337" s="40">
        <f t="shared" si="149"/>
        <v>4</v>
      </c>
      <c r="T337" s="40"/>
      <c r="U337" s="40">
        <f t="shared" si="150"/>
        <v>0</v>
      </c>
      <c r="V337" s="40" t="str">
        <f>IFERROR(VLOOKUP(A337,'Data Tables'!$L$3:$M$89,2,FALSE),"No")</f>
        <v>No</v>
      </c>
      <c r="W337" s="40">
        <f t="shared" si="151"/>
        <v>0</v>
      </c>
      <c r="X337" s="43"/>
      <c r="Y337" s="40">
        <f t="shared" si="152"/>
        <v>0</v>
      </c>
      <c r="Z337" s="41" t="s">
        <v>40</v>
      </c>
      <c r="AA337" s="40">
        <f t="shared" si="153"/>
        <v>0</v>
      </c>
      <c r="AB337" s="44" t="str">
        <f>IF(AND(E337="Manhattan",G337="Multifamily Housing"),IF(Q337&lt;1980,"Dual Fuel","Natural Gas"),IF(AND(E337="Manhattan",G337&lt;&gt;"Multifamily Housing"),IF(Q337&lt;1945,"Oil",IF(Q337&lt;1980,"Dual Fuel","Natural Gas")),IF(E337="Downstate/LI/HV",IF(Q337&lt;1980,"Dual Fuel","Natural Gas"),IF(Q337&lt;1945,"Dual Fuel","Natural Gas"))))</f>
        <v>Dual Fuel</v>
      </c>
      <c r="AC337" s="42">
        <f t="shared" si="154"/>
        <v>3</v>
      </c>
      <c r="AD337" s="44" t="str">
        <f>IF(AND(E337="Upstate",Q337&gt;=1945),"Furnace",IF(Q337&gt;=1980,"HW Boiler",IF(AND(E337="Downstate/LI/HV",Q337&gt;=1945),"Furnace","Steam Boiler")))</f>
        <v>Steam Boiler</v>
      </c>
      <c r="AE337" s="42">
        <f t="shared" si="155"/>
        <v>2</v>
      </c>
      <c r="AF337" s="45">
        <v>1990</v>
      </c>
      <c r="AG337" s="40">
        <f t="shared" si="156"/>
        <v>2</v>
      </c>
      <c r="AH337" s="45" t="str">
        <f t="shared" si="166"/>
        <v>Steam</v>
      </c>
      <c r="AI337" s="40">
        <f t="shared" si="157"/>
        <v>2</v>
      </c>
      <c r="AJ337" s="46" t="s">
        <v>42</v>
      </c>
      <c r="AK337" s="40">
        <f t="shared" si="158"/>
        <v>0</v>
      </c>
      <c r="AL337" s="9" t="s">
        <v>1048</v>
      </c>
      <c r="AM337" s="9">
        <f t="shared" si="159"/>
        <v>4</v>
      </c>
      <c r="AN337" s="9" t="s">
        <v>1055</v>
      </c>
      <c r="AO337" s="47">
        <f>VLOOKUP(AN337,'Data Tables'!$E$4:$F$15,2,FALSE)</f>
        <v>20.157194</v>
      </c>
      <c r="AP337" s="9">
        <f t="shared" si="160"/>
        <v>0</v>
      </c>
      <c r="AQ337" s="9" t="s">
        <v>1050</v>
      </c>
      <c r="AR337" s="9">
        <f t="shared" si="161"/>
        <v>2</v>
      </c>
      <c r="AS337" s="9" t="str">
        <f t="shared" si="162"/>
        <v>NYC Dual Fuel</v>
      </c>
      <c r="AT337" s="9" t="s">
        <v>1162</v>
      </c>
      <c r="AU337" s="9">
        <f t="shared" si="163"/>
        <v>0</v>
      </c>
      <c r="AV337" s="9">
        <f t="shared" si="164"/>
        <v>55</v>
      </c>
    </row>
    <row r="338" spans="1:48" x14ac:dyDescent="0.25">
      <c r="A338" s="9" t="s">
        <v>373</v>
      </c>
      <c r="B338" s="9" t="s">
        <v>374</v>
      </c>
      <c r="C338" s="9" t="s">
        <v>38</v>
      </c>
      <c r="D338" s="9" t="s">
        <v>38</v>
      </c>
      <c r="E338" t="s">
        <v>1034</v>
      </c>
      <c r="F338" t="str">
        <f t="shared" si="145"/>
        <v>NYC</v>
      </c>
      <c r="G338" s="9" t="s">
        <v>76</v>
      </c>
      <c r="H338" s="36">
        <v>40.639541999999999</v>
      </c>
      <c r="I338" s="36">
        <v>-73.998407999999998</v>
      </c>
      <c r="J338" s="40">
        <f t="shared" si="165"/>
        <v>4</v>
      </c>
      <c r="K338" s="40">
        <f t="shared" si="146"/>
        <v>4</v>
      </c>
      <c r="L338" s="40">
        <f t="shared" si="147"/>
        <v>4</v>
      </c>
      <c r="M338" s="41">
        <v>114645.41571239707</v>
      </c>
      <c r="N338" s="41">
        <v>49990.733595521975</v>
      </c>
      <c r="O338" s="41">
        <v>7883.5582922230687</v>
      </c>
      <c r="P338" s="42">
        <f t="shared" si="148"/>
        <v>3</v>
      </c>
      <c r="Q338" s="43">
        <v>1927</v>
      </c>
      <c r="R338" s="43">
        <v>2013</v>
      </c>
      <c r="S338" s="40">
        <f t="shared" si="149"/>
        <v>0</v>
      </c>
      <c r="T338" s="40"/>
      <c r="U338" s="40">
        <f t="shared" si="150"/>
        <v>0</v>
      </c>
      <c r="V338" s="40" t="str">
        <f>IFERROR(VLOOKUP(A338,'Data Tables'!$L$3:$M$89,2,FALSE),"No")</f>
        <v>No</v>
      </c>
      <c r="W338" s="40">
        <f t="shared" si="151"/>
        <v>0</v>
      </c>
      <c r="X338" s="43" t="s">
        <v>1140</v>
      </c>
      <c r="Y338" s="40">
        <f t="shared" si="152"/>
        <v>4</v>
      </c>
      <c r="Z338" s="41" t="s">
        <v>40</v>
      </c>
      <c r="AA338" s="40">
        <f t="shared" si="153"/>
        <v>0</v>
      </c>
      <c r="AB338" s="41" t="s">
        <v>47</v>
      </c>
      <c r="AC338" s="42">
        <f t="shared" si="154"/>
        <v>3</v>
      </c>
      <c r="AD338" s="41" t="s">
        <v>74</v>
      </c>
      <c r="AE338" s="42">
        <f t="shared" si="155"/>
        <v>2</v>
      </c>
      <c r="AF338" s="43" t="s">
        <v>375</v>
      </c>
      <c r="AG338" s="40">
        <f t="shared" si="156"/>
        <v>1</v>
      </c>
      <c r="AH338" s="45" t="str">
        <f t="shared" si="166"/>
        <v>Steam</v>
      </c>
      <c r="AI338" s="40">
        <f t="shared" si="157"/>
        <v>2</v>
      </c>
      <c r="AJ338" s="46" t="s">
        <v>42</v>
      </c>
      <c r="AK338" s="40">
        <f t="shared" si="158"/>
        <v>0</v>
      </c>
      <c r="AL338" s="9" t="s">
        <v>1048</v>
      </c>
      <c r="AM338" s="9">
        <f t="shared" si="159"/>
        <v>4</v>
      </c>
      <c r="AN338" s="9" t="s">
        <v>1055</v>
      </c>
      <c r="AO338" s="47">
        <f>VLOOKUP(AN338,'Data Tables'!$E$4:$F$15,2,FALSE)</f>
        <v>20.157194</v>
      </c>
      <c r="AP338" s="9">
        <f t="shared" si="160"/>
        <v>0</v>
      </c>
      <c r="AQ338" s="9" t="s">
        <v>1050</v>
      </c>
      <c r="AR338" s="9">
        <f t="shared" si="161"/>
        <v>2</v>
      </c>
      <c r="AS338" s="9" t="str">
        <f t="shared" si="162"/>
        <v>NYC Dual Fuel</v>
      </c>
      <c r="AT338" s="9" t="s">
        <v>1162</v>
      </c>
      <c r="AU338" s="9">
        <f t="shared" si="163"/>
        <v>0</v>
      </c>
      <c r="AV338" s="9">
        <f t="shared" si="164"/>
        <v>55</v>
      </c>
    </row>
    <row r="339" spans="1:48" hidden="1" x14ac:dyDescent="0.25">
      <c r="A339" s="9" t="s">
        <v>644</v>
      </c>
      <c r="B339" s="9" t="s">
        <v>645</v>
      </c>
      <c r="C339" s="9" t="s">
        <v>498</v>
      </c>
      <c r="D339" s="9" t="s">
        <v>450</v>
      </c>
      <c r="E339" t="s">
        <v>1034</v>
      </c>
      <c r="F339" t="str">
        <f t="shared" si="145"/>
        <v>Not NYC</v>
      </c>
      <c r="G339" s="9" t="s">
        <v>53</v>
      </c>
      <c r="H339" s="36">
        <v>40.728872000000003</v>
      </c>
      <c r="I339" s="36">
        <v>-73.595286000000002</v>
      </c>
      <c r="J339" s="40">
        <v>1</v>
      </c>
      <c r="K339" s="40">
        <f t="shared" si="146"/>
        <v>0</v>
      </c>
      <c r="L339" s="40">
        <f t="shared" si="147"/>
        <v>1</v>
      </c>
      <c r="M339" s="41">
        <v>63342.834019480513</v>
      </c>
      <c r="N339" s="41">
        <v>7130.6991513157891</v>
      </c>
      <c r="O339" s="41">
        <f t="shared" ref="O339:O355" si="167">(M339/0.85)*116.9*0.0005</f>
        <v>4355.751351104278</v>
      </c>
      <c r="P339" s="42">
        <f t="shared" si="148"/>
        <v>2</v>
      </c>
      <c r="Q339" s="43">
        <v>1960</v>
      </c>
      <c r="R339" s="43"/>
      <c r="S339" s="40">
        <f t="shared" si="149"/>
        <v>3</v>
      </c>
      <c r="T339" s="40"/>
      <c r="U339" s="40">
        <f t="shared" si="150"/>
        <v>0</v>
      </c>
      <c r="V339" s="40" t="str">
        <f>IFERROR(VLOOKUP(A339,'Data Tables'!$L$3:$M$89,2,FALSE),"No")</f>
        <v>Yes</v>
      </c>
      <c r="W339" s="40">
        <f t="shared" si="151"/>
        <v>4</v>
      </c>
      <c r="X339" s="43"/>
      <c r="Y339" s="40">
        <f t="shared" si="152"/>
        <v>0</v>
      </c>
      <c r="Z339" s="43" t="s">
        <v>46</v>
      </c>
      <c r="AA339" s="40">
        <f t="shared" si="153"/>
        <v>4</v>
      </c>
      <c r="AB339" s="43" t="s">
        <v>41</v>
      </c>
      <c r="AC339" s="42">
        <f t="shared" si="154"/>
        <v>2</v>
      </c>
      <c r="AD339" s="41" t="s">
        <v>104</v>
      </c>
      <c r="AE339" s="42">
        <f t="shared" si="155"/>
        <v>3</v>
      </c>
      <c r="AF339" s="45">
        <v>1990</v>
      </c>
      <c r="AG339" s="40">
        <f t="shared" si="156"/>
        <v>2</v>
      </c>
      <c r="AH339" s="43" t="s">
        <v>49</v>
      </c>
      <c r="AI339" s="40">
        <f t="shared" si="157"/>
        <v>2</v>
      </c>
      <c r="AJ339" s="46" t="s">
        <v>42</v>
      </c>
      <c r="AK339" s="40">
        <f t="shared" si="158"/>
        <v>0</v>
      </c>
      <c r="AL339" s="9" t="s">
        <v>1048</v>
      </c>
      <c r="AM339" s="9">
        <f t="shared" si="159"/>
        <v>4</v>
      </c>
      <c r="AN339" s="9" t="s">
        <v>1052</v>
      </c>
      <c r="AO339" s="47">
        <f>VLOOKUP(AN339,'Data Tables'!$E$4:$F$15,2,FALSE)</f>
        <v>18.814844999999998</v>
      </c>
      <c r="AP339" s="9">
        <f t="shared" si="160"/>
        <v>1</v>
      </c>
      <c r="AQ339" s="9" t="s">
        <v>1058</v>
      </c>
      <c r="AR339" s="9">
        <f t="shared" si="161"/>
        <v>1</v>
      </c>
      <c r="AS339" s="9" t="str">
        <f t="shared" si="162"/>
        <v>Not NYC</v>
      </c>
      <c r="AT339" s="9"/>
      <c r="AU339" s="9">
        <f t="shared" si="163"/>
        <v>0</v>
      </c>
      <c r="AV339" s="9">
        <f t="shared" si="164"/>
        <v>55</v>
      </c>
    </row>
    <row r="340" spans="1:48" hidden="1" x14ac:dyDescent="0.25">
      <c r="A340" s="9" t="s">
        <v>800</v>
      </c>
      <c r="B340" s="9" t="s">
        <v>801</v>
      </c>
      <c r="C340" s="9" t="s">
        <v>802</v>
      </c>
      <c r="D340" s="9" t="s">
        <v>481</v>
      </c>
      <c r="E340" t="s">
        <v>1034</v>
      </c>
      <c r="F340" t="str">
        <f t="shared" si="145"/>
        <v>Not NYC</v>
      </c>
      <c r="G340" s="9" t="s">
        <v>53</v>
      </c>
      <c r="H340" s="36">
        <v>41.081957000000003</v>
      </c>
      <c r="I340" s="36">
        <v>-73.927863000000002</v>
      </c>
      <c r="J340" s="40">
        <f>IF(OR(G340="Hospitals",G340="Nursing Homes",G340="Hotels",G340="Airports"),4,IF(OR(G340="Multifamily Housing",G340="Correctional Facilities",G340="Military"),3,IF(G340="Colleges &amp; Universities",2,IF(G340="Office",0,666))))</f>
        <v>2</v>
      </c>
      <c r="K340" s="40">
        <f t="shared" si="146"/>
        <v>0</v>
      </c>
      <c r="L340" s="40">
        <f t="shared" si="147"/>
        <v>1</v>
      </c>
      <c r="M340" s="41">
        <v>40796.121915584408</v>
      </c>
      <c r="N340" s="41">
        <v>4592.5458881578952</v>
      </c>
      <c r="O340" s="41">
        <f t="shared" si="167"/>
        <v>2805.3333246657753</v>
      </c>
      <c r="P340" s="42">
        <f t="shared" si="148"/>
        <v>1</v>
      </c>
      <c r="Q340" s="43">
        <v>1897</v>
      </c>
      <c r="R340" s="43"/>
      <c r="S340" s="40">
        <f t="shared" si="149"/>
        <v>4</v>
      </c>
      <c r="T340" s="40"/>
      <c r="U340" s="40">
        <f t="shared" si="150"/>
        <v>0</v>
      </c>
      <c r="V340" s="40" t="str">
        <f>IFERROR(VLOOKUP(A340,'Data Tables'!$L$3:$M$89,2,FALSE),"No")</f>
        <v>No</v>
      </c>
      <c r="W340" s="40">
        <f t="shared" si="151"/>
        <v>0</v>
      </c>
      <c r="X340" s="43"/>
      <c r="Y340" s="40">
        <f t="shared" si="152"/>
        <v>0</v>
      </c>
      <c r="Z340" s="43" t="s">
        <v>46</v>
      </c>
      <c r="AA340" s="40">
        <f t="shared" si="153"/>
        <v>4</v>
      </c>
      <c r="AB340" s="44" t="str">
        <f>IF(AND(E340="Manhattan",G340="Multifamily Housing"),IF(Q340&lt;1980,"Dual Fuel","Natural Gas"),IF(AND(E340="Manhattan",G340&lt;&gt;"Multifamily Housing"),IF(Q340&lt;1945,"Oil",IF(Q340&lt;1980,"Dual Fuel","Natural Gas")),IF(E340="Downstate/LI/HV",IF(Q340&lt;1980,"Dual Fuel","Natural Gas"),IF(Q340&lt;1945,"Dual Fuel","Natural Gas"))))</f>
        <v>Dual Fuel</v>
      </c>
      <c r="AC340" s="42">
        <f t="shared" si="154"/>
        <v>3</v>
      </c>
      <c r="AD340" s="44" t="str">
        <f>IF(AND(E340="Upstate",Q340&gt;=1945),"Furnace",IF(Q340&gt;=1980,"HW Boiler",IF(AND(E340="Downstate/LI/HV",Q340&gt;=1945),"Furnace","Steam Boiler")))</f>
        <v>Steam Boiler</v>
      </c>
      <c r="AE340" s="42">
        <f t="shared" si="155"/>
        <v>2</v>
      </c>
      <c r="AF340" s="45">
        <v>1990</v>
      </c>
      <c r="AG340" s="40">
        <f t="shared" si="156"/>
        <v>2</v>
      </c>
      <c r="AH340" s="45" t="str">
        <f>IF(AND(E340="Upstate",Q340&gt;=1945),"Forced Air",IF(Q340&gt;=1980,"Hydronic",IF(AND(E340="Downstate/LI/HV",Q340&gt;=1945),"Forced Air","Steam")))</f>
        <v>Steam</v>
      </c>
      <c r="AI340" s="40">
        <f t="shared" si="157"/>
        <v>2</v>
      </c>
      <c r="AJ340" s="46" t="s">
        <v>42</v>
      </c>
      <c r="AK340" s="40">
        <f t="shared" si="158"/>
        <v>0</v>
      </c>
      <c r="AL340" s="9" t="s">
        <v>1060</v>
      </c>
      <c r="AM340" s="9">
        <f t="shared" si="159"/>
        <v>2</v>
      </c>
      <c r="AN340" s="9" t="s">
        <v>1051</v>
      </c>
      <c r="AO340" s="47">
        <f>VLOOKUP(AN340,'Data Tables'!$E$4:$F$15,2,FALSE)</f>
        <v>13.688314</v>
      </c>
      <c r="AP340" s="9">
        <f t="shared" si="160"/>
        <v>2</v>
      </c>
      <c r="AQ340" s="9" t="s">
        <v>1061</v>
      </c>
      <c r="AR340" s="9">
        <f t="shared" si="161"/>
        <v>4</v>
      </c>
      <c r="AS340" s="9" t="str">
        <f t="shared" si="162"/>
        <v>Not NYC</v>
      </c>
      <c r="AT340" s="9"/>
      <c r="AU340" s="9">
        <f t="shared" si="163"/>
        <v>0</v>
      </c>
      <c r="AV340" s="9">
        <f t="shared" si="164"/>
        <v>55</v>
      </c>
    </row>
    <row r="341" spans="1:48" hidden="1" x14ac:dyDescent="0.25">
      <c r="A341" s="9" t="s">
        <v>835</v>
      </c>
      <c r="B341" s="9" t="s">
        <v>836</v>
      </c>
      <c r="C341" s="9" t="s">
        <v>837</v>
      </c>
      <c r="D341" s="9" t="s">
        <v>838</v>
      </c>
      <c r="E341" t="s">
        <v>1035</v>
      </c>
      <c r="F341" t="str">
        <f t="shared" si="145"/>
        <v>Not NYC</v>
      </c>
      <c r="G341" s="9" t="s">
        <v>76</v>
      </c>
      <c r="H341" s="36">
        <v>43.010471000000003</v>
      </c>
      <c r="I341" s="36">
        <v>-78.200227999999996</v>
      </c>
      <c r="J341" s="40">
        <f>IF(OR(G341="Hospitals",G341="Nursing Homes",G341="Hotels",G341="Airports"),4,IF(OR(G341="Multifamily Housing",G341="Correctional Facilities",G341="Military"),3,IF(G341="Colleges &amp; Universities",2,IF(G341="Office",0,666))))</f>
        <v>4</v>
      </c>
      <c r="K341" s="40">
        <f t="shared" si="146"/>
        <v>4</v>
      </c>
      <c r="L341" s="40">
        <f t="shared" si="147"/>
        <v>4</v>
      </c>
      <c r="M341" s="41">
        <v>38100.919298802539</v>
      </c>
      <c r="N341" s="41">
        <v>16613.772950059247</v>
      </c>
      <c r="O341" s="41">
        <f t="shared" si="167"/>
        <v>2619.9985094294216</v>
      </c>
      <c r="P341" s="42">
        <f t="shared" si="148"/>
        <v>1</v>
      </c>
      <c r="Q341" s="43">
        <v>1933</v>
      </c>
      <c r="R341" s="43">
        <v>2019</v>
      </c>
      <c r="S341" s="40">
        <f t="shared" si="149"/>
        <v>0</v>
      </c>
      <c r="T341" s="40"/>
      <c r="U341" s="40">
        <f t="shared" si="150"/>
        <v>0</v>
      </c>
      <c r="V341" s="40" t="str">
        <f>IFERROR(VLOOKUP(A341,'Data Tables'!$L$3:$M$89,2,FALSE),"No")</f>
        <v>No</v>
      </c>
      <c r="W341" s="40">
        <f t="shared" si="151"/>
        <v>0</v>
      </c>
      <c r="X341" s="43"/>
      <c r="Y341" s="40">
        <f t="shared" si="152"/>
        <v>0</v>
      </c>
      <c r="Z341" s="43" t="s">
        <v>831</v>
      </c>
      <c r="AA341" s="40">
        <f t="shared" si="153"/>
        <v>0</v>
      </c>
      <c r="AB341" s="44" t="str">
        <f>IF(AND(E341="Manhattan",G341="Multifamily Housing"),IF(Q341&lt;1980,"Dual Fuel","Natural Gas"),IF(AND(E341="Manhattan",G341&lt;&gt;"Multifamily Housing"),IF(Q341&lt;1945,"Oil",IF(Q341&lt;1980,"Dual Fuel","Natural Gas")),IF(E341="Downstate/LI/HV",IF(Q341&lt;1980,"Dual Fuel","Natural Gas"),IF(Q341&lt;1945,"Dual Fuel","Natural Gas"))))</f>
        <v>Dual Fuel</v>
      </c>
      <c r="AC341" s="42">
        <f t="shared" si="154"/>
        <v>3</v>
      </c>
      <c r="AD341" s="41" t="s">
        <v>74</v>
      </c>
      <c r="AE341" s="42">
        <f t="shared" si="155"/>
        <v>2</v>
      </c>
      <c r="AF341" s="45">
        <v>1990</v>
      </c>
      <c r="AG341" s="40">
        <f t="shared" si="156"/>
        <v>2</v>
      </c>
      <c r="AH341" s="43" t="s">
        <v>49</v>
      </c>
      <c r="AI341" s="40">
        <f t="shared" si="157"/>
        <v>2</v>
      </c>
      <c r="AJ341" s="46" t="s">
        <v>42</v>
      </c>
      <c r="AK341" s="40">
        <f t="shared" si="158"/>
        <v>0</v>
      </c>
      <c r="AL341" s="9" t="s">
        <v>1060</v>
      </c>
      <c r="AM341" s="9">
        <f t="shared" si="159"/>
        <v>2</v>
      </c>
      <c r="AN341" s="9" t="s">
        <v>1047</v>
      </c>
      <c r="AO341" s="47">
        <f>VLOOKUP(AN341,'Data Tables'!$E$4:$F$15,2,FALSE)</f>
        <v>8.6002589999999994</v>
      </c>
      <c r="AP341" s="9">
        <f t="shared" si="160"/>
        <v>4</v>
      </c>
      <c r="AQ341" s="9" t="s">
        <v>1061</v>
      </c>
      <c r="AR341" s="9">
        <f t="shared" si="161"/>
        <v>4</v>
      </c>
      <c r="AS341" s="9" t="str">
        <f t="shared" si="162"/>
        <v>Not NYC</v>
      </c>
      <c r="AT341" s="9"/>
      <c r="AU341" s="9">
        <f t="shared" si="163"/>
        <v>0</v>
      </c>
      <c r="AV341" s="9">
        <f t="shared" si="164"/>
        <v>55</v>
      </c>
    </row>
    <row r="342" spans="1:48" hidden="1" x14ac:dyDescent="0.25">
      <c r="A342" s="9" t="s">
        <v>896</v>
      </c>
      <c r="B342" s="9" t="s">
        <v>897</v>
      </c>
      <c r="C342" s="9" t="s">
        <v>413</v>
      </c>
      <c r="D342" s="9" t="s">
        <v>414</v>
      </c>
      <c r="E342" t="s">
        <v>1035</v>
      </c>
      <c r="F342" t="str">
        <f t="shared" si="145"/>
        <v>Not NYC</v>
      </c>
      <c r="G342" s="9" t="s">
        <v>53</v>
      </c>
      <c r="H342" s="36">
        <v>43.006329000000001</v>
      </c>
      <c r="I342" s="36">
        <v>-76.197878000000003</v>
      </c>
      <c r="J342" s="40">
        <v>1</v>
      </c>
      <c r="K342" s="40">
        <f t="shared" si="146"/>
        <v>0</v>
      </c>
      <c r="L342" s="40">
        <f t="shared" si="147"/>
        <v>1</v>
      </c>
      <c r="M342" s="41">
        <v>35425.324928571434</v>
      </c>
      <c r="N342" s="41">
        <v>3987.9386249999998</v>
      </c>
      <c r="O342" s="41">
        <f t="shared" si="167"/>
        <v>2436.0120495000001</v>
      </c>
      <c r="P342" s="42">
        <f t="shared" si="148"/>
        <v>1</v>
      </c>
      <c r="Q342" s="43">
        <v>1961</v>
      </c>
      <c r="R342" s="43">
        <v>2017</v>
      </c>
      <c r="S342" s="40">
        <f t="shared" si="149"/>
        <v>0</v>
      </c>
      <c r="T342" s="40" t="s">
        <v>1162</v>
      </c>
      <c r="U342" s="40">
        <f t="shared" si="150"/>
        <v>4</v>
      </c>
      <c r="V342" s="40" t="str">
        <f>IFERROR(VLOOKUP(A342,'Data Tables'!$L$3:$M$89,2,FALSE),"No")</f>
        <v>Yes</v>
      </c>
      <c r="W342" s="40">
        <f t="shared" si="151"/>
        <v>4</v>
      </c>
      <c r="X342" s="43"/>
      <c r="Y342" s="40">
        <f t="shared" si="152"/>
        <v>0</v>
      </c>
      <c r="Z342" s="43" t="s">
        <v>46</v>
      </c>
      <c r="AA342" s="40">
        <f t="shared" si="153"/>
        <v>4</v>
      </c>
      <c r="AB342" s="43" t="s">
        <v>87</v>
      </c>
      <c r="AC342" s="42">
        <f t="shared" si="154"/>
        <v>1</v>
      </c>
      <c r="AD342" s="41" t="s">
        <v>88</v>
      </c>
      <c r="AE342" s="42">
        <f t="shared" si="155"/>
        <v>1</v>
      </c>
      <c r="AF342" s="45">
        <v>1990</v>
      </c>
      <c r="AG342" s="40">
        <f t="shared" si="156"/>
        <v>2</v>
      </c>
      <c r="AH342" s="45" t="str">
        <f t="shared" ref="AH342:AH356" si="168">IF(AND(E342="Upstate",Q342&gt;=1945),"Forced Air",IF(Q342&gt;=1980,"Hydronic",IF(AND(E342="Downstate/LI/HV",Q342&gt;=1945),"Forced Air","Steam")))</f>
        <v>Forced Air</v>
      </c>
      <c r="AI342" s="40">
        <f t="shared" si="157"/>
        <v>4</v>
      </c>
      <c r="AJ342" s="46" t="s">
        <v>42</v>
      </c>
      <c r="AK342" s="40">
        <f t="shared" si="158"/>
        <v>0</v>
      </c>
      <c r="AL342" s="9" t="s">
        <v>1060</v>
      </c>
      <c r="AM342" s="9">
        <f t="shared" si="159"/>
        <v>2</v>
      </c>
      <c r="AN342" s="9" t="s">
        <v>1047</v>
      </c>
      <c r="AO342" s="47">
        <f>VLOOKUP(AN342,'Data Tables'!$E$4:$F$15,2,FALSE)</f>
        <v>8.6002589999999994</v>
      </c>
      <c r="AP342" s="9">
        <f t="shared" si="160"/>
        <v>4</v>
      </c>
      <c r="AQ342" s="9" t="s">
        <v>1061</v>
      </c>
      <c r="AR342" s="9">
        <f t="shared" si="161"/>
        <v>0</v>
      </c>
      <c r="AS342" s="9" t="str">
        <f t="shared" si="162"/>
        <v>Not NYC</v>
      </c>
      <c r="AT342" s="9"/>
      <c r="AU342" s="9">
        <f t="shared" si="163"/>
        <v>0</v>
      </c>
      <c r="AV342" s="9">
        <f t="shared" si="164"/>
        <v>55</v>
      </c>
    </row>
    <row r="343" spans="1:48" hidden="1" x14ac:dyDescent="0.25">
      <c r="A343" s="9" t="s">
        <v>555</v>
      </c>
      <c r="B343" s="9"/>
      <c r="C343" s="9" t="s">
        <v>556</v>
      </c>
      <c r="D343" s="9" t="s">
        <v>406</v>
      </c>
      <c r="E343" t="s">
        <v>1034</v>
      </c>
      <c r="F343" t="str">
        <f t="shared" si="145"/>
        <v>Not NYC</v>
      </c>
      <c r="G343" s="9" t="s">
        <v>316</v>
      </c>
      <c r="H343" s="36">
        <v>43.221580000000003</v>
      </c>
      <c r="I343" s="36">
        <v>-75.408619999999999</v>
      </c>
      <c r="J343" s="40">
        <f t="shared" ref="J343:J362" si="169">IF(OR(G343="Hospitals",G343="Nursing Homes",G343="Hotels",G343="Airports"),4,IF(OR(G343="Multifamily Housing",G343="Correctional Facilities",G343="Military"),3,IF(G343="Colleges &amp; Universities",2,IF(G343="Office",0,666))))</f>
        <v>3</v>
      </c>
      <c r="K343" s="40">
        <f t="shared" si="146"/>
        <v>2</v>
      </c>
      <c r="L343" s="40">
        <f t="shared" si="147"/>
        <v>3</v>
      </c>
      <c r="M343" s="41">
        <v>89761.502513441941</v>
      </c>
      <c r="N343" s="41">
        <v>13070.534576518736</v>
      </c>
      <c r="O343" s="41">
        <f t="shared" si="167"/>
        <v>6172.4233198949205</v>
      </c>
      <c r="P343" s="42">
        <f t="shared" si="148"/>
        <v>2</v>
      </c>
      <c r="Q343" s="43">
        <v>1942</v>
      </c>
      <c r="R343" s="43">
        <v>2021</v>
      </c>
      <c r="S343" s="40">
        <f t="shared" si="149"/>
        <v>0</v>
      </c>
      <c r="T343" s="40" t="s">
        <v>1162</v>
      </c>
      <c r="U343" s="40">
        <f t="shared" si="150"/>
        <v>4</v>
      </c>
      <c r="V343" s="40" t="str">
        <f>IFERROR(VLOOKUP(A343,'Data Tables'!$L$3:$M$89,2,FALSE),"No")</f>
        <v>No</v>
      </c>
      <c r="W343" s="40">
        <f t="shared" si="151"/>
        <v>0</v>
      </c>
      <c r="X343" s="43"/>
      <c r="Y343" s="40">
        <f t="shared" si="152"/>
        <v>0</v>
      </c>
      <c r="Z343" s="43" t="s">
        <v>156</v>
      </c>
      <c r="AA343" s="40">
        <f t="shared" si="153"/>
        <v>0</v>
      </c>
      <c r="AB343" s="44" t="str">
        <f t="shared" ref="AB343:AB349" si="170">IF(AND(E343="Manhattan",G343="Multifamily Housing"),IF(Q343&lt;1980,"Dual Fuel","Natural Gas"),IF(AND(E343="Manhattan",G343&lt;&gt;"Multifamily Housing"),IF(Q343&lt;1945,"Oil",IF(Q343&lt;1980,"Dual Fuel","Natural Gas")),IF(E343="Downstate/LI/HV",IF(Q343&lt;1980,"Dual Fuel","Natural Gas"),IF(Q343&lt;1945,"Dual Fuel","Natural Gas"))))</f>
        <v>Dual Fuel</v>
      </c>
      <c r="AC343" s="42">
        <f t="shared" si="154"/>
        <v>3</v>
      </c>
      <c r="AD343" s="44" t="str">
        <f>IF(AND(E343="Upstate",Q343&gt;=1945),"Furnace",IF(Q343&gt;=1980,"HW Boiler",IF(AND(E343="Downstate/LI/HV",Q343&gt;=1945),"Furnace","Steam Boiler")))</f>
        <v>Steam Boiler</v>
      </c>
      <c r="AE343" s="42">
        <f t="shared" si="155"/>
        <v>2</v>
      </c>
      <c r="AF343" s="45">
        <v>1990</v>
      </c>
      <c r="AG343" s="40">
        <f t="shared" si="156"/>
        <v>2</v>
      </c>
      <c r="AH343" s="45" t="str">
        <f t="shared" si="168"/>
        <v>Steam</v>
      </c>
      <c r="AI343" s="40">
        <f t="shared" si="157"/>
        <v>2</v>
      </c>
      <c r="AJ343" s="46" t="s">
        <v>42</v>
      </c>
      <c r="AK343" s="40">
        <f t="shared" si="158"/>
        <v>0</v>
      </c>
      <c r="AL343" s="9" t="s">
        <v>1060</v>
      </c>
      <c r="AM343" s="9">
        <f t="shared" si="159"/>
        <v>2</v>
      </c>
      <c r="AN343" s="9" t="s">
        <v>1047</v>
      </c>
      <c r="AO343" s="47">
        <f>VLOOKUP(AN343,'Data Tables'!$E$4:$F$15,2,FALSE)</f>
        <v>8.6002589999999994</v>
      </c>
      <c r="AP343" s="9">
        <f t="shared" si="160"/>
        <v>4</v>
      </c>
      <c r="AQ343" s="9" t="s">
        <v>1061</v>
      </c>
      <c r="AR343" s="9">
        <f t="shared" si="161"/>
        <v>4</v>
      </c>
      <c r="AS343" s="9" t="str">
        <f t="shared" si="162"/>
        <v>Not NYC</v>
      </c>
      <c r="AT343" s="9"/>
      <c r="AU343" s="9">
        <f t="shared" si="163"/>
        <v>0</v>
      </c>
      <c r="AV343" s="9">
        <f t="shared" si="164"/>
        <v>55</v>
      </c>
    </row>
    <row r="344" spans="1:48" hidden="1" x14ac:dyDescent="0.25">
      <c r="A344" s="9" t="s">
        <v>657</v>
      </c>
      <c r="B344" s="9" t="s">
        <v>658</v>
      </c>
      <c r="C344" s="9" t="s">
        <v>659</v>
      </c>
      <c r="D344" s="9" t="s">
        <v>660</v>
      </c>
      <c r="E344" t="s">
        <v>1035</v>
      </c>
      <c r="F344" t="str">
        <f t="shared" si="145"/>
        <v>Not NYC</v>
      </c>
      <c r="G344" s="9" t="s">
        <v>339</v>
      </c>
      <c r="H344" s="36">
        <v>42.935410995471997</v>
      </c>
      <c r="I344" s="36">
        <v>-76.5710142518259</v>
      </c>
      <c r="J344" s="40">
        <f t="shared" si="169"/>
        <v>3</v>
      </c>
      <c r="K344" s="40">
        <f t="shared" si="146"/>
        <v>1</v>
      </c>
      <c r="L344" s="40">
        <f t="shared" si="147"/>
        <v>1</v>
      </c>
      <c r="M344" s="41">
        <v>60575.246311898729</v>
      </c>
      <c r="N344" s="41">
        <v>33232.253185000001</v>
      </c>
      <c r="O344" s="41">
        <f t="shared" si="167"/>
        <v>4165.4389963888007</v>
      </c>
      <c r="P344" s="42">
        <f t="shared" si="148"/>
        <v>2</v>
      </c>
      <c r="Q344" s="43">
        <v>1817</v>
      </c>
      <c r="R344" s="43"/>
      <c r="S344" s="40">
        <f t="shared" si="149"/>
        <v>4</v>
      </c>
      <c r="T344" s="40" t="s">
        <v>1162</v>
      </c>
      <c r="U344" s="40">
        <f t="shared" si="150"/>
        <v>4</v>
      </c>
      <c r="V344" s="40" t="str">
        <f>IFERROR(VLOOKUP(A344,'Data Tables'!$L$3:$M$89,2,FALSE),"No")</f>
        <v>No</v>
      </c>
      <c r="W344" s="40">
        <f t="shared" si="151"/>
        <v>0</v>
      </c>
      <c r="X344" s="43"/>
      <c r="Y344" s="40">
        <f t="shared" si="152"/>
        <v>0</v>
      </c>
      <c r="Z344" s="43" t="s">
        <v>40</v>
      </c>
      <c r="AA344" s="40">
        <f t="shared" si="153"/>
        <v>0</v>
      </c>
      <c r="AB344" s="44" t="str">
        <f t="shared" si="170"/>
        <v>Dual Fuel</v>
      </c>
      <c r="AC344" s="42">
        <f t="shared" si="154"/>
        <v>3</v>
      </c>
      <c r="AD344" s="44" t="str">
        <f>IF(AND(E344="Upstate",Q344&gt;=1945),"Furnace",IF(Q344&gt;=1980,"HW Boiler",IF(AND(E344="Downstate/LI/HV",Q344&gt;=1945),"Furnace","Steam Boiler")))</f>
        <v>Steam Boiler</v>
      </c>
      <c r="AE344" s="42">
        <f t="shared" si="155"/>
        <v>2</v>
      </c>
      <c r="AF344" s="45">
        <v>1990</v>
      </c>
      <c r="AG344" s="40">
        <f t="shared" si="156"/>
        <v>2</v>
      </c>
      <c r="AH344" s="45" t="str">
        <f t="shared" si="168"/>
        <v>Steam</v>
      </c>
      <c r="AI344" s="40">
        <f t="shared" si="157"/>
        <v>2</v>
      </c>
      <c r="AJ344" s="46" t="s">
        <v>42</v>
      </c>
      <c r="AK344" s="40">
        <f t="shared" si="158"/>
        <v>0</v>
      </c>
      <c r="AL344" s="9" t="s">
        <v>1060</v>
      </c>
      <c r="AM344" s="9">
        <f t="shared" si="159"/>
        <v>2</v>
      </c>
      <c r="AN344" s="9" t="s">
        <v>1053</v>
      </c>
      <c r="AO344" s="47">
        <f>VLOOKUP(AN344,'Data Tables'!$E$4:$F$15,2,FALSE)</f>
        <v>9.6621608999999999</v>
      </c>
      <c r="AP344" s="9">
        <f t="shared" si="160"/>
        <v>3</v>
      </c>
      <c r="AQ344" s="9" t="s">
        <v>1061</v>
      </c>
      <c r="AR344" s="9">
        <f t="shared" si="161"/>
        <v>4</v>
      </c>
      <c r="AS344" s="9" t="str">
        <f t="shared" si="162"/>
        <v>Not NYC</v>
      </c>
      <c r="AT344" s="9"/>
      <c r="AU344" s="9">
        <f t="shared" si="163"/>
        <v>0</v>
      </c>
      <c r="AV344" s="9">
        <f t="shared" si="164"/>
        <v>55</v>
      </c>
    </row>
    <row r="345" spans="1:48" hidden="1" x14ac:dyDescent="0.25">
      <c r="A345" s="9" t="s">
        <v>979</v>
      </c>
      <c r="B345" s="9" t="s">
        <v>980</v>
      </c>
      <c r="C345" s="9" t="s">
        <v>916</v>
      </c>
      <c r="D345" s="9" t="s">
        <v>513</v>
      </c>
      <c r="E345" t="s">
        <v>1034</v>
      </c>
      <c r="F345" t="str">
        <f t="shared" si="145"/>
        <v>Not NYC</v>
      </c>
      <c r="G345" s="9" t="s">
        <v>339</v>
      </c>
      <c r="H345" s="36">
        <v>41.742290329068098</v>
      </c>
      <c r="I345" s="36">
        <v>-74.357173496092301</v>
      </c>
      <c r="J345" s="40">
        <f t="shared" si="169"/>
        <v>3</v>
      </c>
      <c r="K345" s="40">
        <f t="shared" si="146"/>
        <v>1</v>
      </c>
      <c r="L345" s="40">
        <f t="shared" si="147"/>
        <v>1</v>
      </c>
      <c r="M345" s="41">
        <v>29701.166992405062</v>
      </c>
      <c r="N345" s="41">
        <v>16294.390224999999</v>
      </c>
      <c r="O345" s="41">
        <f t="shared" si="167"/>
        <v>2042.3920125953834</v>
      </c>
      <c r="P345" s="42">
        <f t="shared" si="148"/>
        <v>1</v>
      </c>
      <c r="Q345" s="43">
        <v>1987</v>
      </c>
      <c r="R345" s="43"/>
      <c r="S345" s="40">
        <f t="shared" si="149"/>
        <v>1</v>
      </c>
      <c r="T345" s="40" t="s">
        <v>1162</v>
      </c>
      <c r="U345" s="40">
        <f t="shared" si="150"/>
        <v>4</v>
      </c>
      <c r="V345" s="40" t="str">
        <f>IFERROR(VLOOKUP(A345,'Data Tables'!$L$3:$M$89,2,FALSE),"No")</f>
        <v>No</v>
      </c>
      <c r="W345" s="40">
        <f t="shared" si="151"/>
        <v>0</v>
      </c>
      <c r="X345" s="43"/>
      <c r="Y345" s="40">
        <f t="shared" si="152"/>
        <v>0</v>
      </c>
      <c r="Z345" s="43" t="s">
        <v>67</v>
      </c>
      <c r="AA345" s="40">
        <f t="shared" si="153"/>
        <v>2</v>
      </c>
      <c r="AB345" s="44" t="str">
        <f t="shared" si="170"/>
        <v>Natural Gas</v>
      </c>
      <c r="AC345" s="42">
        <f t="shared" si="154"/>
        <v>2</v>
      </c>
      <c r="AD345" s="44" t="str">
        <f>IF(AND(E345="Upstate",Q345&gt;=1945),"Furnace",IF(Q345&gt;=1980,"HW Boiler",IF(AND(E345="Downstate/LI/HV",Q345&gt;=1945),"Furnace","Steam Boiler")))</f>
        <v>HW Boiler</v>
      </c>
      <c r="AE345" s="42">
        <f t="shared" si="155"/>
        <v>4</v>
      </c>
      <c r="AF345" s="45">
        <v>1990</v>
      </c>
      <c r="AG345" s="40">
        <f t="shared" si="156"/>
        <v>2</v>
      </c>
      <c r="AH345" s="45" t="str">
        <f t="shared" si="168"/>
        <v>Hydronic</v>
      </c>
      <c r="AI345" s="40">
        <f t="shared" si="157"/>
        <v>4</v>
      </c>
      <c r="AJ345" s="46" t="s">
        <v>42</v>
      </c>
      <c r="AK345" s="40">
        <f t="shared" si="158"/>
        <v>0</v>
      </c>
      <c r="AL345" s="9" t="s">
        <v>1064</v>
      </c>
      <c r="AM345" s="9">
        <f t="shared" si="159"/>
        <v>1</v>
      </c>
      <c r="AN345" s="9" t="s">
        <v>1056</v>
      </c>
      <c r="AO345" s="47">
        <f>VLOOKUP(AN345,'Data Tables'!$E$4:$F$15,2,FALSE)</f>
        <v>13.229555</v>
      </c>
      <c r="AP345" s="9">
        <f t="shared" si="160"/>
        <v>2</v>
      </c>
      <c r="AQ345" s="9" t="s">
        <v>1061</v>
      </c>
      <c r="AR345" s="9">
        <f t="shared" si="161"/>
        <v>4</v>
      </c>
      <c r="AS345" s="9" t="str">
        <f t="shared" si="162"/>
        <v>Not NYC</v>
      </c>
      <c r="AT345" s="9"/>
      <c r="AU345" s="9">
        <f t="shared" si="163"/>
        <v>0</v>
      </c>
      <c r="AV345" s="9">
        <f t="shared" si="164"/>
        <v>55</v>
      </c>
    </row>
    <row r="346" spans="1:48" hidden="1" x14ac:dyDescent="0.25">
      <c r="A346" s="9" t="s">
        <v>1027</v>
      </c>
      <c r="B346" s="9" t="s">
        <v>1028</v>
      </c>
      <c r="C346" s="9" t="s">
        <v>1029</v>
      </c>
      <c r="D346" s="9" t="s">
        <v>406</v>
      </c>
      <c r="E346" t="s">
        <v>1034</v>
      </c>
      <c r="F346" t="str">
        <f t="shared" si="145"/>
        <v>Not NYC</v>
      </c>
      <c r="G346" s="9" t="s">
        <v>339</v>
      </c>
      <c r="H346" s="36">
        <v>41.477753312144003</v>
      </c>
      <c r="I346" s="36">
        <v>-74.532533395231596</v>
      </c>
      <c r="J346" s="40">
        <f t="shared" si="169"/>
        <v>3</v>
      </c>
      <c r="K346" s="40">
        <f t="shared" si="146"/>
        <v>1</v>
      </c>
      <c r="L346" s="40">
        <f t="shared" si="147"/>
        <v>1</v>
      </c>
      <c r="M346" s="41">
        <v>25652.727669873417</v>
      </c>
      <c r="N346" s="41">
        <v>14073.371430000001</v>
      </c>
      <c r="O346" s="41">
        <f t="shared" si="167"/>
        <v>1764.0022732989428</v>
      </c>
      <c r="P346" s="42">
        <f t="shared" si="148"/>
        <v>1</v>
      </c>
      <c r="Q346" s="43">
        <v>1977</v>
      </c>
      <c r="R346" s="43">
        <v>2022</v>
      </c>
      <c r="S346" s="40">
        <f t="shared" si="149"/>
        <v>0</v>
      </c>
      <c r="T346" s="40" t="s">
        <v>1162</v>
      </c>
      <c r="U346" s="40">
        <f t="shared" si="150"/>
        <v>4</v>
      </c>
      <c r="V346" s="40" t="str">
        <f>IFERROR(VLOOKUP(A346,'Data Tables'!$L$3:$M$89,2,FALSE),"No")</f>
        <v>No</v>
      </c>
      <c r="W346" s="40">
        <f t="shared" si="151"/>
        <v>0</v>
      </c>
      <c r="X346" s="43"/>
      <c r="Y346" s="40">
        <f t="shared" si="152"/>
        <v>0</v>
      </c>
      <c r="Z346" s="43" t="s">
        <v>67</v>
      </c>
      <c r="AA346" s="40">
        <f t="shared" si="153"/>
        <v>2</v>
      </c>
      <c r="AB346" s="44" t="str">
        <f t="shared" si="170"/>
        <v>Dual Fuel</v>
      </c>
      <c r="AC346" s="42">
        <f t="shared" si="154"/>
        <v>3</v>
      </c>
      <c r="AD346" s="44" t="str">
        <f>IF(AND(E346="Upstate",Q346&gt;=1945),"Furnace",IF(Q346&gt;=1980,"HW Boiler",IF(AND(E346="Downstate/LI/HV",Q346&gt;=1945),"Furnace","Steam Boiler")))</f>
        <v>Furnace</v>
      </c>
      <c r="AE346" s="42">
        <f t="shared" si="155"/>
        <v>3</v>
      </c>
      <c r="AF346" s="45">
        <v>1990</v>
      </c>
      <c r="AG346" s="40">
        <f t="shared" si="156"/>
        <v>2</v>
      </c>
      <c r="AH346" s="45" t="str">
        <f t="shared" si="168"/>
        <v>Forced Air</v>
      </c>
      <c r="AI346" s="40">
        <f t="shared" si="157"/>
        <v>4</v>
      </c>
      <c r="AJ346" s="46" t="s">
        <v>42</v>
      </c>
      <c r="AK346" s="40">
        <f t="shared" si="158"/>
        <v>0</v>
      </c>
      <c r="AL346" s="9" t="s">
        <v>1060</v>
      </c>
      <c r="AM346" s="9">
        <f t="shared" si="159"/>
        <v>2</v>
      </c>
      <c r="AN346" s="9" t="s">
        <v>1051</v>
      </c>
      <c r="AO346" s="47">
        <f>VLOOKUP(AN346,'Data Tables'!$E$4:$F$15,2,FALSE)</f>
        <v>13.688314</v>
      </c>
      <c r="AP346" s="9">
        <f t="shared" si="160"/>
        <v>2</v>
      </c>
      <c r="AQ346" s="9" t="s">
        <v>1061</v>
      </c>
      <c r="AR346" s="9">
        <f t="shared" si="161"/>
        <v>4</v>
      </c>
      <c r="AS346" s="9" t="str">
        <f t="shared" si="162"/>
        <v>Not NYC</v>
      </c>
      <c r="AT346" s="9"/>
      <c r="AU346" s="9">
        <f t="shared" si="163"/>
        <v>0</v>
      </c>
      <c r="AV346" s="9">
        <f t="shared" si="164"/>
        <v>55</v>
      </c>
    </row>
    <row r="347" spans="1:48" x14ac:dyDescent="0.25">
      <c r="A347" s="9" t="s">
        <v>259</v>
      </c>
      <c r="B347" s="38" t="s">
        <v>260</v>
      </c>
      <c r="C347" s="9" t="s">
        <v>62</v>
      </c>
      <c r="D347" s="9" t="s">
        <v>63</v>
      </c>
      <c r="E347" t="s">
        <v>63</v>
      </c>
      <c r="F347" t="str">
        <f t="shared" si="145"/>
        <v>NYC</v>
      </c>
      <c r="G347" s="9" t="s">
        <v>76</v>
      </c>
      <c r="H347" s="36">
        <v>40.814443799999999</v>
      </c>
      <c r="I347" s="36">
        <v>-73.939414099999993</v>
      </c>
      <c r="J347" s="40">
        <f t="shared" si="169"/>
        <v>4</v>
      </c>
      <c r="K347" s="40">
        <f t="shared" si="146"/>
        <v>4</v>
      </c>
      <c r="L347" s="40">
        <f t="shared" si="147"/>
        <v>4</v>
      </c>
      <c r="M347" s="41">
        <v>79892.061888000011</v>
      </c>
      <c r="N347" s="41">
        <v>33602.691238325584</v>
      </c>
      <c r="O347" s="41">
        <f t="shared" si="167"/>
        <v>5493.7541380630591</v>
      </c>
      <c r="P347" s="42">
        <f t="shared" si="148"/>
        <v>2</v>
      </c>
      <c r="Q347" s="43">
        <v>1965</v>
      </c>
      <c r="R347" s="43">
        <v>2012</v>
      </c>
      <c r="S347" s="40">
        <f t="shared" si="149"/>
        <v>0</v>
      </c>
      <c r="T347" s="40" t="s">
        <v>1162</v>
      </c>
      <c r="U347" s="40">
        <f t="shared" si="150"/>
        <v>4</v>
      </c>
      <c r="V347" s="40" t="str">
        <f>IFERROR(VLOOKUP(A347,'Data Tables'!$L$3:$M$89,2,FALSE),"No")</f>
        <v>No</v>
      </c>
      <c r="W347" s="40">
        <f t="shared" si="151"/>
        <v>0</v>
      </c>
      <c r="X347" s="43"/>
      <c r="Y347" s="40">
        <f t="shared" si="152"/>
        <v>0</v>
      </c>
      <c r="Z347" s="41" t="s">
        <v>40</v>
      </c>
      <c r="AA347" s="40">
        <f t="shared" si="153"/>
        <v>0</v>
      </c>
      <c r="AB347" s="44" t="str">
        <f t="shared" si="170"/>
        <v>Dual Fuel</v>
      </c>
      <c r="AC347" s="42">
        <f t="shared" si="154"/>
        <v>3</v>
      </c>
      <c r="AD347" s="41" t="s">
        <v>74</v>
      </c>
      <c r="AE347" s="42">
        <f t="shared" si="155"/>
        <v>2</v>
      </c>
      <c r="AF347" s="45">
        <v>1990</v>
      </c>
      <c r="AG347" s="40">
        <f t="shared" si="156"/>
        <v>2</v>
      </c>
      <c r="AH347" s="45" t="str">
        <f t="shared" si="168"/>
        <v>Steam</v>
      </c>
      <c r="AI347" s="40">
        <f t="shared" si="157"/>
        <v>2</v>
      </c>
      <c r="AJ347" s="46" t="s">
        <v>42</v>
      </c>
      <c r="AK347" s="40">
        <f t="shared" si="158"/>
        <v>0</v>
      </c>
      <c r="AL347" s="9" t="s">
        <v>1048</v>
      </c>
      <c r="AM347" s="9">
        <f t="shared" si="159"/>
        <v>4</v>
      </c>
      <c r="AN347" s="9" t="s">
        <v>1055</v>
      </c>
      <c r="AO347" s="47">
        <f>VLOOKUP(AN347,'Data Tables'!$E$4:$F$15,2,FALSE)</f>
        <v>20.157194</v>
      </c>
      <c r="AP347" s="9">
        <f t="shared" si="160"/>
        <v>0</v>
      </c>
      <c r="AQ347" s="9" t="s">
        <v>1050</v>
      </c>
      <c r="AR347" s="9">
        <f t="shared" si="161"/>
        <v>2</v>
      </c>
      <c r="AS347" s="9" t="str">
        <f t="shared" si="162"/>
        <v>NYC Dual Fuel</v>
      </c>
      <c r="AT347" s="9" t="s">
        <v>1162</v>
      </c>
      <c r="AU347" s="9">
        <f t="shared" si="163"/>
        <v>0</v>
      </c>
      <c r="AV347" s="9">
        <f t="shared" si="164"/>
        <v>54</v>
      </c>
    </row>
    <row r="348" spans="1:48" hidden="1" x14ac:dyDescent="0.25">
      <c r="A348" s="9" t="s">
        <v>566</v>
      </c>
      <c r="B348" s="9" t="s">
        <v>567</v>
      </c>
      <c r="C348" s="9" t="s">
        <v>568</v>
      </c>
      <c r="D348" s="9" t="s">
        <v>450</v>
      </c>
      <c r="E348" t="s">
        <v>1034</v>
      </c>
      <c r="F348" t="str">
        <f t="shared" si="145"/>
        <v>Not NYC</v>
      </c>
      <c r="G348" s="9" t="s">
        <v>76</v>
      </c>
      <c r="H348" s="36">
        <v>40.804200000000002</v>
      </c>
      <c r="I348" s="36">
        <v>-73.668300000000002</v>
      </c>
      <c r="J348" s="40">
        <f t="shared" si="169"/>
        <v>4</v>
      </c>
      <c r="K348" s="40">
        <f t="shared" si="146"/>
        <v>4</v>
      </c>
      <c r="L348" s="40">
        <f t="shared" si="147"/>
        <v>4</v>
      </c>
      <c r="M348" s="41">
        <v>84252.661967241685</v>
      </c>
      <c r="N348" s="41">
        <v>36738.079346180966</v>
      </c>
      <c r="O348" s="41">
        <f t="shared" si="167"/>
        <v>5793.6095199826786</v>
      </c>
      <c r="P348" s="42">
        <f t="shared" si="148"/>
        <v>2</v>
      </c>
      <c r="Q348" s="43">
        <v>1922</v>
      </c>
      <c r="R348" s="43">
        <v>2012</v>
      </c>
      <c r="S348" s="40">
        <f t="shared" si="149"/>
        <v>0</v>
      </c>
      <c r="T348" s="40"/>
      <c r="U348" s="40">
        <f t="shared" si="150"/>
        <v>0</v>
      </c>
      <c r="V348" s="40" t="str">
        <f>IFERROR(VLOOKUP(A348,'Data Tables'!$L$3:$M$89,2,FALSE),"No")</f>
        <v>No</v>
      </c>
      <c r="W348" s="40">
        <f t="shared" si="151"/>
        <v>0</v>
      </c>
      <c r="X348" s="43"/>
      <c r="Y348" s="40">
        <f t="shared" si="152"/>
        <v>0</v>
      </c>
      <c r="Z348" s="43" t="s">
        <v>77</v>
      </c>
      <c r="AA348" s="40">
        <f t="shared" si="153"/>
        <v>1</v>
      </c>
      <c r="AB348" s="44" t="str">
        <f t="shared" si="170"/>
        <v>Dual Fuel</v>
      </c>
      <c r="AC348" s="42">
        <f t="shared" si="154"/>
        <v>3</v>
      </c>
      <c r="AD348" s="44" t="str">
        <f>IF(AND(E348="Upstate",Q348&gt;=1945),"Furnace",IF(Q348&gt;=1980,"HW Boiler",IF(AND(E348="Downstate/LI/HV",Q348&gt;=1945),"Furnace","Steam Boiler")))</f>
        <v>Steam Boiler</v>
      </c>
      <c r="AE348" s="42">
        <f t="shared" si="155"/>
        <v>2</v>
      </c>
      <c r="AF348" s="45">
        <v>1990</v>
      </c>
      <c r="AG348" s="40">
        <f t="shared" si="156"/>
        <v>2</v>
      </c>
      <c r="AH348" s="45" t="str">
        <f t="shared" si="168"/>
        <v>Steam</v>
      </c>
      <c r="AI348" s="40">
        <f t="shared" si="157"/>
        <v>2</v>
      </c>
      <c r="AJ348" s="46" t="s">
        <v>42</v>
      </c>
      <c r="AK348" s="40">
        <f t="shared" si="158"/>
        <v>0</v>
      </c>
      <c r="AL348" s="9" t="s">
        <v>1048</v>
      </c>
      <c r="AM348" s="9">
        <f t="shared" si="159"/>
        <v>4</v>
      </c>
      <c r="AN348" s="9" t="s">
        <v>1052</v>
      </c>
      <c r="AO348" s="47">
        <f>VLOOKUP(AN348,'Data Tables'!$E$4:$F$15,2,FALSE)</f>
        <v>18.814844999999998</v>
      </c>
      <c r="AP348" s="9">
        <f t="shared" si="160"/>
        <v>1</v>
      </c>
      <c r="AQ348" s="9" t="s">
        <v>1058</v>
      </c>
      <c r="AR348" s="9">
        <f t="shared" si="161"/>
        <v>1</v>
      </c>
      <c r="AS348" s="9" t="str">
        <f t="shared" si="162"/>
        <v>Not NYC</v>
      </c>
      <c r="AT348" s="9"/>
      <c r="AU348" s="9">
        <f t="shared" si="163"/>
        <v>0</v>
      </c>
      <c r="AV348" s="9">
        <f t="shared" si="164"/>
        <v>54</v>
      </c>
    </row>
    <row r="349" spans="1:48" hidden="1" x14ac:dyDescent="0.25">
      <c r="A349" s="9" t="s">
        <v>588</v>
      </c>
      <c r="B349" s="9" t="s">
        <v>589</v>
      </c>
      <c r="C349" s="9" t="s">
        <v>534</v>
      </c>
      <c r="D349" s="9" t="s">
        <v>535</v>
      </c>
      <c r="E349" t="s">
        <v>1034</v>
      </c>
      <c r="F349" t="str">
        <f t="shared" si="145"/>
        <v>Not NYC</v>
      </c>
      <c r="G349" s="9" t="s">
        <v>76</v>
      </c>
      <c r="H349" s="36">
        <v>41.694398</v>
      </c>
      <c r="I349" s="36">
        <v>-73.935269000000005</v>
      </c>
      <c r="J349" s="40">
        <f t="shared" si="169"/>
        <v>4</v>
      </c>
      <c r="K349" s="40">
        <f t="shared" si="146"/>
        <v>4</v>
      </c>
      <c r="L349" s="40">
        <f t="shared" si="147"/>
        <v>4</v>
      </c>
      <c r="M349" s="41">
        <v>77606.844663569384</v>
      </c>
      <c r="N349" s="41">
        <v>33840.193893998279</v>
      </c>
      <c r="O349" s="41">
        <f t="shared" si="167"/>
        <v>5336.6118477478012</v>
      </c>
      <c r="P349" s="42">
        <f t="shared" si="148"/>
        <v>2</v>
      </c>
      <c r="Q349" s="43">
        <v>1887</v>
      </c>
      <c r="R349" s="43">
        <v>2021</v>
      </c>
      <c r="S349" s="40">
        <f t="shared" si="149"/>
        <v>0</v>
      </c>
      <c r="T349" s="40"/>
      <c r="U349" s="40">
        <f t="shared" si="150"/>
        <v>0</v>
      </c>
      <c r="V349" s="40" t="str">
        <f>IFERROR(VLOOKUP(A349,'Data Tables'!$L$3:$M$89,2,FALSE),"No")</f>
        <v>No</v>
      </c>
      <c r="W349" s="40">
        <f t="shared" si="151"/>
        <v>0</v>
      </c>
      <c r="X349" s="43"/>
      <c r="Y349" s="40">
        <f t="shared" si="152"/>
        <v>0</v>
      </c>
      <c r="Z349" s="43" t="s">
        <v>156</v>
      </c>
      <c r="AA349" s="40">
        <f t="shared" si="153"/>
        <v>0</v>
      </c>
      <c r="AB349" s="44" t="str">
        <f t="shared" si="170"/>
        <v>Dual Fuel</v>
      </c>
      <c r="AC349" s="42">
        <f t="shared" si="154"/>
        <v>3</v>
      </c>
      <c r="AD349" s="44" t="str">
        <f>IF(AND(E349="Upstate",Q349&gt;=1945),"Furnace",IF(Q349&gt;=1980,"HW Boiler",IF(AND(E349="Downstate/LI/HV",Q349&gt;=1945),"Furnace","Steam Boiler")))</f>
        <v>Steam Boiler</v>
      </c>
      <c r="AE349" s="42">
        <f t="shared" si="155"/>
        <v>2</v>
      </c>
      <c r="AF349" s="45">
        <v>1990</v>
      </c>
      <c r="AG349" s="40">
        <f t="shared" si="156"/>
        <v>2</v>
      </c>
      <c r="AH349" s="45" t="str">
        <f t="shared" si="168"/>
        <v>Steam</v>
      </c>
      <c r="AI349" s="40">
        <f t="shared" si="157"/>
        <v>2</v>
      </c>
      <c r="AJ349" s="46" t="s">
        <v>42</v>
      </c>
      <c r="AK349" s="40">
        <f t="shared" si="158"/>
        <v>0</v>
      </c>
      <c r="AL349" s="9" t="s">
        <v>1060</v>
      </c>
      <c r="AM349" s="9">
        <f t="shared" si="159"/>
        <v>2</v>
      </c>
      <c r="AN349" s="9" t="s">
        <v>1056</v>
      </c>
      <c r="AO349" s="47">
        <f>VLOOKUP(AN349,'Data Tables'!$E$4:$F$15,2,FALSE)</f>
        <v>13.229555</v>
      </c>
      <c r="AP349" s="9">
        <f t="shared" si="160"/>
        <v>2</v>
      </c>
      <c r="AQ349" s="9" t="s">
        <v>1061</v>
      </c>
      <c r="AR349" s="9">
        <f t="shared" si="161"/>
        <v>4</v>
      </c>
      <c r="AS349" s="9" t="str">
        <f t="shared" si="162"/>
        <v>Not NYC</v>
      </c>
      <c r="AT349" s="9"/>
      <c r="AU349" s="9">
        <f t="shared" si="163"/>
        <v>0</v>
      </c>
      <c r="AV349" s="9">
        <f t="shared" si="164"/>
        <v>54</v>
      </c>
    </row>
    <row r="350" spans="1:48" hidden="1" x14ac:dyDescent="0.25">
      <c r="A350" s="9" t="s">
        <v>606</v>
      </c>
      <c r="B350" s="9" t="s">
        <v>607</v>
      </c>
      <c r="C350" s="9" t="s">
        <v>608</v>
      </c>
      <c r="D350" s="9" t="s">
        <v>450</v>
      </c>
      <c r="E350" t="s">
        <v>1034</v>
      </c>
      <c r="F350" t="str">
        <f t="shared" si="145"/>
        <v>Not NYC</v>
      </c>
      <c r="G350" s="9" t="s">
        <v>76</v>
      </c>
      <c r="H350" s="36">
        <v>40.653764000000002</v>
      </c>
      <c r="I350" s="36">
        <v>-73.630443</v>
      </c>
      <c r="J350" s="40">
        <f t="shared" si="169"/>
        <v>4</v>
      </c>
      <c r="K350" s="40">
        <f t="shared" si="146"/>
        <v>4</v>
      </c>
      <c r="L350" s="40">
        <f t="shared" si="147"/>
        <v>4</v>
      </c>
      <c r="M350" s="41">
        <v>73775.222315629726</v>
      </c>
      <c r="N350" s="41">
        <v>32169.428335303659</v>
      </c>
      <c r="O350" s="41">
        <f t="shared" si="167"/>
        <v>5073.1314639394795</v>
      </c>
      <c r="P350" s="42">
        <f t="shared" si="148"/>
        <v>2</v>
      </c>
      <c r="Q350" s="43">
        <v>1928</v>
      </c>
      <c r="R350" s="43">
        <v>2021</v>
      </c>
      <c r="S350" s="40">
        <f t="shared" si="149"/>
        <v>0</v>
      </c>
      <c r="T350" s="40"/>
      <c r="U350" s="40">
        <f t="shared" si="150"/>
        <v>0</v>
      </c>
      <c r="V350" s="40" t="str">
        <f>IFERROR(VLOOKUP(A350,'Data Tables'!$L$3:$M$89,2,FALSE),"No")</f>
        <v>No</v>
      </c>
      <c r="W350" s="40">
        <f t="shared" si="151"/>
        <v>0</v>
      </c>
      <c r="X350" s="43"/>
      <c r="Y350" s="40">
        <f t="shared" si="152"/>
        <v>0</v>
      </c>
      <c r="Z350" s="43" t="s">
        <v>77</v>
      </c>
      <c r="AA350" s="40">
        <f t="shared" si="153"/>
        <v>1</v>
      </c>
      <c r="AB350" s="43" t="s">
        <v>41</v>
      </c>
      <c r="AC350" s="42">
        <f t="shared" si="154"/>
        <v>2</v>
      </c>
      <c r="AD350" s="44" t="str">
        <f>IF(AND(E350="Upstate",Q350&gt;=1945),"Furnace",IF(Q350&gt;=1980,"HW Boiler",IF(AND(E350="Downstate/LI/HV",Q350&gt;=1945),"Furnace","Steam Boiler")))</f>
        <v>Steam Boiler</v>
      </c>
      <c r="AE350" s="42">
        <f t="shared" si="155"/>
        <v>2</v>
      </c>
      <c r="AF350" s="43">
        <v>1961</v>
      </c>
      <c r="AG350" s="40">
        <f t="shared" si="156"/>
        <v>3</v>
      </c>
      <c r="AH350" s="45" t="str">
        <f t="shared" si="168"/>
        <v>Steam</v>
      </c>
      <c r="AI350" s="40">
        <f t="shared" si="157"/>
        <v>2</v>
      </c>
      <c r="AJ350" s="46" t="s">
        <v>42</v>
      </c>
      <c r="AK350" s="40">
        <f t="shared" si="158"/>
        <v>0</v>
      </c>
      <c r="AL350" s="9" t="s">
        <v>1048</v>
      </c>
      <c r="AM350" s="9">
        <f t="shared" si="159"/>
        <v>4</v>
      </c>
      <c r="AN350" s="9" t="s">
        <v>1065</v>
      </c>
      <c r="AO350" s="47">
        <f>VLOOKUP(AN350,'Data Tables'!$E$4:$F$15,2,FALSE)</f>
        <v>18.809999999999999</v>
      </c>
      <c r="AP350" s="9">
        <f t="shared" si="160"/>
        <v>1</v>
      </c>
      <c r="AQ350" s="9" t="s">
        <v>1058</v>
      </c>
      <c r="AR350" s="9">
        <f t="shared" si="161"/>
        <v>1</v>
      </c>
      <c r="AS350" s="9" t="str">
        <f t="shared" si="162"/>
        <v>Not NYC</v>
      </c>
      <c r="AT350" s="9"/>
      <c r="AU350" s="9">
        <f t="shared" si="163"/>
        <v>0</v>
      </c>
      <c r="AV350" s="9">
        <f t="shared" si="164"/>
        <v>54</v>
      </c>
    </row>
    <row r="351" spans="1:48" hidden="1" x14ac:dyDescent="0.25">
      <c r="A351" s="9" t="s">
        <v>887</v>
      </c>
      <c r="B351" s="9" t="s">
        <v>888</v>
      </c>
      <c r="C351" s="9" t="s">
        <v>889</v>
      </c>
      <c r="D351" s="9" t="s">
        <v>450</v>
      </c>
      <c r="E351" t="s">
        <v>1034</v>
      </c>
      <c r="F351" t="str">
        <f t="shared" si="145"/>
        <v>Not NYC</v>
      </c>
      <c r="G351" s="9" t="s">
        <v>76</v>
      </c>
      <c r="H351" s="36">
        <v>40.871639999999999</v>
      </c>
      <c r="I351" s="36">
        <v>-73.621662999999998</v>
      </c>
      <c r="J351" s="40">
        <f t="shared" si="169"/>
        <v>4</v>
      </c>
      <c r="K351" s="40">
        <f t="shared" si="146"/>
        <v>4</v>
      </c>
      <c r="L351" s="40">
        <f t="shared" si="147"/>
        <v>4</v>
      </c>
      <c r="M351" s="41">
        <v>35767.404220061238</v>
      </c>
      <c r="N351" s="41">
        <v>15596.251840142984</v>
      </c>
      <c r="O351" s="41">
        <f t="shared" si="167"/>
        <v>2459.5350313677404</v>
      </c>
      <c r="P351" s="42">
        <f t="shared" si="148"/>
        <v>1</v>
      </c>
      <c r="Q351" s="43">
        <v>1921</v>
      </c>
      <c r="R351" s="43">
        <v>2019</v>
      </c>
      <c r="S351" s="40">
        <f t="shared" si="149"/>
        <v>0</v>
      </c>
      <c r="T351" s="40"/>
      <c r="U351" s="40">
        <f t="shared" si="150"/>
        <v>0</v>
      </c>
      <c r="V351" s="40" t="str">
        <f>IFERROR(VLOOKUP(A351,'Data Tables'!$L$3:$M$89,2,FALSE),"No")</f>
        <v>No</v>
      </c>
      <c r="W351" s="40">
        <f t="shared" si="151"/>
        <v>0</v>
      </c>
      <c r="X351" s="43"/>
      <c r="Y351" s="40">
        <f t="shared" si="152"/>
        <v>0</v>
      </c>
      <c r="Z351" s="43" t="s">
        <v>46</v>
      </c>
      <c r="AA351" s="40">
        <f t="shared" si="153"/>
        <v>4</v>
      </c>
      <c r="AB351" s="43" t="s">
        <v>87</v>
      </c>
      <c r="AC351" s="42">
        <f t="shared" si="154"/>
        <v>1</v>
      </c>
      <c r="AD351" s="41" t="s">
        <v>88</v>
      </c>
      <c r="AE351" s="42">
        <f t="shared" si="155"/>
        <v>1</v>
      </c>
      <c r="AF351" s="45">
        <v>1990</v>
      </c>
      <c r="AG351" s="40">
        <f t="shared" si="156"/>
        <v>2</v>
      </c>
      <c r="AH351" s="45" t="str">
        <f t="shared" si="168"/>
        <v>Steam</v>
      </c>
      <c r="AI351" s="40">
        <f t="shared" si="157"/>
        <v>2</v>
      </c>
      <c r="AJ351" s="46" t="s">
        <v>42</v>
      </c>
      <c r="AK351" s="40">
        <f t="shared" si="158"/>
        <v>0</v>
      </c>
      <c r="AL351" s="9" t="s">
        <v>1048</v>
      </c>
      <c r="AM351" s="9">
        <f t="shared" si="159"/>
        <v>4</v>
      </c>
      <c r="AN351" s="9" t="s">
        <v>1052</v>
      </c>
      <c r="AO351" s="47">
        <f>VLOOKUP(AN351,'Data Tables'!$E$4:$F$15,2,FALSE)</f>
        <v>18.814844999999998</v>
      </c>
      <c r="AP351" s="9">
        <f t="shared" si="160"/>
        <v>1</v>
      </c>
      <c r="AQ351" s="9" t="s">
        <v>1058</v>
      </c>
      <c r="AR351" s="9">
        <f t="shared" si="161"/>
        <v>0</v>
      </c>
      <c r="AS351" s="9" t="str">
        <f t="shared" si="162"/>
        <v>Not NYC</v>
      </c>
      <c r="AT351" s="9"/>
      <c r="AU351" s="9">
        <f t="shared" si="163"/>
        <v>0</v>
      </c>
      <c r="AV351" s="9">
        <f t="shared" si="164"/>
        <v>54</v>
      </c>
    </row>
    <row r="352" spans="1:48" hidden="1" x14ac:dyDescent="0.25">
      <c r="A352" s="9" t="s">
        <v>953</v>
      </c>
      <c r="B352" s="9" t="s">
        <v>954</v>
      </c>
      <c r="C352" s="9" t="s">
        <v>503</v>
      </c>
      <c r="D352" s="9" t="s">
        <v>563</v>
      </c>
      <c r="E352" t="s">
        <v>1035</v>
      </c>
      <c r="F352" t="str">
        <f t="shared" si="145"/>
        <v>Not NYC</v>
      </c>
      <c r="G352" s="9" t="s">
        <v>53</v>
      </c>
      <c r="H352" s="36">
        <v>43.050244999999997</v>
      </c>
      <c r="I352" s="36">
        <v>-75.408195000000006</v>
      </c>
      <c r="J352" s="40">
        <f t="shared" si="169"/>
        <v>2</v>
      </c>
      <c r="K352" s="40">
        <f t="shared" si="146"/>
        <v>0</v>
      </c>
      <c r="L352" s="40">
        <f t="shared" si="147"/>
        <v>1</v>
      </c>
      <c r="M352" s="41">
        <v>31589.990941558437</v>
      </c>
      <c r="N352" s="41">
        <v>3556.1831907894734</v>
      </c>
      <c r="O352" s="41">
        <f t="shared" si="167"/>
        <v>2172.2764359224598</v>
      </c>
      <c r="P352" s="42">
        <f t="shared" si="148"/>
        <v>1</v>
      </c>
      <c r="Q352" s="43">
        <v>1792</v>
      </c>
      <c r="R352" s="43">
        <v>2018</v>
      </c>
      <c r="S352" s="40">
        <f t="shared" si="149"/>
        <v>0</v>
      </c>
      <c r="T352" s="40"/>
      <c r="U352" s="40">
        <f t="shared" si="150"/>
        <v>0</v>
      </c>
      <c r="V352" s="40" t="str">
        <f>IFERROR(VLOOKUP(A352,'Data Tables'!$L$3:$M$89,2,FALSE),"No")</f>
        <v>Yes</v>
      </c>
      <c r="W352" s="40">
        <f t="shared" si="151"/>
        <v>4</v>
      </c>
      <c r="X352" s="43"/>
      <c r="Y352" s="40">
        <f t="shared" si="152"/>
        <v>0</v>
      </c>
      <c r="Z352" s="43" t="s">
        <v>46</v>
      </c>
      <c r="AA352" s="40">
        <f t="shared" si="153"/>
        <v>4</v>
      </c>
      <c r="AB352" s="43" t="s">
        <v>955</v>
      </c>
      <c r="AC352" s="42">
        <f t="shared" si="154"/>
        <v>3</v>
      </c>
      <c r="AD352" s="43" t="s">
        <v>74</v>
      </c>
      <c r="AE352" s="42">
        <f t="shared" si="155"/>
        <v>2</v>
      </c>
      <c r="AF352" s="45">
        <v>1990</v>
      </c>
      <c r="AG352" s="40">
        <f t="shared" si="156"/>
        <v>2</v>
      </c>
      <c r="AH352" s="45" t="str">
        <f t="shared" si="168"/>
        <v>Steam</v>
      </c>
      <c r="AI352" s="40">
        <f t="shared" si="157"/>
        <v>2</v>
      </c>
      <c r="AJ352" s="46" t="s">
        <v>42</v>
      </c>
      <c r="AK352" s="40">
        <f t="shared" si="158"/>
        <v>0</v>
      </c>
      <c r="AL352" s="9" t="s">
        <v>1064</v>
      </c>
      <c r="AM352" s="9">
        <f t="shared" si="159"/>
        <v>1</v>
      </c>
      <c r="AN352" s="9" t="s">
        <v>1047</v>
      </c>
      <c r="AO352" s="47">
        <f>VLOOKUP(AN352,'Data Tables'!$E$4:$F$15,2,FALSE)</f>
        <v>8.6002589999999994</v>
      </c>
      <c r="AP352" s="9">
        <f t="shared" si="160"/>
        <v>4</v>
      </c>
      <c r="AQ352" s="9" t="s">
        <v>1061</v>
      </c>
      <c r="AR352" s="9">
        <f t="shared" si="161"/>
        <v>4</v>
      </c>
      <c r="AS352" s="9" t="str">
        <f t="shared" si="162"/>
        <v>Not NYC</v>
      </c>
      <c r="AT352" s="9"/>
      <c r="AU352" s="9">
        <f t="shared" si="163"/>
        <v>0</v>
      </c>
      <c r="AV352" s="9">
        <f t="shared" si="164"/>
        <v>54</v>
      </c>
    </row>
    <row r="353" spans="1:48" x14ac:dyDescent="0.25">
      <c r="A353" s="38" t="s">
        <v>265</v>
      </c>
      <c r="B353" s="9" t="s">
        <v>266</v>
      </c>
      <c r="C353" s="9" t="s">
        <v>62</v>
      </c>
      <c r="D353" s="9" t="s">
        <v>63</v>
      </c>
      <c r="E353" t="s">
        <v>63</v>
      </c>
      <c r="F353" t="str">
        <f t="shared" si="145"/>
        <v>NYC</v>
      </c>
      <c r="G353" s="9" t="s">
        <v>39</v>
      </c>
      <c r="H353" s="36">
        <v>40.760823500000001</v>
      </c>
      <c r="I353" s="36">
        <v>-73.999006899999998</v>
      </c>
      <c r="J353" s="40">
        <f t="shared" si="169"/>
        <v>3</v>
      </c>
      <c r="K353" s="40">
        <f t="shared" si="146"/>
        <v>2</v>
      </c>
      <c r="L353" s="40">
        <f t="shared" si="147"/>
        <v>3</v>
      </c>
      <c r="M353" s="41">
        <v>75753.331176470601</v>
      </c>
      <c r="N353" s="41">
        <v>3591.5125864628158</v>
      </c>
      <c r="O353" s="41">
        <f t="shared" si="167"/>
        <v>5209.1555379584788</v>
      </c>
      <c r="P353" s="42">
        <f t="shared" si="148"/>
        <v>2</v>
      </c>
      <c r="Q353" s="43">
        <v>1969</v>
      </c>
      <c r="R353" s="43"/>
      <c r="S353" s="40">
        <f t="shared" si="149"/>
        <v>3</v>
      </c>
      <c r="T353" s="40"/>
      <c r="U353" s="40">
        <f t="shared" si="150"/>
        <v>0</v>
      </c>
      <c r="V353" s="40" t="str">
        <f>IFERROR(VLOOKUP(A353,'Data Tables'!$L$3:$M$89,2,FALSE),"No")</f>
        <v>No</v>
      </c>
      <c r="W353" s="40">
        <f t="shared" si="151"/>
        <v>0</v>
      </c>
      <c r="X353" s="43"/>
      <c r="Y353" s="40">
        <f t="shared" si="152"/>
        <v>0</v>
      </c>
      <c r="Z353" s="41" t="s">
        <v>40</v>
      </c>
      <c r="AA353" s="40">
        <f t="shared" si="153"/>
        <v>0</v>
      </c>
      <c r="AB353" s="41" t="s">
        <v>41</v>
      </c>
      <c r="AC353" s="42">
        <f t="shared" si="154"/>
        <v>2</v>
      </c>
      <c r="AD353" s="41" t="s">
        <v>104</v>
      </c>
      <c r="AE353" s="42">
        <f t="shared" si="155"/>
        <v>3</v>
      </c>
      <c r="AF353" s="43">
        <v>2013</v>
      </c>
      <c r="AG353" s="40">
        <f t="shared" si="156"/>
        <v>1</v>
      </c>
      <c r="AH353" s="45" t="str">
        <f t="shared" si="168"/>
        <v>Steam</v>
      </c>
      <c r="AI353" s="40">
        <f t="shared" si="157"/>
        <v>2</v>
      </c>
      <c r="AJ353" s="46" t="s">
        <v>42</v>
      </c>
      <c r="AK353" s="40">
        <f t="shared" si="158"/>
        <v>0</v>
      </c>
      <c r="AL353" s="9" t="s">
        <v>1048</v>
      </c>
      <c r="AM353" s="9">
        <f t="shared" si="159"/>
        <v>4</v>
      </c>
      <c r="AN353" s="9" t="s">
        <v>1055</v>
      </c>
      <c r="AO353" s="47">
        <f>VLOOKUP(AN353,'Data Tables'!$E$4:$F$15,2,FALSE)</f>
        <v>20.157194</v>
      </c>
      <c r="AP353" s="9">
        <f t="shared" si="160"/>
        <v>0</v>
      </c>
      <c r="AQ353" s="9" t="s">
        <v>1050</v>
      </c>
      <c r="AR353" s="9">
        <f t="shared" si="161"/>
        <v>2</v>
      </c>
      <c r="AS353" s="9" t="str">
        <f t="shared" si="162"/>
        <v>NYC Natural Gas</v>
      </c>
      <c r="AT353" s="9"/>
      <c r="AU353" s="9">
        <f t="shared" si="163"/>
        <v>2</v>
      </c>
      <c r="AV353" s="9">
        <f t="shared" si="164"/>
        <v>54</v>
      </c>
    </row>
    <row r="354" spans="1:48" x14ac:dyDescent="0.25">
      <c r="A354" s="9" t="s">
        <v>330</v>
      </c>
      <c r="B354" s="9" t="s">
        <v>331</v>
      </c>
      <c r="C354" s="9" t="s">
        <v>62</v>
      </c>
      <c r="D354" s="9" t="s">
        <v>63</v>
      </c>
      <c r="E354" t="s">
        <v>63</v>
      </c>
      <c r="F354" t="str">
        <f t="shared" si="145"/>
        <v>NYC</v>
      </c>
      <c r="G354" s="9" t="s">
        <v>64</v>
      </c>
      <c r="H354" s="36">
        <v>40.750836700000001</v>
      </c>
      <c r="I354" s="36">
        <v>-73.973971500000005</v>
      </c>
      <c r="J354" s="40">
        <f t="shared" si="169"/>
        <v>0</v>
      </c>
      <c r="K354" s="40">
        <f t="shared" si="146"/>
        <v>1</v>
      </c>
      <c r="L354" s="40">
        <f t="shared" si="147"/>
        <v>2</v>
      </c>
      <c r="M354" s="41">
        <v>50076.657423529403</v>
      </c>
      <c r="N354" s="41">
        <v>11052.57869065846</v>
      </c>
      <c r="O354" s="41">
        <f t="shared" si="167"/>
        <v>3443.5066193003458</v>
      </c>
      <c r="P354" s="42">
        <f t="shared" si="148"/>
        <v>2</v>
      </c>
      <c r="Q354" s="43">
        <v>1966</v>
      </c>
      <c r="R354" s="43"/>
      <c r="S354" s="40">
        <f t="shared" si="149"/>
        <v>3</v>
      </c>
      <c r="T354" s="40"/>
      <c r="U354" s="40">
        <f t="shared" si="150"/>
        <v>0</v>
      </c>
      <c r="V354" s="40" t="str">
        <f>IFERROR(VLOOKUP(A354,'Data Tables'!$L$3:$M$89,2,FALSE),"No")</f>
        <v>No</v>
      </c>
      <c r="W354" s="40">
        <f t="shared" si="151"/>
        <v>0</v>
      </c>
      <c r="X354" s="43"/>
      <c r="Y354" s="40">
        <f t="shared" si="152"/>
        <v>0</v>
      </c>
      <c r="Z354" s="41" t="s">
        <v>40</v>
      </c>
      <c r="AA354" s="40">
        <f t="shared" si="153"/>
        <v>0</v>
      </c>
      <c r="AB354" s="44" t="str">
        <f>IF(AND(E354="Manhattan",G354="Multifamily Housing"),IF(Q354&lt;1980,"Dual Fuel","Natural Gas"),IF(AND(E354="Manhattan",G354&lt;&gt;"Multifamily Housing"),IF(Q354&lt;1945,"Oil",IF(Q354&lt;1980,"Dual Fuel","Natural Gas")),IF(E354="Downstate/LI/HV",IF(Q354&lt;1980,"Dual Fuel","Natural Gas"),IF(Q354&lt;1945,"Dual Fuel","Natural Gas"))))</f>
        <v>Dual Fuel</v>
      </c>
      <c r="AC354" s="42">
        <f t="shared" si="154"/>
        <v>3</v>
      </c>
      <c r="AD354" s="44" t="str">
        <f>IF(AND(E354="Upstate",Q354&gt;=1945),"Furnace",IF(Q354&gt;=1980,"HW Boiler",IF(AND(E354="Downstate/LI/HV",Q354&gt;=1945),"Furnace","Steam Boiler")))</f>
        <v>Steam Boiler</v>
      </c>
      <c r="AE354" s="42">
        <f t="shared" si="155"/>
        <v>2</v>
      </c>
      <c r="AF354" s="45">
        <v>1990</v>
      </c>
      <c r="AG354" s="40">
        <f t="shared" si="156"/>
        <v>2</v>
      </c>
      <c r="AH354" s="45" t="str">
        <f t="shared" si="168"/>
        <v>Steam</v>
      </c>
      <c r="AI354" s="40">
        <f t="shared" si="157"/>
        <v>2</v>
      </c>
      <c r="AJ354" s="46" t="s">
        <v>42</v>
      </c>
      <c r="AK354" s="40">
        <f t="shared" si="158"/>
        <v>0</v>
      </c>
      <c r="AL354" s="9" t="s">
        <v>1048</v>
      </c>
      <c r="AM354" s="9">
        <f t="shared" si="159"/>
        <v>4</v>
      </c>
      <c r="AN354" s="9" t="s">
        <v>1055</v>
      </c>
      <c r="AO354" s="47">
        <f>VLOOKUP(AN354,'Data Tables'!$E$4:$F$15,2,FALSE)</f>
        <v>20.157194</v>
      </c>
      <c r="AP354" s="9">
        <f t="shared" si="160"/>
        <v>0</v>
      </c>
      <c r="AQ354" s="9" t="s">
        <v>1050</v>
      </c>
      <c r="AR354" s="9">
        <f t="shared" si="161"/>
        <v>2</v>
      </c>
      <c r="AS354" s="9" t="str">
        <f t="shared" si="162"/>
        <v>NYC Dual Fuel</v>
      </c>
      <c r="AT354" s="9"/>
      <c r="AU354" s="9">
        <f t="shared" si="163"/>
        <v>3</v>
      </c>
      <c r="AV354" s="9">
        <f t="shared" si="164"/>
        <v>54</v>
      </c>
    </row>
    <row r="355" spans="1:48" hidden="1" x14ac:dyDescent="0.25">
      <c r="A355" s="9" t="s">
        <v>956</v>
      </c>
      <c r="B355" s="9" t="s">
        <v>957</v>
      </c>
      <c r="C355" s="9" t="s">
        <v>958</v>
      </c>
      <c r="D355" s="9" t="s">
        <v>442</v>
      </c>
      <c r="E355" t="s">
        <v>1034</v>
      </c>
      <c r="F355" t="str">
        <f t="shared" si="145"/>
        <v>Not NYC</v>
      </c>
      <c r="G355" s="9" t="s">
        <v>339</v>
      </c>
      <c r="H355" s="36">
        <v>41.241394668464302</v>
      </c>
      <c r="I355" s="36">
        <v>-73.679988725893196</v>
      </c>
      <c r="J355" s="40">
        <f t="shared" si="169"/>
        <v>3</v>
      </c>
      <c r="K355" s="40">
        <f t="shared" si="146"/>
        <v>1</v>
      </c>
      <c r="L355" s="40">
        <f t="shared" si="147"/>
        <v>1</v>
      </c>
      <c r="M355" s="41">
        <v>31138.930490126579</v>
      </c>
      <c r="N355" s="41">
        <v>17083.163254999999</v>
      </c>
      <c r="O355" s="41">
        <f t="shared" si="167"/>
        <v>2141.2593966445861</v>
      </c>
      <c r="P355" s="42">
        <f t="shared" si="148"/>
        <v>1</v>
      </c>
      <c r="Q355" s="43">
        <v>1901</v>
      </c>
      <c r="R355" s="43">
        <v>1990</v>
      </c>
      <c r="S355" s="40">
        <f t="shared" si="149"/>
        <v>2</v>
      </c>
      <c r="T355" s="40" t="s">
        <v>1162</v>
      </c>
      <c r="U355" s="40">
        <f t="shared" si="150"/>
        <v>4</v>
      </c>
      <c r="V355" s="40" t="str">
        <f>IFERROR(VLOOKUP(A355,'Data Tables'!$L$3:$M$89,2,FALSE),"No")</f>
        <v>No</v>
      </c>
      <c r="W355" s="40">
        <f t="shared" si="151"/>
        <v>0</v>
      </c>
      <c r="X355" s="43"/>
      <c r="Y355" s="40">
        <f t="shared" si="152"/>
        <v>0</v>
      </c>
      <c r="Z355" s="43" t="s">
        <v>67</v>
      </c>
      <c r="AA355" s="40">
        <f t="shared" si="153"/>
        <v>2</v>
      </c>
      <c r="AB355" s="44" t="str">
        <f>IF(AND(E355="Manhattan",G355="Multifamily Housing"),IF(Q355&lt;1980,"Dual Fuel","Natural Gas"),IF(AND(E355="Manhattan",G355&lt;&gt;"Multifamily Housing"),IF(Q355&lt;1945,"Oil",IF(Q355&lt;1980,"Dual Fuel","Natural Gas")),IF(E355="Downstate/LI/HV",IF(Q355&lt;1980,"Dual Fuel","Natural Gas"),IF(Q355&lt;1945,"Dual Fuel","Natural Gas"))))</f>
        <v>Dual Fuel</v>
      </c>
      <c r="AC355" s="42">
        <f t="shared" si="154"/>
        <v>3</v>
      </c>
      <c r="AD355" s="44" t="str">
        <f>IF(AND(E355="Upstate",Q355&gt;=1945),"Furnace",IF(Q355&gt;=1980,"HW Boiler",IF(AND(E355="Downstate/LI/HV",Q355&gt;=1945),"Furnace","Steam Boiler")))</f>
        <v>Steam Boiler</v>
      </c>
      <c r="AE355" s="42">
        <f t="shared" si="155"/>
        <v>2</v>
      </c>
      <c r="AF355" s="45">
        <v>1990</v>
      </c>
      <c r="AG355" s="40">
        <f t="shared" si="156"/>
        <v>2</v>
      </c>
      <c r="AH355" s="45" t="str">
        <f t="shared" si="168"/>
        <v>Steam</v>
      </c>
      <c r="AI355" s="40">
        <f t="shared" si="157"/>
        <v>2</v>
      </c>
      <c r="AJ355" s="46" t="s">
        <v>42</v>
      </c>
      <c r="AK355" s="40">
        <f t="shared" si="158"/>
        <v>0</v>
      </c>
      <c r="AL355" s="9" t="s">
        <v>1048</v>
      </c>
      <c r="AM355" s="9">
        <f t="shared" si="159"/>
        <v>4</v>
      </c>
      <c r="AN355" s="9" t="s">
        <v>1053</v>
      </c>
      <c r="AO355" s="47">
        <f>VLOOKUP(AN355,'Data Tables'!$E$4:$F$15,2,FALSE)</f>
        <v>9.6621608999999999</v>
      </c>
      <c r="AP355" s="9">
        <f t="shared" si="160"/>
        <v>3</v>
      </c>
      <c r="AQ355" s="9" t="s">
        <v>1050</v>
      </c>
      <c r="AR355" s="9">
        <f t="shared" si="161"/>
        <v>2</v>
      </c>
      <c r="AS355" s="9" t="str">
        <f t="shared" si="162"/>
        <v>Not NYC</v>
      </c>
      <c r="AT355" s="9"/>
      <c r="AU355" s="9">
        <f t="shared" si="163"/>
        <v>0</v>
      </c>
      <c r="AV355" s="9">
        <f t="shared" si="164"/>
        <v>54</v>
      </c>
    </row>
    <row r="356" spans="1:48" x14ac:dyDescent="0.25">
      <c r="A356" s="9" t="s">
        <v>382</v>
      </c>
      <c r="B356" s="9" t="s">
        <v>383</v>
      </c>
      <c r="C356" s="9" t="s">
        <v>38</v>
      </c>
      <c r="D356" s="9" t="s">
        <v>38</v>
      </c>
      <c r="E356" t="s">
        <v>1034</v>
      </c>
      <c r="F356" t="str">
        <f t="shared" si="145"/>
        <v>NYC</v>
      </c>
      <c r="G356" s="9" t="s">
        <v>76</v>
      </c>
      <c r="H356" s="36">
        <v>40.668151999999999</v>
      </c>
      <c r="I356" s="36">
        <v>-73.979245000000006</v>
      </c>
      <c r="J356" s="40">
        <f t="shared" si="169"/>
        <v>4</v>
      </c>
      <c r="K356" s="40">
        <f t="shared" si="146"/>
        <v>4</v>
      </c>
      <c r="L356" s="40">
        <f t="shared" si="147"/>
        <v>4</v>
      </c>
      <c r="M356" s="41">
        <v>111250.43122166097</v>
      </c>
      <c r="N356" s="41">
        <v>48510.362451305664</v>
      </c>
      <c r="O356" s="41">
        <v>7650.103182242452</v>
      </c>
      <c r="P356" s="42">
        <f t="shared" si="148"/>
        <v>3</v>
      </c>
      <c r="Q356" s="43">
        <v>1931</v>
      </c>
      <c r="R356" s="43">
        <v>2017</v>
      </c>
      <c r="S356" s="40">
        <f t="shared" si="149"/>
        <v>0</v>
      </c>
      <c r="T356" s="40"/>
      <c r="U356" s="40">
        <f t="shared" si="150"/>
        <v>0</v>
      </c>
      <c r="V356" s="40" t="str">
        <f>IFERROR(VLOOKUP(A356,'Data Tables'!$L$3:$M$89,2,FALSE),"No")</f>
        <v>No</v>
      </c>
      <c r="W356" s="40">
        <f t="shared" si="151"/>
        <v>0</v>
      </c>
      <c r="X356" s="43"/>
      <c r="Y356" s="40">
        <f t="shared" si="152"/>
        <v>0</v>
      </c>
      <c r="Z356" s="41" t="s">
        <v>40</v>
      </c>
      <c r="AA356" s="40">
        <f t="shared" si="153"/>
        <v>0</v>
      </c>
      <c r="AB356" s="41" t="s">
        <v>47</v>
      </c>
      <c r="AC356" s="42">
        <f t="shared" si="154"/>
        <v>3</v>
      </c>
      <c r="AD356" s="41" t="s">
        <v>74</v>
      </c>
      <c r="AE356" s="42">
        <f t="shared" si="155"/>
        <v>2</v>
      </c>
      <c r="AF356" s="45">
        <v>1990</v>
      </c>
      <c r="AG356" s="40">
        <f t="shared" si="156"/>
        <v>2</v>
      </c>
      <c r="AH356" s="45" t="str">
        <f t="shared" si="168"/>
        <v>Steam</v>
      </c>
      <c r="AI356" s="40">
        <f t="shared" si="157"/>
        <v>2</v>
      </c>
      <c r="AJ356" s="46" t="s">
        <v>42</v>
      </c>
      <c r="AK356" s="40">
        <f t="shared" si="158"/>
        <v>0</v>
      </c>
      <c r="AL356" s="9" t="s">
        <v>1048</v>
      </c>
      <c r="AM356" s="9">
        <f t="shared" si="159"/>
        <v>4</v>
      </c>
      <c r="AN356" s="9" t="s">
        <v>1055</v>
      </c>
      <c r="AO356" s="47">
        <f>VLOOKUP(AN356,'Data Tables'!$E$4:$F$15,2,FALSE)</f>
        <v>20.157194</v>
      </c>
      <c r="AP356" s="9">
        <f t="shared" si="160"/>
        <v>0</v>
      </c>
      <c r="AQ356" s="9" t="s">
        <v>1050</v>
      </c>
      <c r="AR356" s="9">
        <f t="shared" si="161"/>
        <v>2</v>
      </c>
      <c r="AS356" s="9" t="str">
        <f t="shared" si="162"/>
        <v>NYC Dual Fuel</v>
      </c>
      <c r="AT356" s="9" t="s">
        <v>1162</v>
      </c>
      <c r="AU356" s="9">
        <f t="shared" si="163"/>
        <v>0</v>
      </c>
      <c r="AV356" s="9">
        <f t="shared" si="164"/>
        <v>53</v>
      </c>
    </row>
    <row r="357" spans="1:48" hidden="1" x14ac:dyDescent="0.25">
      <c r="A357" s="9" t="s">
        <v>765</v>
      </c>
      <c r="B357" s="9" t="s">
        <v>766</v>
      </c>
      <c r="C357" s="9" t="s">
        <v>620</v>
      </c>
      <c r="D357" s="9" t="s">
        <v>442</v>
      </c>
      <c r="E357" t="s">
        <v>1034</v>
      </c>
      <c r="F357" t="str">
        <f t="shared" si="145"/>
        <v>Not NYC</v>
      </c>
      <c r="G357" s="9" t="s">
        <v>53</v>
      </c>
      <c r="H357" s="36">
        <v>41.032187</v>
      </c>
      <c r="I357" s="36">
        <v>-73.715644999999995</v>
      </c>
      <c r="J357" s="40">
        <f t="shared" si="169"/>
        <v>2</v>
      </c>
      <c r="K357" s="40">
        <f t="shared" si="146"/>
        <v>0</v>
      </c>
      <c r="L357" s="40">
        <f t="shared" si="147"/>
        <v>1</v>
      </c>
      <c r="M357" s="41">
        <v>44701.249675324667</v>
      </c>
      <c r="N357" s="41">
        <v>5032.1582236842105</v>
      </c>
      <c r="O357" s="41">
        <f t="shared" ref="O357:O399" si="171">(M357/0.85)*116.9*0.0005</f>
        <v>3073.8682864973257</v>
      </c>
      <c r="P357" s="42">
        <f t="shared" si="148"/>
        <v>1</v>
      </c>
      <c r="Q357" s="43">
        <v>1952</v>
      </c>
      <c r="R357" s="43">
        <v>2013</v>
      </c>
      <c r="S357" s="40">
        <f t="shared" si="149"/>
        <v>0</v>
      </c>
      <c r="T357" s="40"/>
      <c r="U357" s="40">
        <f t="shared" si="150"/>
        <v>0</v>
      </c>
      <c r="V357" s="40" t="str">
        <f>IFERROR(VLOOKUP(A357,'Data Tables'!$L$3:$M$89,2,FALSE),"No")</f>
        <v>Yes</v>
      </c>
      <c r="W357" s="40">
        <f t="shared" si="151"/>
        <v>4</v>
      </c>
      <c r="X357" s="43"/>
      <c r="Y357" s="40">
        <f t="shared" si="152"/>
        <v>0</v>
      </c>
      <c r="Z357" s="43" t="s">
        <v>46</v>
      </c>
      <c r="AA357" s="40">
        <f t="shared" si="153"/>
        <v>4</v>
      </c>
      <c r="AB357" s="44" t="str">
        <f>IF(AND(E357="Manhattan",G357="Multifamily Housing"),IF(Q357&lt;1980,"Dual Fuel","Natural Gas"),IF(AND(E357="Manhattan",G357&lt;&gt;"Multifamily Housing"),IF(Q357&lt;1945,"Oil",IF(Q357&lt;1980,"Dual Fuel","Natural Gas")),IF(E357="Downstate/LI/HV",IF(Q357&lt;1980,"Dual Fuel","Natural Gas"),IF(Q357&lt;1945,"Dual Fuel","Natural Gas"))))</f>
        <v>Dual Fuel</v>
      </c>
      <c r="AC357" s="42">
        <f t="shared" si="154"/>
        <v>3</v>
      </c>
      <c r="AD357" s="41" t="s">
        <v>74</v>
      </c>
      <c r="AE357" s="42">
        <f t="shared" si="155"/>
        <v>2</v>
      </c>
      <c r="AF357" s="45">
        <v>1990</v>
      </c>
      <c r="AG357" s="40">
        <f t="shared" si="156"/>
        <v>2</v>
      </c>
      <c r="AH357" s="43" t="s">
        <v>89</v>
      </c>
      <c r="AI357" s="40">
        <f t="shared" si="157"/>
        <v>4</v>
      </c>
      <c r="AJ357" s="46" t="s">
        <v>42</v>
      </c>
      <c r="AK357" s="40">
        <f t="shared" si="158"/>
        <v>0</v>
      </c>
      <c r="AL357" s="9" t="s">
        <v>1048</v>
      </c>
      <c r="AM357" s="9">
        <f t="shared" si="159"/>
        <v>4</v>
      </c>
      <c r="AN357" s="9" t="s">
        <v>1055</v>
      </c>
      <c r="AO357" s="47">
        <f>VLOOKUP(AN357,'Data Tables'!$E$4:$F$15,2,FALSE)</f>
        <v>20.157194</v>
      </c>
      <c r="AP357" s="9">
        <f t="shared" si="160"/>
        <v>0</v>
      </c>
      <c r="AQ357" s="9" t="s">
        <v>1050</v>
      </c>
      <c r="AR357" s="9">
        <f t="shared" si="161"/>
        <v>2</v>
      </c>
      <c r="AS357" s="9" t="str">
        <f t="shared" si="162"/>
        <v>Not NYC</v>
      </c>
      <c r="AT357" s="9"/>
      <c r="AU357" s="9">
        <f t="shared" si="163"/>
        <v>0</v>
      </c>
      <c r="AV357" s="9">
        <f t="shared" si="164"/>
        <v>53</v>
      </c>
    </row>
    <row r="358" spans="1:48" hidden="1" x14ac:dyDescent="0.25">
      <c r="A358" s="9" t="s">
        <v>651</v>
      </c>
      <c r="B358" s="9" t="s">
        <v>652</v>
      </c>
      <c r="C358" s="9" t="s">
        <v>653</v>
      </c>
      <c r="D358" s="9" t="s">
        <v>535</v>
      </c>
      <c r="E358" t="s">
        <v>1034</v>
      </c>
      <c r="F358" t="str">
        <f t="shared" si="145"/>
        <v>Not NYC</v>
      </c>
      <c r="G358" s="9" t="s">
        <v>339</v>
      </c>
      <c r="H358" s="36">
        <v>41.523589711414402</v>
      </c>
      <c r="I358" s="36">
        <v>-73.948972464515407</v>
      </c>
      <c r="J358" s="40">
        <f t="shared" si="169"/>
        <v>3</v>
      </c>
      <c r="K358" s="40">
        <f t="shared" si="146"/>
        <v>1</v>
      </c>
      <c r="L358" s="40">
        <f t="shared" si="147"/>
        <v>1</v>
      </c>
      <c r="M358" s="41">
        <v>61861.666283544291</v>
      </c>
      <c r="N358" s="41">
        <v>33937.997474999996</v>
      </c>
      <c r="O358" s="41">
        <f t="shared" si="171"/>
        <v>4253.8992873801935</v>
      </c>
      <c r="P358" s="42">
        <f t="shared" si="148"/>
        <v>2</v>
      </c>
      <c r="Q358" s="43">
        <v>1896</v>
      </c>
      <c r="R358" s="43"/>
      <c r="S358" s="40">
        <f t="shared" si="149"/>
        <v>4</v>
      </c>
      <c r="T358" s="40" t="s">
        <v>1162</v>
      </c>
      <c r="U358" s="40">
        <f t="shared" si="150"/>
        <v>4</v>
      </c>
      <c r="V358" s="40" t="str">
        <f>IFERROR(VLOOKUP(A358,'Data Tables'!$L$3:$M$89,2,FALSE),"No")</f>
        <v>No</v>
      </c>
      <c r="W358" s="40">
        <f t="shared" si="151"/>
        <v>0</v>
      </c>
      <c r="X358" s="43"/>
      <c r="Y358" s="40">
        <f t="shared" si="152"/>
        <v>0</v>
      </c>
      <c r="Z358" s="43" t="s">
        <v>156</v>
      </c>
      <c r="AA358" s="40">
        <f t="shared" si="153"/>
        <v>0</v>
      </c>
      <c r="AB358" s="44" t="str">
        <f>IF(AND(E358="Manhattan",G358="Multifamily Housing"),IF(Q358&lt;1980,"Dual Fuel","Natural Gas"),IF(AND(E358="Manhattan",G358&lt;&gt;"Multifamily Housing"),IF(Q358&lt;1945,"Oil",IF(Q358&lt;1980,"Dual Fuel","Natural Gas")),IF(E358="Downstate/LI/HV",IF(Q358&lt;1980,"Dual Fuel","Natural Gas"),IF(Q358&lt;1945,"Dual Fuel","Natural Gas"))))</f>
        <v>Dual Fuel</v>
      </c>
      <c r="AC358" s="42">
        <f t="shared" si="154"/>
        <v>3</v>
      </c>
      <c r="AD358" s="44" t="str">
        <f>IF(AND(E358="Upstate",Q358&gt;=1945),"Furnace",IF(Q358&gt;=1980,"HW Boiler",IF(AND(E358="Downstate/LI/HV",Q358&gt;=1945),"Furnace","Steam Boiler")))</f>
        <v>Steam Boiler</v>
      </c>
      <c r="AE358" s="42">
        <f t="shared" si="155"/>
        <v>2</v>
      </c>
      <c r="AF358" s="45">
        <v>1990</v>
      </c>
      <c r="AG358" s="40">
        <f t="shared" si="156"/>
        <v>2</v>
      </c>
      <c r="AH358" s="45" t="str">
        <f>IF(AND(E358="Upstate",Q358&gt;=1945),"Forced Air",IF(Q358&gt;=1980,"Hydronic",IF(AND(E358="Downstate/LI/HV",Q358&gt;=1945),"Forced Air","Steam")))</f>
        <v>Steam</v>
      </c>
      <c r="AI358" s="40">
        <f t="shared" si="157"/>
        <v>2</v>
      </c>
      <c r="AJ358" s="46" t="s">
        <v>42</v>
      </c>
      <c r="AK358" s="40">
        <f t="shared" si="158"/>
        <v>0</v>
      </c>
      <c r="AL358" s="9" t="s">
        <v>1060</v>
      </c>
      <c r="AM358" s="9">
        <f t="shared" si="159"/>
        <v>2</v>
      </c>
      <c r="AN358" s="9" t="s">
        <v>1056</v>
      </c>
      <c r="AO358" s="47">
        <f>VLOOKUP(AN358,'Data Tables'!$E$4:$F$15,2,FALSE)</f>
        <v>13.229555</v>
      </c>
      <c r="AP358" s="9">
        <f t="shared" si="160"/>
        <v>2</v>
      </c>
      <c r="AQ358" s="9" t="s">
        <v>1061</v>
      </c>
      <c r="AR358" s="9">
        <f t="shared" si="161"/>
        <v>4</v>
      </c>
      <c r="AS358" s="9" t="str">
        <f t="shared" si="162"/>
        <v>Not NYC</v>
      </c>
      <c r="AT358" s="9"/>
      <c r="AU358" s="9">
        <f t="shared" si="163"/>
        <v>0</v>
      </c>
      <c r="AV358" s="9">
        <f t="shared" si="164"/>
        <v>53</v>
      </c>
    </row>
    <row r="359" spans="1:48" hidden="1" x14ac:dyDescent="0.25">
      <c r="A359" s="9" t="s">
        <v>961</v>
      </c>
      <c r="B359" s="9" t="s">
        <v>962</v>
      </c>
      <c r="C359" s="9" t="s">
        <v>963</v>
      </c>
      <c r="D359" s="9" t="s">
        <v>820</v>
      </c>
      <c r="E359" t="s">
        <v>1035</v>
      </c>
      <c r="F359" t="str">
        <f t="shared" si="145"/>
        <v>Not NYC</v>
      </c>
      <c r="G359" s="9" t="s">
        <v>53</v>
      </c>
      <c r="H359" s="36">
        <v>42.255400000000002</v>
      </c>
      <c r="I359" s="36">
        <v>-77.794700000000006</v>
      </c>
      <c r="J359" s="40">
        <f t="shared" si="169"/>
        <v>2</v>
      </c>
      <c r="K359" s="40">
        <f t="shared" si="146"/>
        <v>0</v>
      </c>
      <c r="L359" s="40">
        <f t="shared" si="147"/>
        <v>1</v>
      </c>
      <c r="M359" s="41">
        <v>30626.172175324667</v>
      </c>
      <c r="N359" s="41">
        <v>3447.683125</v>
      </c>
      <c r="O359" s="41">
        <f t="shared" si="171"/>
        <v>2105.9997219385027</v>
      </c>
      <c r="P359" s="42">
        <f t="shared" si="148"/>
        <v>1</v>
      </c>
      <c r="Q359" s="43">
        <v>1996</v>
      </c>
      <c r="R359" s="43"/>
      <c r="S359" s="40">
        <f t="shared" si="149"/>
        <v>1</v>
      </c>
      <c r="T359" s="40" t="s">
        <v>1162</v>
      </c>
      <c r="U359" s="40">
        <f t="shared" si="150"/>
        <v>4</v>
      </c>
      <c r="V359" s="40" t="str">
        <f>IFERROR(VLOOKUP(A359,'Data Tables'!$L$3:$M$89,2,FALSE),"No")</f>
        <v>No</v>
      </c>
      <c r="W359" s="40">
        <f t="shared" si="151"/>
        <v>0</v>
      </c>
      <c r="X359" s="43"/>
      <c r="Y359" s="40">
        <f t="shared" si="152"/>
        <v>0</v>
      </c>
      <c r="Z359" s="43" t="s">
        <v>67</v>
      </c>
      <c r="AA359" s="40">
        <f t="shared" si="153"/>
        <v>2</v>
      </c>
      <c r="AB359" s="44" t="str">
        <f>IF(AND(E359="Manhattan",G359="Multifamily Housing"),IF(Q359&lt;1980,"Dual Fuel","Natural Gas"),IF(AND(E359="Manhattan",G359&lt;&gt;"Multifamily Housing"),IF(Q359&lt;1945,"Oil",IF(Q359&lt;1980,"Dual Fuel","Natural Gas")),IF(E359="Downstate/LI/HV",IF(Q359&lt;1980,"Dual Fuel","Natural Gas"),IF(Q359&lt;1945,"Dual Fuel","Natural Gas"))))</f>
        <v>Natural Gas</v>
      </c>
      <c r="AC359" s="42">
        <f t="shared" si="154"/>
        <v>2</v>
      </c>
      <c r="AD359" s="44" t="str">
        <f>IF(AND(E359="Upstate",Q359&gt;=1945),"Furnace",IF(Q359&gt;=1980,"HW Boiler",IF(AND(E359="Downstate/LI/HV",Q359&gt;=1945),"Furnace","Steam Boiler")))</f>
        <v>Furnace</v>
      </c>
      <c r="AE359" s="42">
        <f t="shared" si="155"/>
        <v>3</v>
      </c>
      <c r="AF359" s="45">
        <v>1990</v>
      </c>
      <c r="AG359" s="40">
        <f t="shared" si="156"/>
        <v>2</v>
      </c>
      <c r="AH359" s="45" t="str">
        <f>IF(AND(E359="Upstate",Q359&gt;=1945),"Forced Air",IF(Q359&gt;=1980,"Hydronic",IF(AND(E359="Downstate/LI/HV",Q359&gt;=1945),"Forced Air","Steam")))</f>
        <v>Forced Air</v>
      </c>
      <c r="AI359" s="40">
        <f t="shared" si="157"/>
        <v>4</v>
      </c>
      <c r="AJ359" s="46" t="s">
        <v>42</v>
      </c>
      <c r="AK359" s="40">
        <f t="shared" si="158"/>
        <v>0</v>
      </c>
      <c r="AL359" s="9" t="s">
        <v>1064</v>
      </c>
      <c r="AM359" s="9">
        <f t="shared" si="159"/>
        <v>1</v>
      </c>
      <c r="AN359" s="9" t="s">
        <v>1053</v>
      </c>
      <c r="AO359" s="47">
        <f>VLOOKUP(AN359,'Data Tables'!$E$4:$F$15,2,FALSE)</f>
        <v>9.6621608999999999</v>
      </c>
      <c r="AP359" s="9">
        <f t="shared" si="160"/>
        <v>3</v>
      </c>
      <c r="AQ359" s="9" t="s">
        <v>1061</v>
      </c>
      <c r="AR359" s="9">
        <f t="shared" si="161"/>
        <v>4</v>
      </c>
      <c r="AS359" s="9" t="str">
        <f t="shared" si="162"/>
        <v>Not NYC</v>
      </c>
      <c r="AT359" s="9"/>
      <c r="AU359" s="9">
        <f t="shared" si="163"/>
        <v>0</v>
      </c>
      <c r="AV359" s="9">
        <f t="shared" si="164"/>
        <v>53</v>
      </c>
    </row>
    <row r="360" spans="1:48" hidden="1" x14ac:dyDescent="0.25">
      <c r="A360" s="9" t="s">
        <v>992</v>
      </c>
      <c r="B360" s="9" t="s">
        <v>993</v>
      </c>
      <c r="C360" s="9" t="s">
        <v>994</v>
      </c>
      <c r="D360" s="9" t="s">
        <v>503</v>
      </c>
      <c r="E360" t="s">
        <v>1035</v>
      </c>
      <c r="F360" t="str">
        <f t="shared" si="145"/>
        <v>Not NYC</v>
      </c>
      <c r="G360" s="9" t="s">
        <v>339</v>
      </c>
      <c r="H360" s="36">
        <v>44.892074677577298</v>
      </c>
      <c r="I360" s="36">
        <v>-73.655928640466101</v>
      </c>
      <c r="J360" s="40">
        <f t="shared" si="169"/>
        <v>3</v>
      </c>
      <c r="K360" s="40">
        <f t="shared" si="146"/>
        <v>1</v>
      </c>
      <c r="L360" s="40">
        <f t="shared" si="147"/>
        <v>1</v>
      </c>
      <c r="M360" s="41">
        <v>27960.716442531644</v>
      </c>
      <c r="N360" s="41">
        <v>15339.559714999998</v>
      </c>
      <c r="O360" s="41">
        <f t="shared" si="171"/>
        <v>1922.7104424305585</v>
      </c>
      <c r="P360" s="42">
        <f t="shared" si="148"/>
        <v>1</v>
      </c>
      <c r="Q360" s="43">
        <v>1930</v>
      </c>
      <c r="R360" s="43">
        <v>1983</v>
      </c>
      <c r="S360" s="40">
        <f t="shared" si="149"/>
        <v>2</v>
      </c>
      <c r="T360" s="40" t="s">
        <v>1162</v>
      </c>
      <c r="U360" s="40">
        <f t="shared" si="150"/>
        <v>4</v>
      </c>
      <c r="V360" s="40" t="str">
        <f>IFERROR(VLOOKUP(A360,'Data Tables'!$L$3:$M$89,2,FALSE),"No")</f>
        <v>No</v>
      </c>
      <c r="W360" s="40">
        <f t="shared" si="151"/>
        <v>0</v>
      </c>
      <c r="X360" s="43"/>
      <c r="Y360" s="40">
        <f t="shared" si="152"/>
        <v>0</v>
      </c>
      <c r="Z360" s="43" t="s">
        <v>67</v>
      </c>
      <c r="AA360" s="40">
        <f t="shared" si="153"/>
        <v>2</v>
      </c>
      <c r="AB360" s="44" t="str">
        <f>IF(AND(E360="Manhattan",G360="Multifamily Housing"),IF(Q360&lt;1980,"Dual Fuel","Natural Gas"),IF(AND(E360="Manhattan",G360&lt;&gt;"Multifamily Housing"),IF(Q360&lt;1945,"Oil",IF(Q360&lt;1980,"Dual Fuel","Natural Gas")),IF(E360="Downstate/LI/HV",IF(Q360&lt;1980,"Dual Fuel","Natural Gas"),IF(Q360&lt;1945,"Dual Fuel","Natural Gas"))))</f>
        <v>Dual Fuel</v>
      </c>
      <c r="AC360" s="42">
        <f t="shared" si="154"/>
        <v>3</v>
      </c>
      <c r="AD360" s="44" t="str">
        <f>IF(AND(E360="Upstate",Q360&gt;=1945),"Furnace",IF(Q360&gt;=1980,"HW Boiler",IF(AND(E360="Downstate/LI/HV",Q360&gt;=1945),"Furnace","Steam Boiler")))</f>
        <v>Steam Boiler</v>
      </c>
      <c r="AE360" s="42">
        <f t="shared" si="155"/>
        <v>2</v>
      </c>
      <c r="AF360" s="45">
        <v>1990</v>
      </c>
      <c r="AG360" s="40">
        <f t="shared" si="156"/>
        <v>2</v>
      </c>
      <c r="AH360" s="45" t="str">
        <f>IF(AND(E360="Upstate",Q360&gt;=1945),"Forced Air",IF(Q360&gt;=1980,"Hydronic",IF(AND(E360="Downstate/LI/HV",Q360&gt;=1945),"Forced Air","Steam")))</f>
        <v>Steam</v>
      </c>
      <c r="AI360" s="40">
        <f t="shared" si="157"/>
        <v>2</v>
      </c>
      <c r="AJ360" s="46" t="s">
        <v>42</v>
      </c>
      <c r="AK360" s="40">
        <f t="shared" si="158"/>
        <v>0</v>
      </c>
      <c r="AL360" s="9" t="s">
        <v>1064</v>
      </c>
      <c r="AM360" s="9">
        <f t="shared" si="159"/>
        <v>1</v>
      </c>
      <c r="AN360" s="9" t="s">
        <v>1053</v>
      </c>
      <c r="AO360" s="47">
        <f>VLOOKUP(AN360,'Data Tables'!$E$4:$F$15,2,FALSE)</f>
        <v>9.6621608999999999</v>
      </c>
      <c r="AP360" s="9">
        <f t="shared" si="160"/>
        <v>3</v>
      </c>
      <c r="AQ360" s="9" t="s">
        <v>1061</v>
      </c>
      <c r="AR360" s="9">
        <f t="shared" si="161"/>
        <v>4</v>
      </c>
      <c r="AS360" s="9" t="str">
        <f t="shared" si="162"/>
        <v>Not NYC</v>
      </c>
      <c r="AT360" s="9"/>
      <c r="AU360" s="9">
        <f t="shared" si="163"/>
        <v>0</v>
      </c>
      <c r="AV360" s="9">
        <f t="shared" si="164"/>
        <v>53</v>
      </c>
    </row>
    <row r="361" spans="1:48" x14ac:dyDescent="0.25">
      <c r="A361" s="9" t="s">
        <v>163</v>
      </c>
      <c r="B361" s="9" t="s">
        <v>163</v>
      </c>
      <c r="C361" s="9" t="s">
        <v>38</v>
      </c>
      <c r="D361" s="9" t="s">
        <v>38</v>
      </c>
      <c r="E361" t="s">
        <v>1034</v>
      </c>
      <c r="F361" t="str">
        <f t="shared" si="145"/>
        <v>NYC</v>
      </c>
      <c r="G361" s="9" t="s">
        <v>76</v>
      </c>
      <c r="H361" s="36">
        <v>40.667850299999998</v>
      </c>
      <c r="I361" s="36">
        <v>-73.979220900000001</v>
      </c>
      <c r="J361" s="40">
        <f t="shared" si="169"/>
        <v>4</v>
      </c>
      <c r="K361" s="40">
        <f t="shared" si="146"/>
        <v>4</v>
      </c>
      <c r="L361" s="40">
        <f t="shared" si="147"/>
        <v>4</v>
      </c>
      <c r="M361" s="41">
        <v>173589.00211694121</v>
      </c>
      <c r="N361" s="41">
        <v>73011.729859744199</v>
      </c>
      <c r="O361" s="41">
        <f t="shared" si="171"/>
        <v>11936.796674982606</v>
      </c>
      <c r="P361" s="42">
        <f t="shared" si="148"/>
        <v>3</v>
      </c>
      <c r="Q361" s="43">
        <v>1930</v>
      </c>
      <c r="R361" s="43">
        <v>2021</v>
      </c>
      <c r="S361" s="40">
        <f t="shared" si="149"/>
        <v>0</v>
      </c>
      <c r="T361" s="40"/>
      <c r="U361" s="40">
        <f t="shared" si="150"/>
        <v>0</v>
      </c>
      <c r="V361" s="40" t="str">
        <f>IFERROR(VLOOKUP(A361,'Data Tables'!$L$3:$M$89,2,FALSE),"No")</f>
        <v>No</v>
      </c>
      <c r="W361" s="40">
        <f t="shared" si="151"/>
        <v>0</v>
      </c>
      <c r="X361" s="43"/>
      <c r="Y361" s="40">
        <f t="shared" si="152"/>
        <v>0</v>
      </c>
      <c r="Z361" s="41" t="s">
        <v>40</v>
      </c>
      <c r="AA361" s="40">
        <f t="shared" si="153"/>
        <v>0</v>
      </c>
      <c r="AB361" s="41" t="s">
        <v>41</v>
      </c>
      <c r="AC361" s="42">
        <f t="shared" si="154"/>
        <v>2</v>
      </c>
      <c r="AD361" s="41" t="s">
        <v>104</v>
      </c>
      <c r="AE361" s="42">
        <f t="shared" si="155"/>
        <v>3</v>
      </c>
      <c r="AF361" s="43">
        <v>1990</v>
      </c>
      <c r="AG361" s="40">
        <f t="shared" si="156"/>
        <v>2</v>
      </c>
      <c r="AH361" s="45" t="str">
        <f>IF(AND(E361="Upstate",Q361&gt;=1945),"Forced Air",IF(Q361&gt;=1980,"Hydronic",IF(AND(E361="Downstate/LI/HV",Q361&gt;=1945),"Forced Air","Steam")))</f>
        <v>Steam</v>
      </c>
      <c r="AI361" s="40">
        <f t="shared" si="157"/>
        <v>2</v>
      </c>
      <c r="AJ361" s="46" t="s">
        <v>42</v>
      </c>
      <c r="AK361" s="40">
        <f t="shared" si="158"/>
        <v>0</v>
      </c>
      <c r="AL361" s="9" t="s">
        <v>1048</v>
      </c>
      <c r="AM361" s="9">
        <f t="shared" si="159"/>
        <v>4</v>
      </c>
      <c r="AN361" s="9" t="s">
        <v>1055</v>
      </c>
      <c r="AO361" s="47">
        <f>VLOOKUP(AN361,'Data Tables'!$E$4:$F$15,2,FALSE)</f>
        <v>20.157194</v>
      </c>
      <c r="AP361" s="9">
        <f t="shared" si="160"/>
        <v>0</v>
      </c>
      <c r="AQ361" s="9" t="s">
        <v>1050</v>
      </c>
      <c r="AR361" s="9">
        <f t="shared" si="161"/>
        <v>2</v>
      </c>
      <c r="AS361" s="9" t="str">
        <f t="shared" si="162"/>
        <v>NYC Natural Gas</v>
      </c>
      <c r="AT361" s="9" t="s">
        <v>1162</v>
      </c>
      <c r="AU361" s="9">
        <f t="shared" si="163"/>
        <v>0</v>
      </c>
      <c r="AV361" s="9">
        <f t="shared" si="164"/>
        <v>52</v>
      </c>
    </row>
    <row r="362" spans="1:48" x14ac:dyDescent="0.25">
      <c r="A362" s="9" t="s">
        <v>311</v>
      </c>
      <c r="B362" s="38" t="s">
        <v>312</v>
      </c>
      <c r="C362" s="9" t="s">
        <v>45</v>
      </c>
      <c r="D362" s="9" t="s">
        <v>45</v>
      </c>
      <c r="E362" t="s">
        <v>1034</v>
      </c>
      <c r="F362" t="str">
        <f t="shared" si="145"/>
        <v>NYC</v>
      </c>
      <c r="G362" s="9" t="s">
        <v>76</v>
      </c>
      <c r="H362" s="36">
        <v>40.880493100000002</v>
      </c>
      <c r="I362" s="36">
        <v>-73.881048399999997</v>
      </c>
      <c r="J362" s="40">
        <f t="shared" si="169"/>
        <v>4</v>
      </c>
      <c r="K362" s="40">
        <f t="shared" si="146"/>
        <v>4</v>
      </c>
      <c r="L362" s="40">
        <f t="shared" si="147"/>
        <v>4</v>
      </c>
      <c r="M362" s="41">
        <v>62562.533757882353</v>
      </c>
      <c r="N362" s="41">
        <v>26313.872182953488</v>
      </c>
      <c r="O362" s="41">
        <f t="shared" si="171"/>
        <v>4302.0942331155575</v>
      </c>
      <c r="P362" s="42">
        <f t="shared" si="148"/>
        <v>2</v>
      </c>
      <c r="Q362" s="43">
        <v>1972</v>
      </c>
      <c r="R362" s="43">
        <v>2020</v>
      </c>
      <c r="S362" s="40">
        <f t="shared" si="149"/>
        <v>0</v>
      </c>
      <c r="T362" s="40" t="s">
        <v>1162</v>
      </c>
      <c r="U362" s="40">
        <f t="shared" si="150"/>
        <v>4</v>
      </c>
      <c r="V362" s="40" t="str">
        <f>IFERROR(VLOOKUP(A362,'Data Tables'!$L$3:$M$89,2,FALSE),"No")</f>
        <v>No</v>
      </c>
      <c r="W362" s="40">
        <f t="shared" si="151"/>
        <v>0</v>
      </c>
      <c r="X362" s="43"/>
      <c r="Y362" s="40">
        <f t="shared" si="152"/>
        <v>0</v>
      </c>
      <c r="Z362" s="41" t="s">
        <v>40</v>
      </c>
      <c r="AA362" s="40">
        <f t="shared" si="153"/>
        <v>0</v>
      </c>
      <c r="AB362" s="41" t="s">
        <v>47</v>
      </c>
      <c r="AC362" s="42">
        <f t="shared" si="154"/>
        <v>3</v>
      </c>
      <c r="AD362" s="41" t="s">
        <v>74</v>
      </c>
      <c r="AE362" s="42">
        <f t="shared" si="155"/>
        <v>2</v>
      </c>
      <c r="AF362" s="43" t="s">
        <v>313</v>
      </c>
      <c r="AG362" s="40">
        <f t="shared" si="156"/>
        <v>1</v>
      </c>
      <c r="AH362" s="43" t="s">
        <v>49</v>
      </c>
      <c r="AI362" s="40">
        <f t="shared" si="157"/>
        <v>2</v>
      </c>
      <c r="AJ362" s="46" t="s">
        <v>42</v>
      </c>
      <c r="AK362" s="40">
        <f t="shared" si="158"/>
        <v>0</v>
      </c>
      <c r="AL362" s="9" t="s">
        <v>1048</v>
      </c>
      <c r="AM362" s="9">
        <f t="shared" si="159"/>
        <v>4</v>
      </c>
      <c r="AN362" s="9" t="s">
        <v>1055</v>
      </c>
      <c r="AO362" s="47">
        <f>VLOOKUP(AN362,'Data Tables'!$E$4:$F$15,2,FALSE)</f>
        <v>20.157194</v>
      </c>
      <c r="AP362" s="9">
        <f t="shared" si="160"/>
        <v>0</v>
      </c>
      <c r="AQ362" s="9" t="s">
        <v>1050</v>
      </c>
      <c r="AR362" s="9">
        <f t="shared" si="161"/>
        <v>2</v>
      </c>
      <c r="AS362" s="9" t="str">
        <f t="shared" si="162"/>
        <v>NYC Dual Fuel</v>
      </c>
      <c r="AT362" s="9" t="s">
        <v>1162</v>
      </c>
      <c r="AU362" s="9">
        <f t="shared" si="163"/>
        <v>0</v>
      </c>
      <c r="AV362" s="9">
        <f t="shared" si="164"/>
        <v>52</v>
      </c>
    </row>
    <row r="363" spans="1:48" x14ac:dyDescent="0.25">
      <c r="A363" s="9" t="s">
        <v>157</v>
      </c>
      <c r="B363" s="9" t="s">
        <v>158</v>
      </c>
      <c r="C363" s="9" t="s">
        <v>159</v>
      </c>
      <c r="D363" s="9" t="s">
        <v>59</v>
      </c>
      <c r="E363" t="s">
        <v>1034</v>
      </c>
      <c r="F363" t="str">
        <f t="shared" si="145"/>
        <v>NYC</v>
      </c>
      <c r="G363" s="9" t="s">
        <v>53</v>
      </c>
      <c r="H363" s="36">
        <v>40.743879499999998</v>
      </c>
      <c r="I363" s="36">
        <v>-73.935138600000002</v>
      </c>
      <c r="J363" s="40">
        <v>1</v>
      </c>
      <c r="K363" s="40">
        <f t="shared" si="146"/>
        <v>0</v>
      </c>
      <c r="L363" s="40">
        <f t="shared" si="147"/>
        <v>1</v>
      </c>
      <c r="M363" s="41">
        <v>179320.65453176468</v>
      </c>
      <c r="N363" s="41">
        <v>20259.012559999999</v>
      </c>
      <c r="O363" s="41">
        <f t="shared" si="171"/>
        <v>12330.93206750782</v>
      </c>
      <c r="P363" s="42">
        <f t="shared" si="148"/>
        <v>3</v>
      </c>
      <c r="Q363" s="43">
        <v>1971</v>
      </c>
      <c r="R363" s="43"/>
      <c r="S363" s="40">
        <f t="shared" si="149"/>
        <v>3</v>
      </c>
      <c r="T363" s="40" t="s">
        <v>1162</v>
      </c>
      <c r="U363" s="40">
        <f t="shared" si="150"/>
        <v>4</v>
      </c>
      <c r="V363" s="40" t="str">
        <f>IFERROR(VLOOKUP(A363,'Data Tables'!$L$3:$M$89,2,FALSE),"No")</f>
        <v>Yes</v>
      </c>
      <c r="W363" s="40">
        <f t="shared" si="151"/>
        <v>4</v>
      </c>
      <c r="X363" s="43" t="s">
        <v>1114</v>
      </c>
      <c r="Y363" s="40">
        <f t="shared" si="152"/>
        <v>4</v>
      </c>
      <c r="Z363" s="41" t="s">
        <v>40</v>
      </c>
      <c r="AA363" s="40">
        <f t="shared" si="153"/>
        <v>0</v>
      </c>
      <c r="AB363" s="41" t="s">
        <v>41</v>
      </c>
      <c r="AC363" s="42">
        <f t="shared" si="154"/>
        <v>2</v>
      </c>
      <c r="AD363" s="41" t="s">
        <v>74</v>
      </c>
      <c r="AE363" s="42">
        <f t="shared" si="155"/>
        <v>2</v>
      </c>
      <c r="AF363" s="45">
        <v>1990</v>
      </c>
      <c r="AG363" s="40">
        <f t="shared" si="156"/>
        <v>2</v>
      </c>
      <c r="AH363" s="43" t="s">
        <v>49</v>
      </c>
      <c r="AI363" s="40">
        <f t="shared" si="157"/>
        <v>2</v>
      </c>
      <c r="AJ363" s="46" t="s">
        <v>42</v>
      </c>
      <c r="AK363" s="40">
        <f t="shared" si="158"/>
        <v>0</v>
      </c>
      <c r="AL363" s="9" t="s">
        <v>1048</v>
      </c>
      <c r="AM363" s="9">
        <f t="shared" si="159"/>
        <v>4</v>
      </c>
      <c r="AN363" s="9" t="s">
        <v>1055</v>
      </c>
      <c r="AO363" s="47">
        <f>VLOOKUP(AN363,'Data Tables'!$E$4:$F$15,2,FALSE)</f>
        <v>20.157194</v>
      </c>
      <c r="AP363" s="9">
        <f t="shared" si="160"/>
        <v>0</v>
      </c>
      <c r="AQ363" s="9" t="s">
        <v>1050</v>
      </c>
      <c r="AR363" s="9">
        <f t="shared" si="161"/>
        <v>2</v>
      </c>
      <c r="AS363" s="9" t="str">
        <f t="shared" si="162"/>
        <v>NYC Natural Gas</v>
      </c>
      <c r="AT363" s="9" t="s">
        <v>1162</v>
      </c>
      <c r="AU363" s="9">
        <f t="shared" si="163"/>
        <v>0</v>
      </c>
      <c r="AV363" s="9">
        <f t="shared" si="164"/>
        <v>52</v>
      </c>
    </row>
    <row r="364" spans="1:48" hidden="1" x14ac:dyDescent="0.25">
      <c r="A364" s="9" t="s">
        <v>769</v>
      </c>
      <c r="B364" s="9" t="s">
        <v>770</v>
      </c>
      <c r="C364" s="9" t="s">
        <v>771</v>
      </c>
      <c r="D364" s="9" t="s">
        <v>542</v>
      </c>
      <c r="E364" t="s">
        <v>1035</v>
      </c>
      <c r="F364" t="str">
        <f t="shared" si="145"/>
        <v>Not NYC</v>
      </c>
      <c r="G364" s="9" t="s">
        <v>76</v>
      </c>
      <c r="H364" s="36">
        <v>42.695743</v>
      </c>
      <c r="I364" s="36">
        <v>-74.922781000000001</v>
      </c>
      <c r="J364" s="40">
        <f>IF(OR(G364="Hospitals",G364="Nursing Homes",G364="Hotels",G364="Airports"),4,IF(OR(G364="Multifamily Housing",G364="Correctional Facilities",G364="Military"),3,IF(G364="Colleges &amp; Universities",2,IF(G364="Office",0,666))))</f>
        <v>4</v>
      </c>
      <c r="K364" s="40">
        <f t="shared" si="146"/>
        <v>4</v>
      </c>
      <c r="L364" s="40">
        <f t="shared" si="147"/>
        <v>4</v>
      </c>
      <c r="M364" s="41">
        <v>44323.626175446028</v>
      </c>
      <c r="N364" s="41">
        <v>19327.162576502629</v>
      </c>
      <c r="O364" s="41">
        <f t="shared" si="171"/>
        <v>3047.9011175939063</v>
      </c>
      <c r="P364" s="42">
        <f t="shared" si="148"/>
        <v>1</v>
      </c>
      <c r="Q364" s="43">
        <v>1922</v>
      </c>
      <c r="R364" s="43">
        <v>2013</v>
      </c>
      <c r="S364" s="40">
        <f t="shared" si="149"/>
        <v>0</v>
      </c>
      <c r="T364" s="40"/>
      <c r="U364" s="40">
        <f t="shared" si="150"/>
        <v>0</v>
      </c>
      <c r="V364" s="40" t="str">
        <f>IFERROR(VLOOKUP(A364,'Data Tables'!$L$3:$M$89,2,FALSE),"No")</f>
        <v>No</v>
      </c>
      <c r="W364" s="40">
        <f t="shared" si="151"/>
        <v>0</v>
      </c>
      <c r="X364" s="43"/>
      <c r="Y364" s="40">
        <f t="shared" si="152"/>
        <v>0</v>
      </c>
      <c r="Z364" s="43" t="s">
        <v>40</v>
      </c>
      <c r="AA364" s="40">
        <f t="shared" si="153"/>
        <v>0</v>
      </c>
      <c r="AB364" s="44" t="str">
        <f>IF(AND(E364="Manhattan",G364="Multifamily Housing"),IF(Q364&lt;1980,"Dual Fuel","Natural Gas"),IF(AND(E364="Manhattan",G364&lt;&gt;"Multifamily Housing"),IF(Q364&lt;1945,"Oil",IF(Q364&lt;1980,"Dual Fuel","Natural Gas")),IF(E364="Downstate/LI/HV",IF(Q364&lt;1980,"Dual Fuel","Natural Gas"),IF(Q364&lt;1945,"Dual Fuel","Natural Gas"))))</f>
        <v>Dual Fuel</v>
      </c>
      <c r="AC364" s="42">
        <f t="shared" si="154"/>
        <v>3</v>
      </c>
      <c r="AD364" s="44" t="str">
        <f>IF(AND(E364="Upstate",Q364&gt;=1945),"Furnace",IF(Q364&gt;=1980,"HW Boiler",IF(AND(E364="Downstate/LI/HV",Q364&gt;=1945),"Furnace","Steam Boiler")))</f>
        <v>Steam Boiler</v>
      </c>
      <c r="AE364" s="42">
        <f t="shared" si="155"/>
        <v>2</v>
      </c>
      <c r="AF364" s="45">
        <v>1990</v>
      </c>
      <c r="AG364" s="40">
        <f t="shared" si="156"/>
        <v>2</v>
      </c>
      <c r="AH364" s="45" t="str">
        <f>IF(AND(E364="Upstate",Q364&gt;=1945),"Forced Air",IF(Q364&gt;=1980,"Hydronic",IF(AND(E364="Downstate/LI/HV",Q364&gt;=1945),"Forced Air","Steam")))</f>
        <v>Steam</v>
      </c>
      <c r="AI364" s="40">
        <f t="shared" si="157"/>
        <v>2</v>
      </c>
      <c r="AJ364" s="46" t="s">
        <v>42</v>
      </c>
      <c r="AK364" s="40">
        <f t="shared" si="158"/>
        <v>0</v>
      </c>
      <c r="AL364" s="9" t="s">
        <v>1064</v>
      </c>
      <c r="AM364" s="9">
        <f t="shared" si="159"/>
        <v>1</v>
      </c>
      <c r="AN364" s="9" t="s">
        <v>1053</v>
      </c>
      <c r="AO364" s="47">
        <f>VLOOKUP(AN364,'Data Tables'!$E$4:$F$15,2,FALSE)</f>
        <v>9.6621608999999999</v>
      </c>
      <c r="AP364" s="9">
        <f t="shared" si="160"/>
        <v>3</v>
      </c>
      <c r="AQ364" s="9" t="s">
        <v>1061</v>
      </c>
      <c r="AR364" s="9">
        <f t="shared" si="161"/>
        <v>4</v>
      </c>
      <c r="AS364" s="9" t="str">
        <f t="shared" si="162"/>
        <v>Not NYC</v>
      </c>
      <c r="AT364" s="9"/>
      <c r="AU364" s="9">
        <f t="shared" si="163"/>
        <v>0</v>
      </c>
      <c r="AV364" s="9">
        <f t="shared" si="164"/>
        <v>52</v>
      </c>
    </row>
    <row r="365" spans="1:48" hidden="1" x14ac:dyDescent="0.25">
      <c r="A365" s="9" t="s">
        <v>843</v>
      </c>
      <c r="B365" s="9" t="s">
        <v>844</v>
      </c>
      <c r="C365" s="9" t="s">
        <v>845</v>
      </c>
      <c r="D365" s="9" t="s">
        <v>846</v>
      </c>
      <c r="E365" t="s">
        <v>1035</v>
      </c>
      <c r="F365" t="str">
        <f t="shared" si="145"/>
        <v>Not NYC</v>
      </c>
      <c r="G365" s="9" t="s">
        <v>76</v>
      </c>
      <c r="H365" s="36">
        <v>43.052700000000002</v>
      </c>
      <c r="I365" s="36">
        <v>-77.094899999999996</v>
      </c>
      <c r="J365" s="40">
        <f>IF(OR(G365="Hospitals",G365="Nursing Homes",G365="Hotels",G365="Airports"),4,IF(OR(G365="Multifamily Housing",G365="Correctional Facilities",G365="Military"),3,IF(G365="Colleges &amp; Universities",2,IF(G365="Office",0,666))))</f>
        <v>4</v>
      </c>
      <c r="K365" s="40">
        <f t="shared" si="146"/>
        <v>4</v>
      </c>
      <c r="L365" s="40">
        <f t="shared" si="147"/>
        <v>4</v>
      </c>
      <c r="M365" s="41">
        <v>37923.527521198252</v>
      </c>
      <c r="N365" s="41">
        <v>16536.421884243424</v>
      </c>
      <c r="O365" s="41">
        <f t="shared" si="171"/>
        <v>2607.8002160165152</v>
      </c>
      <c r="P365" s="42">
        <f t="shared" si="148"/>
        <v>1</v>
      </c>
      <c r="Q365" s="43">
        <v>1921</v>
      </c>
      <c r="R365" s="43">
        <v>2020</v>
      </c>
      <c r="S365" s="40">
        <f t="shared" si="149"/>
        <v>0</v>
      </c>
      <c r="T365" s="40"/>
      <c r="U365" s="40">
        <f t="shared" si="150"/>
        <v>0</v>
      </c>
      <c r="V365" s="40" t="str">
        <f>IFERROR(VLOOKUP(A365,'Data Tables'!$L$3:$M$89,2,FALSE),"No")</f>
        <v>No</v>
      </c>
      <c r="W365" s="40">
        <f t="shared" si="151"/>
        <v>0</v>
      </c>
      <c r="X365" s="43"/>
      <c r="Y365" s="40">
        <f t="shared" si="152"/>
        <v>0</v>
      </c>
      <c r="Z365" s="43" t="s">
        <v>831</v>
      </c>
      <c r="AA365" s="40">
        <f t="shared" si="153"/>
        <v>0</v>
      </c>
      <c r="AB365" s="43" t="s">
        <v>41</v>
      </c>
      <c r="AC365" s="42">
        <f t="shared" si="154"/>
        <v>2</v>
      </c>
      <c r="AD365" s="41" t="s">
        <v>104</v>
      </c>
      <c r="AE365" s="42">
        <f t="shared" si="155"/>
        <v>3</v>
      </c>
      <c r="AF365" s="43">
        <v>1995</v>
      </c>
      <c r="AG365" s="40">
        <f t="shared" si="156"/>
        <v>2</v>
      </c>
      <c r="AH365" s="45" t="str">
        <f>IF(AND(E365="Upstate",Q365&gt;=1945),"Forced Air",IF(Q365&gt;=1980,"Hydronic",IF(AND(E365="Downstate/LI/HV",Q365&gt;=1945),"Forced Air","Steam")))</f>
        <v>Steam</v>
      </c>
      <c r="AI365" s="40">
        <f t="shared" si="157"/>
        <v>2</v>
      </c>
      <c r="AJ365" s="46" t="s">
        <v>42</v>
      </c>
      <c r="AK365" s="40">
        <f t="shared" si="158"/>
        <v>0</v>
      </c>
      <c r="AL365" s="9" t="s">
        <v>1060</v>
      </c>
      <c r="AM365" s="9">
        <f t="shared" si="159"/>
        <v>2</v>
      </c>
      <c r="AN365" s="9" t="s">
        <v>1053</v>
      </c>
      <c r="AO365" s="47">
        <f>VLOOKUP(AN365,'Data Tables'!$E$4:$F$15,2,FALSE)</f>
        <v>9.6621608999999999</v>
      </c>
      <c r="AP365" s="9">
        <f t="shared" si="160"/>
        <v>3</v>
      </c>
      <c r="AQ365" s="9" t="s">
        <v>1061</v>
      </c>
      <c r="AR365" s="9">
        <f t="shared" si="161"/>
        <v>4</v>
      </c>
      <c r="AS365" s="9" t="str">
        <f t="shared" si="162"/>
        <v>Not NYC</v>
      </c>
      <c r="AT365" s="9"/>
      <c r="AU365" s="9">
        <f t="shared" si="163"/>
        <v>0</v>
      </c>
      <c r="AV365" s="9">
        <f t="shared" si="164"/>
        <v>52</v>
      </c>
    </row>
    <row r="366" spans="1:48" x14ac:dyDescent="0.25">
      <c r="A366" s="9" t="s">
        <v>60</v>
      </c>
      <c r="B366" s="9" t="s">
        <v>61</v>
      </c>
      <c r="C366" s="9" t="s">
        <v>62</v>
      </c>
      <c r="D366" s="9" t="s">
        <v>63</v>
      </c>
      <c r="E366" t="s">
        <v>63</v>
      </c>
      <c r="F366" t="str">
        <f t="shared" si="145"/>
        <v>NYC</v>
      </c>
      <c r="G366" s="9" t="s">
        <v>64</v>
      </c>
      <c r="H366" s="36">
        <v>40.757456599999998</v>
      </c>
      <c r="I366" s="36">
        <v>-73.963997800000001</v>
      </c>
      <c r="J366" s="40">
        <f>IF(OR(G366="Hospitals",G366="Nursing Homes",G366="Hotels",G366="Airports"),4,IF(OR(G366="Multifamily Housing",G366="Correctional Facilities",G366="Military"),3,IF(G366="Colleges &amp; Universities",2,IF(G366="Office",0,666))))</f>
        <v>0</v>
      </c>
      <c r="K366" s="40">
        <f t="shared" si="146"/>
        <v>1</v>
      </c>
      <c r="L366" s="40">
        <f t="shared" si="147"/>
        <v>2</v>
      </c>
      <c r="M366" s="41">
        <v>1512905.1358235299</v>
      </c>
      <c r="N366" s="41">
        <v>5003.8718133230768</v>
      </c>
      <c r="O366" s="41">
        <f t="shared" si="171"/>
        <v>104034.47669280627</v>
      </c>
      <c r="P366" s="42">
        <f t="shared" si="148"/>
        <v>4</v>
      </c>
      <c r="Q366" s="43">
        <v>1907</v>
      </c>
      <c r="R366" s="43">
        <v>1990</v>
      </c>
      <c r="S366" s="40">
        <f t="shared" si="149"/>
        <v>2</v>
      </c>
      <c r="T366" s="40"/>
      <c r="U366" s="40">
        <f t="shared" si="150"/>
        <v>0</v>
      </c>
      <c r="V366" s="40" t="str">
        <f>IFERROR(VLOOKUP(A366,'Data Tables'!$L$3:$M$89,2,FALSE),"No")</f>
        <v>No</v>
      </c>
      <c r="W366" s="40">
        <f t="shared" si="151"/>
        <v>0</v>
      </c>
      <c r="X366" s="43"/>
      <c r="Y366" s="40">
        <f t="shared" si="152"/>
        <v>0</v>
      </c>
      <c r="Z366" s="41" t="s">
        <v>40</v>
      </c>
      <c r="AA366" s="40">
        <f t="shared" si="153"/>
        <v>0</v>
      </c>
      <c r="AB366" s="41" t="s">
        <v>41</v>
      </c>
      <c r="AC366" s="42">
        <f t="shared" si="154"/>
        <v>2</v>
      </c>
      <c r="AD366" s="41" t="s">
        <v>54</v>
      </c>
      <c r="AE366" s="42">
        <f t="shared" si="155"/>
        <v>2</v>
      </c>
      <c r="AF366" s="45">
        <v>1990</v>
      </c>
      <c r="AG366" s="40">
        <f t="shared" si="156"/>
        <v>2</v>
      </c>
      <c r="AH366" s="43" t="s">
        <v>49</v>
      </c>
      <c r="AI366" s="40">
        <f t="shared" si="157"/>
        <v>2</v>
      </c>
      <c r="AJ366" s="46" t="s">
        <v>42</v>
      </c>
      <c r="AK366" s="40">
        <f t="shared" si="158"/>
        <v>0</v>
      </c>
      <c r="AL366" s="9" t="s">
        <v>1048</v>
      </c>
      <c r="AM366" s="9">
        <f t="shared" si="159"/>
        <v>4</v>
      </c>
      <c r="AN366" s="9" t="s">
        <v>1055</v>
      </c>
      <c r="AO366" s="47">
        <f>VLOOKUP(AN366,'Data Tables'!$E$4:$F$15,2,FALSE)</f>
        <v>20.157194</v>
      </c>
      <c r="AP366" s="9">
        <f t="shared" si="160"/>
        <v>0</v>
      </c>
      <c r="AQ366" s="9" t="s">
        <v>1050</v>
      </c>
      <c r="AR366" s="9">
        <f t="shared" si="161"/>
        <v>2</v>
      </c>
      <c r="AS366" s="9" t="str">
        <f t="shared" si="162"/>
        <v>NYC Natural Gas</v>
      </c>
      <c r="AT366" s="9"/>
      <c r="AU366" s="9">
        <f t="shared" si="163"/>
        <v>2</v>
      </c>
      <c r="AV366" s="9">
        <f t="shared" si="164"/>
        <v>52</v>
      </c>
    </row>
    <row r="367" spans="1:48" hidden="1" x14ac:dyDescent="0.25">
      <c r="A367" s="9" t="s">
        <v>789</v>
      </c>
      <c r="B367" s="9" t="s">
        <v>790</v>
      </c>
      <c r="C367" s="9" t="s">
        <v>441</v>
      </c>
      <c r="D367" s="9" t="s">
        <v>442</v>
      </c>
      <c r="E367" t="s">
        <v>1034</v>
      </c>
      <c r="F367" t="str">
        <f t="shared" si="145"/>
        <v>Not NYC</v>
      </c>
      <c r="G367" s="9" t="s">
        <v>53</v>
      </c>
      <c r="H367" s="36">
        <v>41.068458</v>
      </c>
      <c r="I367" s="36">
        <v>-73.789669000000004</v>
      </c>
      <c r="J367" s="40">
        <v>1</v>
      </c>
      <c r="K367" s="40">
        <f t="shared" si="146"/>
        <v>0</v>
      </c>
      <c r="L367" s="40">
        <f t="shared" si="147"/>
        <v>1</v>
      </c>
      <c r="M367" s="41">
        <v>41779.881759740259</v>
      </c>
      <c r="N367" s="41">
        <v>4703.2907828947373</v>
      </c>
      <c r="O367" s="41">
        <f t="shared" si="171"/>
        <v>2872.9812810080221</v>
      </c>
      <c r="P367" s="42">
        <f t="shared" si="148"/>
        <v>1</v>
      </c>
      <c r="Q367" s="43">
        <v>1957</v>
      </c>
      <c r="R367" s="43">
        <v>2013</v>
      </c>
      <c r="S367" s="40">
        <f t="shared" si="149"/>
        <v>0</v>
      </c>
      <c r="T367" s="40" t="s">
        <v>1162</v>
      </c>
      <c r="U367" s="40">
        <f t="shared" si="150"/>
        <v>4</v>
      </c>
      <c r="V367" s="40" t="str">
        <f>IFERROR(VLOOKUP(A367,'Data Tables'!$L$3:$M$89,2,FALSE),"No")</f>
        <v>No</v>
      </c>
      <c r="W367" s="40">
        <f t="shared" si="151"/>
        <v>0</v>
      </c>
      <c r="X367" s="43"/>
      <c r="Y367" s="40">
        <f t="shared" si="152"/>
        <v>0</v>
      </c>
      <c r="Z367" s="43" t="s">
        <v>46</v>
      </c>
      <c r="AA367" s="40">
        <f t="shared" si="153"/>
        <v>4</v>
      </c>
      <c r="AB367" s="44" t="str">
        <f>IF(AND(E367="Manhattan",G367="Multifamily Housing"),IF(Q367&lt;1980,"Dual Fuel","Natural Gas"),IF(AND(E367="Manhattan",G367&lt;&gt;"Multifamily Housing"),IF(Q367&lt;1945,"Oil",IF(Q367&lt;1980,"Dual Fuel","Natural Gas")),IF(E367="Downstate/LI/HV",IF(Q367&lt;1980,"Dual Fuel","Natural Gas"),IF(Q367&lt;1945,"Dual Fuel","Natural Gas"))))</f>
        <v>Dual Fuel</v>
      </c>
      <c r="AC367" s="42">
        <f t="shared" si="154"/>
        <v>3</v>
      </c>
      <c r="AD367" s="41" t="s">
        <v>74</v>
      </c>
      <c r="AE367" s="42">
        <f t="shared" si="155"/>
        <v>2</v>
      </c>
      <c r="AF367" s="45">
        <v>1990</v>
      </c>
      <c r="AG367" s="40">
        <f t="shared" si="156"/>
        <v>2</v>
      </c>
      <c r="AH367" s="45" t="str">
        <f>IF(AND(E367="Upstate",Q367&gt;=1945),"Forced Air",IF(Q367&gt;=1980,"Hydronic",IF(AND(E367="Downstate/LI/HV",Q367&gt;=1945),"Forced Air","Steam")))</f>
        <v>Forced Air</v>
      </c>
      <c r="AI367" s="40">
        <f t="shared" si="157"/>
        <v>4</v>
      </c>
      <c r="AJ367" s="46" t="s">
        <v>42</v>
      </c>
      <c r="AK367" s="40">
        <f t="shared" si="158"/>
        <v>0</v>
      </c>
      <c r="AL367" s="9" t="s">
        <v>1048</v>
      </c>
      <c r="AM367" s="9">
        <f t="shared" si="159"/>
        <v>4</v>
      </c>
      <c r="AN367" s="9" t="s">
        <v>1055</v>
      </c>
      <c r="AO367" s="47">
        <f>VLOOKUP(AN367,'Data Tables'!$E$4:$F$15,2,FALSE)</f>
        <v>20.157194</v>
      </c>
      <c r="AP367" s="9">
        <f t="shared" si="160"/>
        <v>0</v>
      </c>
      <c r="AQ367" s="9" t="s">
        <v>1050</v>
      </c>
      <c r="AR367" s="9">
        <f t="shared" si="161"/>
        <v>2</v>
      </c>
      <c r="AS367" s="9" t="str">
        <f t="shared" si="162"/>
        <v>Not NYC</v>
      </c>
      <c r="AT367" s="9"/>
      <c r="AU367" s="9">
        <f t="shared" si="163"/>
        <v>0</v>
      </c>
      <c r="AV367" s="9">
        <f t="shared" si="164"/>
        <v>52</v>
      </c>
    </row>
    <row r="368" spans="1:48" hidden="1" x14ac:dyDescent="0.25">
      <c r="A368" s="9" t="s">
        <v>876</v>
      </c>
      <c r="B368" s="9" t="s">
        <v>877</v>
      </c>
      <c r="C368" s="9" t="s">
        <v>417</v>
      </c>
      <c r="D368" s="9" t="s">
        <v>418</v>
      </c>
      <c r="E368" t="s">
        <v>1035</v>
      </c>
      <c r="F368" t="str">
        <f t="shared" si="145"/>
        <v>Not NYC</v>
      </c>
      <c r="G368" s="9" t="s">
        <v>53</v>
      </c>
      <c r="H368" s="36">
        <v>42.928559999999997</v>
      </c>
      <c r="I368" s="36">
        <v>-78.855941000000001</v>
      </c>
      <c r="J368" s="40">
        <f t="shared" ref="J368:J378" si="172">IF(OR(G368="Hospitals",G368="Nursing Homes",G368="Hotels",G368="Airports"),4,IF(OR(G368="Multifamily Housing",G368="Correctional Facilities",G368="Military"),3,IF(G368="Colleges &amp; Universities",2,IF(G368="Office",0,666))))</f>
        <v>2</v>
      </c>
      <c r="K368" s="40">
        <f t="shared" si="146"/>
        <v>0</v>
      </c>
      <c r="L368" s="40">
        <f t="shared" si="147"/>
        <v>1</v>
      </c>
      <c r="M368" s="41">
        <v>36525.407727272723</v>
      </c>
      <c r="N368" s="41">
        <v>4111.7783552631572</v>
      </c>
      <c r="O368" s="41">
        <f t="shared" si="171"/>
        <v>2511.6589195989304</v>
      </c>
      <c r="P368" s="42">
        <f t="shared" si="148"/>
        <v>1</v>
      </c>
      <c r="Q368" s="43">
        <v>1937</v>
      </c>
      <c r="R368" s="43">
        <v>2003</v>
      </c>
      <c r="S368" s="40">
        <f t="shared" si="149"/>
        <v>0</v>
      </c>
      <c r="T368" s="40"/>
      <c r="U368" s="40">
        <f t="shared" si="150"/>
        <v>0</v>
      </c>
      <c r="V368" s="40" t="str">
        <f>IFERROR(VLOOKUP(A368,'Data Tables'!$L$3:$M$89,2,FALSE),"No")</f>
        <v>No</v>
      </c>
      <c r="W368" s="40">
        <f t="shared" si="151"/>
        <v>0</v>
      </c>
      <c r="X368" s="43"/>
      <c r="Y368" s="40">
        <f t="shared" si="152"/>
        <v>0</v>
      </c>
      <c r="Z368" s="43" t="s">
        <v>46</v>
      </c>
      <c r="AA368" s="40">
        <f t="shared" si="153"/>
        <v>4</v>
      </c>
      <c r="AB368" s="44" t="str">
        <f>IF(AND(E368="Manhattan",G368="Multifamily Housing"),IF(Q368&lt;1980,"Dual Fuel","Natural Gas"),IF(AND(E368="Manhattan",G368&lt;&gt;"Multifamily Housing"),IF(Q368&lt;1945,"Oil",IF(Q368&lt;1980,"Dual Fuel","Natural Gas")),IF(E368="Downstate/LI/HV",IF(Q368&lt;1980,"Dual Fuel","Natural Gas"),IF(Q368&lt;1945,"Dual Fuel","Natural Gas"))))</f>
        <v>Dual Fuel</v>
      </c>
      <c r="AC368" s="42">
        <f t="shared" si="154"/>
        <v>3</v>
      </c>
      <c r="AD368" s="44" t="str">
        <f>IF(AND(E368="Upstate",Q368&gt;=1945),"Furnace",IF(Q368&gt;=1980,"HW Boiler",IF(AND(E368="Downstate/LI/HV",Q368&gt;=1945),"Furnace","Steam Boiler")))</f>
        <v>Steam Boiler</v>
      </c>
      <c r="AE368" s="42">
        <f t="shared" si="155"/>
        <v>2</v>
      </c>
      <c r="AF368" s="45">
        <v>1990</v>
      </c>
      <c r="AG368" s="40">
        <f t="shared" si="156"/>
        <v>2</v>
      </c>
      <c r="AH368" s="45" t="str">
        <f>IF(AND(E368="Upstate",Q368&gt;=1945),"Forced Air",IF(Q368&gt;=1980,"Hydronic",IF(AND(E368="Downstate/LI/HV",Q368&gt;=1945),"Forced Air","Steam")))</f>
        <v>Steam</v>
      </c>
      <c r="AI368" s="40">
        <f t="shared" si="157"/>
        <v>2</v>
      </c>
      <c r="AJ368" s="46" t="s">
        <v>42</v>
      </c>
      <c r="AK368" s="40">
        <f t="shared" si="158"/>
        <v>0</v>
      </c>
      <c r="AL368" s="9" t="s">
        <v>1060</v>
      </c>
      <c r="AM368" s="9">
        <f t="shared" si="159"/>
        <v>2</v>
      </c>
      <c r="AN368" s="9" t="s">
        <v>1047</v>
      </c>
      <c r="AO368" s="47">
        <f>VLOOKUP(AN368,'Data Tables'!$E$4:$F$15,2,FALSE)</f>
        <v>8.6002589999999994</v>
      </c>
      <c r="AP368" s="9">
        <f t="shared" si="160"/>
        <v>4</v>
      </c>
      <c r="AQ368" s="9" t="s">
        <v>1061</v>
      </c>
      <c r="AR368" s="9">
        <f t="shared" si="161"/>
        <v>4</v>
      </c>
      <c r="AS368" s="9" t="str">
        <f t="shared" si="162"/>
        <v>Not NYC</v>
      </c>
      <c r="AT368" s="9"/>
      <c r="AU368" s="9">
        <f t="shared" si="163"/>
        <v>0</v>
      </c>
      <c r="AV368" s="9">
        <f t="shared" si="164"/>
        <v>51</v>
      </c>
    </row>
    <row r="369" spans="1:48" x14ac:dyDescent="0.25">
      <c r="A369" s="9" t="s">
        <v>173</v>
      </c>
      <c r="B369" s="9" t="s">
        <v>174</v>
      </c>
      <c r="C369" s="9" t="s">
        <v>62</v>
      </c>
      <c r="D369" s="9" t="s">
        <v>63</v>
      </c>
      <c r="E369" t="s">
        <v>63</v>
      </c>
      <c r="F369" t="str">
        <f t="shared" si="145"/>
        <v>NYC</v>
      </c>
      <c r="G369" s="9" t="s">
        <v>53</v>
      </c>
      <c r="H369" s="36">
        <v>40.735266600000003</v>
      </c>
      <c r="I369" s="36">
        <v>-73.988215800000006</v>
      </c>
      <c r="J369" s="40">
        <f t="shared" si="172"/>
        <v>2</v>
      </c>
      <c r="K369" s="40">
        <f t="shared" si="146"/>
        <v>0</v>
      </c>
      <c r="L369" s="40">
        <f t="shared" si="147"/>
        <v>1</v>
      </c>
      <c r="M369" s="41">
        <v>162814.47656319998</v>
      </c>
      <c r="N369" s="41">
        <v>18394.203022828071</v>
      </c>
      <c r="O369" s="41">
        <f t="shared" si="171"/>
        <v>11195.889594257695</v>
      </c>
      <c r="P369" s="42">
        <f t="shared" si="148"/>
        <v>3</v>
      </c>
      <c r="Q369" s="43">
        <v>2004</v>
      </c>
      <c r="R369" s="43"/>
      <c r="S369" s="40">
        <f t="shared" si="149"/>
        <v>0</v>
      </c>
      <c r="T369" s="40"/>
      <c r="U369" s="40">
        <f t="shared" si="150"/>
        <v>0</v>
      </c>
      <c r="V369" s="40" t="str">
        <f>IFERROR(VLOOKUP(A369,'Data Tables'!$L$3:$M$89,2,FALSE),"No")</f>
        <v>No</v>
      </c>
      <c r="W369" s="40">
        <f t="shared" si="151"/>
        <v>0</v>
      </c>
      <c r="X369" s="43"/>
      <c r="Y369" s="40">
        <f t="shared" si="152"/>
        <v>0</v>
      </c>
      <c r="Z369" s="41" t="s">
        <v>40</v>
      </c>
      <c r="AA369" s="40">
        <f t="shared" si="153"/>
        <v>0</v>
      </c>
      <c r="AB369" s="44" t="str">
        <f>IF(AND(E369="Manhattan",G369="Multifamily Housing"),IF(Q369&lt;1980,"Dual Fuel","Natural Gas"),IF(AND(E369="Manhattan",G369&lt;&gt;"Multifamily Housing"),IF(Q369&lt;1945,"Oil",IF(Q369&lt;1980,"Dual Fuel","Natural Gas")),IF(E369="Downstate/LI/HV",IF(Q369&lt;1980,"Dual Fuel","Natural Gas"),IF(Q369&lt;1945,"Dual Fuel","Natural Gas"))))</f>
        <v>Natural Gas</v>
      </c>
      <c r="AC369" s="42">
        <f t="shared" si="154"/>
        <v>2</v>
      </c>
      <c r="AD369" s="44" t="str">
        <f>IF(AND(E369="Upstate",Q369&gt;=1945),"Furnace",IF(Q369&gt;=1980,"HW Boiler",IF(AND(E369="Downstate/LI/HV",Q369&gt;=1945),"Furnace","Steam Boiler")))</f>
        <v>HW Boiler</v>
      </c>
      <c r="AE369" s="42">
        <f t="shared" si="155"/>
        <v>4</v>
      </c>
      <c r="AF369" s="45">
        <v>1990</v>
      </c>
      <c r="AG369" s="40">
        <f t="shared" si="156"/>
        <v>2</v>
      </c>
      <c r="AH369" s="45" t="str">
        <f>IF(AND(E369="Upstate",Q369&gt;=1945),"Forced Air",IF(Q369&gt;=1980,"Hydronic",IF(AND(E369="Downstate/LI/HV",Q369&gt;=1945),"Forced Air","Steam")))</f>
        <v>Hydronic</v>
      </c>
      <c r="AI369" s="40">
        <f t="shared" si="157"/>
        <v>4</v>
      </c>
      <c r="AJ369" s="46" t="s">
        <v>42</v>
      </c>
      <c r="AK369" s="40">
        <f t="shared" si="158"/>
        <v>0</v>
      </c>
      <c r="AL369" s="9" t="s">
        <v>1048</v>
      </c>
      <c r="AM369" s="9">
        <f t="shared" si="159"/>
        <v>4</v>
      </c>
      <c r="AN369" s="9" t="s">
        <v>1055</v>
      </c>
      <c r="AO369" s="47">
        <f>VLOOKUP(AN369,'Data Tables'!$E$4:$F$15,2,FALSE)</f>
        <v>20.157194</v>
      </c>
      <c r="AP369" s="9">
        <f t="shared" si="160"/>
        <v>0</v>
      </c>
      <c r="AQ369" s="9" t="s">
        <v>1050</v>
      </c>
      <c r="AR369" s="9">
        <f t="shared" si="161"/>
        <v>2</v>
      </c>
      <c r="AS369" s="9" t="str">
        <f t="shared" si="162"/>
        <v>NYC Natural Gas</v>
      </c>
      <c r="AT369" s="9"/>
      <c r="AU369" s="9">
        <f t="shared" si="163"/>
        <v>2</v>
      </c>
      <c r="AV369" s="9">
        <f t="shared" si="164"/>
        <v>51</v>
      </c>
    </row>
    <row r="370" spans="1:48" hidden="1" x14ac:dyDescent="0.25">
      <c r="A370" s="9" t="s">
        <v>839</v>
      </c>
      <c r="B370" s="9" t="s">
        <v>840</v>
      </c>
      <c r="C370" s="9" t="s">
        <v>841</v>
      </c>
      <c r="D370" s="9" t="s">
        <v>842</v>
      </c>
      <c r="E370" t="s">
        <v>1035</v>
      </c>
      <c r="F370" t="str">
        <f t="shared" si="145"/>
        <v>Not NYC</v>
      </c>
      <c r="G370" s="9" t="s">
        <v>53</v>
      </c>
      <c r="H370" s="36">
        <v>42.672533999999999</v>
      </c>
      <c r="I370" s="36">
        <v>-74.498258000000007</v>
      </c>
      <c r="J370" s="40">
        <f t="shared" si="172"/>
        <v>2</v>
      </c>
      <c r="K370" s="40">
        <f t="shared" si="146"/>
        <v>0</v>
      </c>
      <c r="L370" s="40">
        <f t="shared" si="147"/>
        <v>1</v>
      </c>
      <c r="M370" s="41">
        <v>38070.841266233765</v>
      </c>
      <c r="N370" s="41">
        <v>4285.7525986842102</v>
      </c>
      <c r="O370" s="41">
        <f t="shared" si="171"/>
        <v>2617.9302023663108</v>
      </c>
      <c r="P370" s="42">
        <f t="shared" si="148"/>
        <v>1</v>
      </c>
      <c r="Q370" s="43">
        <v>1916</v>
      </c>
      <c r="R370" s="43">
        <v>2018</v>
      </c>
      <c r="S370" s="40">
        <f t="shared" si="149"/>
        <v>0</v>
      </c>
      <c r="T370" s="40" t="s">
        <v>1162</v>
      </c>
      <c r="U370" s="40">
        <f t="shared" si="150"/>
        <v>4</v>
      </c>
      <c r="V370" s="40" t="str">
        <f>IFERROR(VLOOKUP(A370,'Data Tables'!$L$3:$M$89,2,FALSE),"No")</f>
        <v>No</v>
      </c>
      <c r="W370" s="40">
        <f t="shared" si="151"/>
        <v>0</v>
      </c>
      <c r="X370" s="43"/>
      <c r="Y370" s="40">
        <f t="shared" si="152"/>
        <v>0</v>
      </c>
      <c r="Z370" s="43" t="s">
        <v>831</v>
      </c>
      <c r="AA370" s="40">
        <f t="shared" si="153"/>
        <v>0</v>
      </c>
      <c r="AB370" s="43" t="s">
        <v>41</v>
      </c>
      <c r="AC370" s="42">
        <f t="shared" si="154"/>
        <v>2</v>
      </c>
      <c r="AD370" s="41" t="s">
        <v>48</v>
      </c>
      <c r="AE370" s="42">
        <f t="shared" si="155"/>
        <v>3</v>
      </c>
      <c r="AF370" s="43">
        <v>2019</v>
      </c>
      <c r="AG370" s="40">
        <f t="shared" si="156"/>
        <v>1</v>
      </c>
      <c r="AH370" s="43" t="s">
        <v>49</v>
      </c>
      <c r="AI370" s="40">
        <f t="shared" si="157"/>
        <v>2</v>
      </c>
      <c r="AJ370" s="46" t="s">
        <v>50</v>
      </c>
      <c r="AK370" s="40">
        <f t="shared" si="158"/>
        <v>3</v>
      </c>
      <c r="AL370" s="9" t="s">
        <v>1064</v>
      </c>
      <c r="AM370" s="9">
        <f t="shared" si="159"/>
        <v>1</v>
      </c>
      <c r="AN370" s="9" t="s">
        <v>1047</v>
      </c>
      <c r="AO370" s="47">
        <f>VLOOKUP(AN370,'Data Tables'!$E$4:$F$15,2,FALSE)</f>
        <v>8.6002589999999994</v>
      </c>
      <c r="AP370" s="9">
        <f t="shared" si="160"/>
        <v>4</v>
      </c>
      <c r="AQ370" s="9" t="s">
        <v>1061</v>
      </c>
      <c r="AR370" s="9">
        <f t="shared" si="161"/>
        <v>4</v>
      </c>
      <c r="AS370" s="9" t="str">
        <f t="shared" si="162"/>
        <v>Not NYC</v>
      </c>
      <c r="AT370" s="9"/>
      <c r="AU370" s="9">
        <f t="shared" si="163"/>
        <v>0</v>
      </c>
      <c r="AV370" s="9">
        <f t="shared" si="164"/>
        <v>51</v>
      </c>
    </row>
    <row r="371" spans="1:48" hidden="1" x14ac:dyDescent="0.25">
      <c r="A371" s="9" t="s">
        <v>576</v>
      </c>
      <c r="B371" s="9" t="s">
        <v>577</v>
      </c>
      <c r="C371" s="9" t="s">
        <v>578</v>
      </c>
      <c r="D371" s="9" t="s">
        <v>442</v>
      </c>
      <c r="E371" t="s">
        <v>1034</v>
      </c>
      <c r="F371" t="str">
        <f t="shared" si="145"/>
        <v>Not NYC</v>
      </c>
      <c r="G371" s="9" t="s">
        <v>76</v>
      </c>
      <c r="H371" s="36">
        <v>41.026290000000003</v>
      </c>
      <c r="I371" s="36">
        <v>-73.769482999999994</v>
      </c>
      <c r="J371" s="40">
        <f t="shared" si="172"/>
        <v>4</v>
      </c>
      <c r="K371" s="40">
        <f t="shared" si="146"/>
        <v>4</v>
      </c>
      <c r="L371" s="40">
        <f t="shared" si="147"/>
        <v>4</v>
      </c>
      <c r="M371" s="41">
        <v>80622.749622532981</v>
      </c>
      <c r="N371" s="41">
        <v>35155.26873075567</v>
      </c>
      <c r="O371" s="41">
        <f t="shared" si="171"/>
        <v>5543.9996652200625</v>
      </c>
      <c r="P371" s="42">
        <f t="shared" si="148"/>
        <v>2</v>
      </c>
      <c r="Q371" s="43">
        <v>1924</v>
      </c>
      <c r="R371" s="43">
        <v>2021</v>
      </c>
      <c r="S371" s="40">
        <f t="shared" si="149"/>
        <v>0</v>
      </c>
      <c r="T371" s="40"/>
      <c r="U371" s="40">
        <f t="shared" si="150"/>
        <v>0</v>
      </c>
      <c r="V371" s="40" t="str">
        <f>IFERROR(VLOOKUP(A371,'Data Tables'!$L$3:$M$89,2,FALSE),"No")</f>
        <v>No</v>
      </c>
      <c r="W371" s="40">
        <f t="shared" si="151"/>
        <v>0</v>
      </c>
      <c r="X371" s="43"/>
      <c r="Y371" s="40">
        <f t="shared" si="152"/>
        <v>0</v>
      </c>
      <c r="Z371" s="43" t="s">
        <v>40</v>
      </c>
      <c r="AA371" s="40">
        <f t="shared" si="153"/>
        <v>0</v>
      </c>
      <c r="AB371" s="44" t="str">
        <f>IF(AND(E371="Manhattan",G371="Multifamily Housing"),IF(Q371&lt;1980,"Dual Fuel","Natural Gas"),IF(AND(E371="Manhattan",G371&lt;&gt;"Multifamily Housing"),IF(Q371&lt;1945,"Oil",IF(Q371&lt;1980,"Dual Fuel","Natural Gas")),IF(E371="Downstate/LI/HV",IF(Q371&lt;1980,"Dual Fuel","Natural Gas"),IF(Q371&lt;1945,"Dual Fuel","Natural Gas"))))</f>
        <v>Dual Fuel</v>
      </c>
      <c r="AC371" s="42">
        <f t="shared" si="154"/>
        <v>3</v>
      </c>
      <c r="AD371" s="44" t="str">
        <f>IF(AND(E371="Upstate",Q371&gt;=1945),"Furnace",IF(Q371&gt;=1980,"HW Boiler",IF(AND(E371="Downstate/LI/HV",Q371&gt;=1945),"Furnace","Steam Boiler")))</f>
        <v>Steam Boiler</v>
      </c>
      <c r="AE371" s="42">
        <f t="shared" si="155"/>
        <v>2</v>
      </c>
      <c r="AF371" s="45">
        <v>1990</v>
      </c>
      <c r="AG371" s="40">
        <f t="shared" si="156"/>
        <v>2</v>
      </c>
      <c r="AH371" s="45" t="str">
        <f t="shared" ref="AH371:AH381" si="173">IF(AND(E371="Upstate",Q371&gt;=1945),"Forced Air",IF(Q371&gt;=1980,"Hydronic",IF(AND(E371="Downstate/LI/HV",Q371&gt;=1945),"Forced Air","Steam")))</f>
        <v>Steam</v>
      </c>
      <c r="AI371" s="40">
        <f t="shared" si="157"/>
        <v>2</v>
      </c>
      <c r="AJ371" s="46" t="s">
        <v>42</v>
      </c>
      <c r="AK371" s="40">
        <f t="shared" si="158"/>
        <v>0</v>
      </c>
      <c r="AL371" s="9" t="s">
        <v>1048</v>
      </c>
      <c r="AM371" s="9">
        <f t="shared" si="159"/>
        <v>4</v>
      </c>
      <c r="AN371" s="9" t="s">
        <v>1055</v>
      </c>
      <c r="AO371" s="47">
        <f>VLOOKUP(AN371,'Data Tables'!$E$4:$F$15,2,FALSE)</f>
        <v>20.157194</v>
      </c>
      <c r="AP371" s="9">
        <f t="shared" si="160"/>
        <v>0</v>
      </c>
      <c r="AQ371" s="9" t="s">
        <v>1050</v>
      </c>
      <c r="AR371" s="9">
        <f t="shared" si="161"/>
        <v>2</v>
      </c>
      <c r="AS371" s="9" t="str">
        <f t="shared" si="162"/>
        <v>Not NYC</v>
      </c>
      <c r="AT371" s="9"/>
      <c r="AU371" s="9">
        <f t="shared" si="163"/>
        <v>0</v>
      </c>
      <c r="AV371" s="9">
        <f t="shared" si="164"/>
        <v>50</v>
      </c>
    </row>
    <row r="372" spans="1:48" hidden="1" x14ac:dyDescent="0.25">
      <c r="A372" s="9" t="s">
        <v>583</v>
      </c>
      <c r="B372" s="9" t="s">
        <v>584</v>
      </c>
      <c r="C372" s="9" t="s">
        <v>585</v>
      </c>
      <c r="D372" s="9" t="s">
        <v>442</v>
      </c>
      <c r="E372" t="s">
        <v>1034</v>
      </c>
      <c r="F372" t="str">
        <f t="shared" si="145"/>
        <v>Not NYC</v>
      </c>
      <c r="G372" s="9" t="s">
        <v>76</v>
      </c>
      <c r="H372" s="36">
        <v>40.928975000000001</v>
      </c>
      <c r="I372" s="36">
        <v>-73.896648999999996</v>
      </c>
      <c r="J372" s="40">
        <f t="shared" si="172"/>
        <v>4</v>
      </c>
      <c r="K372" s="40">
        <f t="shared" si="146"/>
        <v>4</v>
      </c>
      <c r="L372" s="40">
        <f t="shared" si="147"/>
        <v>4</v>
      </c>
      <c r="M372" s="41">
        <v>78705.837119955191</v>
      </c>
      <c r="N372" s="41">
        <v>34319.40572091069</v>
      </c>
      <c r="O372" s="41">
        <f t="shared" si="171"/>
        <v>5412.1837407780959</v>
      </c>
      <c r="P372" s="42">
        <f t="shared" si="148"/>
        <v>2</v>
      </c>
      <c r="Q372" s="43">
        <v>1888</v>
      </c>
      <c r="R372" s="43">
        <v>2021</v>
      </c>
      <c r="S372" s="40">
        <f t="shared" si="149"/>
        <v>0</v>
      </c>
      <c r="T372" s="40"/>
      <c r="U372" s="40">
        <f t="shared" si="150"/>
        <v>0</v>
      </c>
      <c r="V372" s="40" t="str">
        <f>IFERROR(VLOOKUP(A372,'Data Tables'!$L$3:$M$89,2,FALSE),"No")</f>
        <v>No</v>
      </c>
      <c r="W372" s="40">
        <f t="shared" si="151"/>
        <v>0</v>
      </c>
      <c r="X372" s="43"/>
      <c r="Y372" s="40">
        <f t="shared" si="152"/>
        <v>0</v>
      </c>
      <c r="Z372" s="43" t="s">
        <v>156</v>
      </c>
      <c r="AA372" s="40">
        <f t="shared" si="153"/>
        <v>0</v>
      </c>
      <c r="AB372" s="44" t="str">
        <f>IF(AND(E372="Manhattan",G372="Multifamily Housing"),IF(Q372&lt;1980,"Dual Fuel","Natural Gas"),IF(AND(E372="Manhattan",G372&lt;&gt;"Multifamily Housing"),IF(Q372&lt;1945,"Oil",IF(Q372&lt;1980,"Dual Fuel","Natural Gas")),IF(E372="Downstate/LI/HV",IF(Q372&lt;1980,"Dual Fuel","Natural Gas"),IF(Q372&lt;1945,"Dual Fuel","Natural Gas"))))</f>
        <v>Dual Fuel</v>
      </c>
      <c r="AC372" s="42">
        <f t="shared" si="154"/>
        <v>3</v>
      </c>
      <c r="AD372" s="44" t="str">
        <f>IF(AND(E372="Upstate",Q372&gt;=1945),"Furnace",IF(Q372&gt;=1980,"HW Boiler",IF(AND(E372="Downstate/LI/HV",Q372&gt;=1945),"Furnace","Steam Boiler")))</f>
        <v>Steam Boiler</v>
      </c>
      <c r="AE372" s="42">
        <f t="shared" si="155"/>
        <v>2</v>
      </c>
      <c r="AF372" s="45">
        <v>1990</v>
      </c>
      <c r="AG372" s="40">
        <f t="shared" si="156"/>
        <v>2</v>
      </c>
      <c r="AH372" s="45" t="str">
        <f t="shared" si="173"/>
        <v>Steam</v>
      </c>
      <c r="AI372" s="40">
        <f t="shared" si="157"/>
        <v>2</v>
      </c>
      <c r="AJ372" s="46" t="s">
        <v>42</v>
      </c>
      <c r="AK372" s="40">
        <f t="shared" si="158"/>
        <v>0</v>
      </c>
      <c r="AL372" s="9" t="s">
        <v>1048</v>
      </c>
      <c r="AM372" s="9">
        <f t="shared" si="159"/>
        <v>4</v>
      </c>
      <c r="AN372" s="9" t="s">
        <v>1055</v>
      </c>
      <c r="AO372" s="47">
        <f>VLOOKUP(AN372,'Data Tables'!$E$4:$F$15,2,FALSE)</f>
        <v>20.157194</v>
      </c>
      <c r="AP372" s="9">
        <f t="shared" si="160"/>
        <v>0</v>
      </c>
      <c r="AQ372" s="9" t="s">
        <v>1050</v>
      </c>
      <c r="AR372" s="9">
        <f t="shared" si="161"/>
        <v>2</v>
      </c>
      <c r="AS372" s="9" t="str">
        <f t="shared" si="162"/>
        <v>Not NYC</v>
      </c>
      <c r="AT372" s="9"/>
      <c r="AU372" s="9">
        <f t="shared" si="163"/>
        <v>0</v>
      </c>
      <c r="AV372" s="9">
        <f t="shared" si="164"/>
        <v>50</v>
      </c>
    </row>
    <row r="373" spans="1:48" hidden="1" x14ac:dyDescent="0.25">
      <c r="A373" s="9" t="s">
        <v>646</v>
      </c>
      <c r="B373" s="9" t="s">
        <v>647</v>
      </c>
      <c r="C373" s="9" t="s">
        <v>648</v>
      </c>
      <c r="D373" s="9" t="s">
        <v>442</v>
      </c>
      <c r="E373" t="s">
        <v>1034</v>
      </c>
      <c r="F373" t="str">
        <f t="shared" si="145"/>
        <v>Not NYC</v>
      </c>
      <c r="G373" s="9" t="s">
        <v>53</v>
      </c>
      <c r="H373" s="36">
        <v>40.925725</v>
      </c>
      <c r="I373" s="36">
        <v>-73.788045999999994</v>
      </c>
      <c r="J373" s="40">
        <f t="shared" si="172"/>
        <v>2</v>
      </c>
      <c r="K373" s="40">
        <f t="shared" si="146"/>
        <v>0</v>
      </c>
      <c r="L373" s="40">
        <f t="shared" si="147"/>
        <v>1</v>
      </c>
      <c r="M373" s="41">
        <v>63013.806233766227</v>
      </c>
      <c r="N373" s="41">
        <v>7093.6594736842108</v>
      </c>
      <c r="O373" s="41">
        <f t="shared" si="171"/>
        <v>4333.1258521925138</v>
      </c>
      <c r="P373" s="42">
        <f t="shared" si="148"/>
        <v>2</v>
      </c>
      <c r="Q373" s="43">
        <v>1958</v>
      </c>
      <c r="R373" s="43"/>
      <c r="S373" s="40">
        <f t="shared" si="149"/>
        <v>3</v>
      </c>
      <c r="T373" s="40"/>
      <c r="U373" s="40">
        <f t="shared" si="150"/>
        <v>0</v>
      </c>
      <c r="V373" s="40" t="str">
        <f>IFERROR(VLOOKUP(A373,'Data Tables'!$L$3:$M$89,2,FALSE),"No")</f>
        <v>No</v>
      </c>
      <c r="W373" s="40">
        <f t="shared" si="151"/>
        <v>0</v>
      </c>
      <c r="X373" s="43"/>
      <c r="Y373" s="40">
        <f t="shared" si="152"/>
        <v>0</v>
      </c>
      <c r="Z373" s="43" t="s">
        <v>77</v>
      </c>
      <c r="AA373" s="40">
        <f t="shared" si="153"/>
        <v>1</v>
      </c>
      <c r="AB373" s="44" t="str">
        <f>IF(AND(E373="Manhattan",G373="Multifamily Housing"),IF(Q373&lt;1980,"Dual Fuel","Natural Gas"),IF(AND(E373="Manhattan",G373&lt;&gt;"Multifamily Housing"),IF(Q373&lt;1945,"Oil",IF(Q373&lt;1980,"Dual Fuel","Natural Gas")),IF(E373="Downstate/LI/HV",IF(Q373&lt;1980,"Dual Fuel","Natural Gas"),IF(Q373&lt;1945,"Dual Fuel","Natural Gas"))))</f>
        <v>Dual Fuel</v>
      </c>
      <c r="AC373" s="42">
        <f t="shared" si="154"/>
        <v>3</v>
      </c>
      <c r="AD373" s="44" t="str">
        <f>IF(AND(E373="Upstate",Q373&gt;=1945),"Furnace",IF(Q373&gt;=1980,"HW Boiler",IF(AND(E373="Downstate/LI/HV",Q373&gt;=1945),"Furnace","Steam Boiler")))</f>
        <v>Furnace</v>
      </c>
      <c r="AE373" s="42">
        <f t="shared" si="155"/>
        <v>3</v>
      </c>
      <c r="AF373" s="45">
        <v>1990</v>
      </c>
      <c r="AG373" s="40">
        <f t="shared" si="156"/>
        <v>2</v>
      </c>
      <c r="AH373" s="45" t="str">
        <f t="shared" si="173"/>
        <v>Forced Air</v>
      </c>
      <c r="AI373" s="40">
        <f t="shared" si="157"/>
        <v>4</v>
      </c>
      <c r="AJ373" s="46" t="s">
        <v>42</v>
      </c>
      <c r="AK373" s="40">
        <f t="shared" si="158"/>
        <v>0</v>
      </c>
      <c r="AL373" s="9" t="s">
        <v>1048</v>
      </c>
      <c r="AM373" s="9">
        <f t="shared" si="159"/>
        <v>4</v>
      </c>
      <c r="AN373" s="9" t="s">
        <v>1055</v>
      </c>
      <c r="AO373" s="47">
        <f>VLOOKUP(AN373,'Data Tables'!$E$4:$F$15,2,FALSE)</f>
        <v>20.157194</v>
      </c>
      <c r="AP373" s="9">
        <f t="shared" si="160"/>
        <v>0</v>
      </c>
      <c r="AQ373" s="9" t="s">
        <v>1050</v>
      </c>
      <c r="AR373" s="9">
        <f t="shared" si="161"/>
        <v>2</v>
      </c>
      <c r="AS373" s="9" t="str">
        <f t="shared" si="162"/>
        <v>Not NYC</v>
      </c>
      <c r="AT373" s="9"/>
      <c r="AU373" s="9">
        <f t="shared" si="163"/>
        <v>0</v>
      </c>
      <c r="AV373" s="9">
        <f t="shared" si="164"/>
        <v>50</v>
      </c>
    </row>
    <row r="374" spans="1:48" hidden="1" x14ac:dyDescent="0.25">
      <c r="A374" s="9" t="s">
        <v>673</v>
      </c>
      <c r="B374" s="9" t="s">
        <v>674</v>
      </c>
      <c r="C374" s="9" t="s">
        <v>417</v>
      </c>
      <c r="D374" s="9" t="s">
        <v>418</v>
      </c>
      <c r="E374" t="s">
        <v>1035</v>
      </c>
      <c r="F374" t="str">
        <f t="shared" si="145"/>
        <v>Not NYC</v>
      </c>
      <c r="G374" s="9" t="s">
        <v>53</v>
      </c>
      <c r="H374" s="36">
        <v>42.925206000000003</v>
      </c>
      <c r="I374" s="36">
        <v>-78.852576999999997</v>
      </c>
      <c r="J374" s="40">
        <f t="shared" si="172"/>
        <v>2</v>
      </c>
      <c r="K374" s="40">
        <f t="shared" si="146"/>
        <v>0</v>
      </c>
      <c r="L374" s="40">
        <f t="shared" si="147"/>
        <v>1</v>
      </c>
      <c r="M374" s="41">
        <v>57563.244935064926</v>
      </c>
      <c r="N374" s="41">
        <v>6480.0728947368416</v>
      </c>
      <c r="O374" s="41">
        <f t="shared" si="171"/>
        <v>3958.319607593583</v>
      </c>
      <c r="P374" s="42">
        <f t="shared" si="148"/>
        <v>2</v>
      </c>
      <c r="Q374" s="43">
        <v>1913</v>
      </c>
      <c r="R374" s="43"/>
      <c r="S374" s="40">
        <f t="shared" si="149"/>
        <v>4</v>
      </c>
      <c r="T374" s="40"/>
      <c r="U374" s="40">
        <f t="shared" si="150"/>
        <v>0</v>
      </c>
      <c r="V374" s="40" t="str">
        <f>IFERROR(VLOOKUP(A374,'Data Tables'!$L$3:$M$89,2,FALSE),"No")</f>
        <v>No</v>
      </c>
      <c r="W374" s="40">
        <f t="shared" si="151"/>
        <v>0</v>
      </c>
      <c r="X374" s="43"/>
      <c r="Y374" s="40">
        <f t="shared" si="152"/>
        <v>0</v>
      </c>
      <c r="Z374" s="43" t="s">
        <v>675</v>
      </c>
      <c r="AA374" s="40">
        <f t="shared" si="153"/>
        <v>0</v>
      </c>
      <c r="AB374" s="44" t="str">
        <f>IF(AND(E374="Manhattan",G374="Multifamily Housing"),IF(Q374&lt;1980,"Dual Fuel","Natural Gas"),IF(AND(E374="Manhattan",G374&lt;&gt;"Multifamily Housing"),IF(Q374&lt;1945,"Oil",IF(Q374&lt;1980,"Dual Fuel","Natural Gas")),IF(E374="Downstate/LI/HV",IF(Q374&lt;1980,"Dual Fuel","Natural Gas"),IF(Q374&lt;1945,"Dual Fuel","Natural Gas"))))</f>
        <v>Dual Fuel</v>
      </c>
      <c r="AC374" s="42">
        <f t="shared" si="154"/>
        <v>3</v>
      </c>
      <c r="AD374" s="44" t="str">
        <f>IF(AND(E374="Upstate",Q374&gt;=1945),"Furnace",IF(Q374&gt;=1980,"HW Boiler",IF(AND(E374="Downstate/LI/HV",Q374&gt;=1945),"Furnace","Steam Boiler")))</f>
        <v>Steam Boiler</v>
      </c>
      <c r="AE374" s="42">
        <f t="shared" si="155"/>
        <v>2</v>
      </c>
      <c r="AF374" s="45">
        <v>1990</v>
      </c>
      <c r="AG374" s="40">
        <f t="shared" si="156"/>
        <v>2</v>
      </c>
      <c r="AH374" s="45" t="str">
        <f t="shared" si="173"/>
        <v>Steam</v>
      </c>
      <c r="AI374" s="40">
        <f t="shared" si="157"/>
        <v>2</v>
      </c>
      <c r="AJ374" s="46" t="s">
        <v>42</v>
      </c>
      <c r="AK374" s="40">
        <f t="shared" si="158"/>
        <v>0</v>
      </c>
      <c r="AL374" s="9" t="s">
        <v>1060</v>
      </c>
      <c r="AM374" s="9">
        <f t="shared" si="159"/>
        <v>2</v>
      </c>
      <c r="AN374" s="9" t="s">
        <v>1047</v>
      </c>
      <c r="AO374" s="47">
        <f>VLOOKUP(AN374,'Data Tables'!$E$4:$F$15,2,FALSE)</f>
        <v>8.6002589999999994</v>
      </c>
      <c r="AP374" s="9">
        <f t="shared" si="160"/>
        <v>4</v>
      </c>
      <c r="AQ374" s="9" t="s">
        <v>1061</v>
      </c>
      <c r="AR374" s="9">
        <f t="shared" si="161"/>
        <v>4</v>
      </c>
      <c r="AS374" s="9" t="str">
        <f t="shared" si="162"/>
        <v>Not NYC</v>
      </c>
      <c r="AT374" s="9"/>
      <c r="AU374" s="9">
        <f t="shared" si="163"/>
        <v>0</v>
      </c>
      <c r="AV374" s="9">
        <f t="shared" si="164"/>
        <v>50</v>
      </c>
    </row>
    <row r="375" spans="1:48" hidden="1" x14ac:dyDescent="0.25">
      <c r="A375" s="9" t="s">
        <v>734</v>
      </c>
      <c r="B375" s="9" t="s">
        <v>735</v>
      </c>
      <c r="C375" s="9" t="s">
        <v>648</v>
      </c>
      <c r="D375" s="9" t="s">
        <v>442</v>
      </c>
      <c r="E375" t="s">
        <v>1034</v>
      </c>
      <c r="F375" t="str">
        <f t="shared" si="145"/>
        <v>Not NYC</v>
      </c>
      <c r="G375" s="9" t="s">
        <v>76</v>
      </c>
      <c r="H375" s="36">
        <v>40.913066999999998</v>
      </c>
      <c r="I375" s="36">
        <v>-73.787218999999993</v>
      </c>
      <c r="J375" s="40">
        <f t="shared" si="172"/>
        <v>4</v>
      </c>
      <c r="K375" s="40">
        <f t="shared" si="146"/>
        <v>4</v>
      </c>
      <c r="L375" s="40">
        <f t="shared" si="147"/>
        <v>4</v>
      </c>
      <c r="M375" s="41">
        <v>49939.245124871311</v>
      </c>
      <c r="N375" s="41">
        <v>21775.833630031091</v>
      </c>
      <c r="O375" s="41">
        <f t="shared" si="171"/>
        <v>3434.0575029985043</v>
      </c>
      <c r="P375" s="42">
        <f t="shared" si="148"/>
        <v>1</v>
      </c>
      <c r="Q375" s="43">
        <v>1892</v>
      </c>
      <c r="R375" s="43">
        <v>2021</v>
      </c>
      <c r="S375" s="40">
        <f t="shared" si="149"/>
        <v>0</v>
      </c>
      <c r="T375" s="40"/>
      <c r="U375" s="40">
        <f t="shared" si="150"/>
        <v>0</v>
      </c>
      <c r="V375" s="40" t="str">
        <f>IFERROR(VLOOKUP(A375,'Data Tables'!$L$3:$M$89,2,FALSE),"No")</f>
        <v>No</v>
      </c>
      <c r="W375" s="40">
        <f t="shared" si="151"/>
        <v>0</v>
      </c>
      <c r="X375" s="43"/>
      <c r="Y375" s="40">
        <f t="shared" si="152"/>
        <v>0</v>
      </c>
      <c r="Z375" s="43" t="s">
        <v>77</v>
      </c>
      <c r="AA375" s="40">
        <f t="shared" si="153"/>
        <v>1</v>
      </c>
      <c r="AB375" s="44" t="str">
        <f>IF(AND(E375="Manhattan",G375="Multifamily Housing"),IF(Q375&lt;1980,"Dual Fuel","Natural Gas"),IF(AND(E375="Manhattan",G375&lt;&gt;"Multifamily Housing"),IF(Q375&lt;1945,"Oil",IF(Q375&lt;1980,"Dual Fuel","Natural Gas")),IF(E375="Downstate/LI/HV",IF(Q375&lt;1980,"Dual Fuel","Natural Gas"),IF(Q375&lt;1945,"Dual Fuel","Natural Gas"))))</f>
        <v>Dual Fuel</v>
      </c>
      <c r="AC375" s="42">
        <f t="shared" si="154"/>
        <v>3</v>
      </c>
      <c r="AD375" s="44" t="str">
        <f>IF(AND(E375="Upstate",Q375&gt;=1945),"Furnace",IF(Q375&gt;=1980,"HW Boiler",IF(AND(E375="Downstate/LI/HV",Q375&gt;=1945),"Furnace","Steam Boiler")))</f>
        <v>Steam Boiler</v>
      </c>
      <c r="AE375" s="42">
        <f t="shared" si="155"/>
        <v>2</v>
      </c>
      <c r="AF375" s="45">
        <v>1990</v>
      </c>
      <c r="AG375" s="40">
        <f t="shared" si="156"/>
        <v>2</v>
      </c>
      <c r="AH375" s="45" t="str">
        <f t="shared" si="173"/>
        <v>Steam</v>
      </c>
      <c r="AI375" s="40">
        <f t="shared" si="157"/>
        <v>2</v>
      </c>
      <c r="AJ375" s="46" t="s">
        <v>42</v>
      </c>
      <c r="AK375" s="40">
        <f t="shared" si="158"/>
        <v>0</v>
      </c>
      <c r="AL375" s="9" t="s">
        <v>1048</v>
      </c>
      <c r="AM375" s="9">
        <f t="shared" si="159"/>
        <v>4</v>
      </c>
      <c r="AN375" s="9" t="s">
        <v>1055</v>
      </c>
      <c r="AO375" s="47">
        <f>VLOOKUP(AN375,'Data Tables'!$E$4:$F$15,2,FALSE)</f>
        <v>20.157194</v>
      </c>
      <c r="AP375" s="9">
        <f t="shared" si="160"/>
        <v>0</v>
      </c>
      <c r="AQ375" s="9" t="s">
        <v>1050</v>
      </c>
      <c r="AR375" s="9">
        <f t="shared" si="161"/>
        <v>2</v>
      </c>
      <c r="AS375" s="9" t="str">
        <f t="shared" si="162"/>
        <v>Not NYC</v>
      </c>
      <c r="AT375" s="9"/>
      <c r="AU375" s="9">
        <f t="shared" si="163"/>
        <v>0</v>
      </c>
      <c r="AV375" s="9">
        <f t="shared" si="164"/>
        <v>50</v>
      </c>
    </row>
    <row r="376" spans="1:48" hidden="1" x14ac:dyDescent="0.25">
      <c r="A376" s="9" t="s">
        <v>903</v>
      </c>
      <c r="B376" s="9" t="s">
        <v>904</v>
      </c>
      <c r="C376" s="9" t="s">
        <v>863</v>
      </c>
      <c r="D376" s="9" t="s">
        <v>681</v>
      </c>
      <c r="E376" t="s">
        <v>1035</v>
      </c>
      <c r="F376" t="str">
        <f t="shared" si="145"/>
        <v>Not NYC</v>
      </c>
      <c r="G376" s="9" t="s">
        <v>76</v>
      </c>
      <c r="H376" s="36">
        <v>42.875830000000001</v>
      </c>
      <c r="I376" s="36">
        <v>-76.987382999999994</v>
      </c>
      <c r="J376" s="40">
        <f t="shared" si="172"/>
        <v>4</v>
      </c>
      <c r="K376" s="40">
        <f t="shared" si="146"/>
        <v>4</v>
      </c>
      <c r="L376" s="40">
        <f t="shared" si="147"/>
        <v>4</v>
      </c>
      <c r="M376" s="41">
        <v>34676.499297998678</v>
      </c>
      <c r="N376" s="41">
        <v>15120.566554359893</v>
      </c>
      <c r="O376" s="41">
        <f t="shared" si="171"/>
        <v>2384.5192752564972</v>
      </c>
      <c r="P376" s="42">
        <f t="shared" si="148"/>
        <v>1</v>
      </c>
      <c r="Q376" s="43">
        <v>1898</v>
      </c>
      <c r="R376" s="43">
        <v>2016</v>
      </c>
      <c r="S376" s="40">
        <f t="shared" si="149"/>
        <v>0</v>
      </c>
      <c r="T376" s="40"/>
      <c r="U376" s="40">
        <f t="shared" si="150"/>
        <v>0</v>
      </c>
      <c r="V376" s="40" t="str">
        <f>IFERROR(VLOOKUP(A376,'Data Tables'!$L$3:$M$89,2,FALSE),"No")</f>
        <v>No</v>
      </c>
      <c r="W376" s="40">
        <f t="shared" si="151"/>
        <v>0</v>
      </c>
      <c r="X376" s="43"/>
      <c r="Y376" s="40">
        <f t="shared" si="152"/>
        <v>0</v>
      </c>
      <c r="Z376" s="43" t="s">
        <v>156</v>
      </c>
      <c r="AA376" s="40">
        <f t="shared" si="153"/>
        <v>0</v>
      </c>
      <c r="AB376" s="43" t="s">
        <v>41</v>
      </c>
      <c r="AC376" s="42">
        <f t="shared" si="154"/>
        <v>2</v>
      </c>
      <c r="AD376" s="41" t="s">
        <v>104</v>
      </c>
      <c r="AE376" s="42">
        <f t="shared" si="155"/>
        <v>3</v>
      </c>
      <c r="AF376" s="43">
        <v>2003</v>
      </c>
      <c r="AG376" s="40">
        <f t="shared" si="156"/>
        <v>1</v>
      </c>
      <c r="AH376" s="45" t="str">
        <f t="shared" si="173"/>
        <v>Steam</v>
      </c>
      <c r="AI376" s="40">
        <f t="shared" si="157"/>
        <v>2</v>
      </c>
      <c r="AJ376" s="46" t="s">
        <v>42</v>
      </c>
      <c r="AK376" s="40">
        <f t="shared" si="158"/>
        <v>0</v>
      </c>
      <c r="AL376" s="9" t="s">
        <v>1060</v>
      </c>
      <c r="AM376" s="9">
        <f t="shared" si="159"/>
        <v>2</v>
      </c>
      <c r="AN376" s="9" t="s">
        <v>1053</v>
      </c>
      <c r="AO376" s="47">
        <f>VLOOKUP(AN376,'Data Tables'!$E$4:$F$15,2,FALSE)</f>
        <v>9.6621608999999999</v>
      </c>
      <c r="AP376" s="9">
        <f t="shared" si="160"/>
        <v>3</v>
      </c>
      <c r="AQ376" s="9" t="s">
        <v>1061</v>
      </c>
      <c r="AR376" s="9">
        <f t="shared" si="161"/>
        <v>4</v>
      </c>
      <c r="AS376" s="9" t="str">
        <f t="shared" si="162"/>
        <v>Not NYC</v>
      </c>
      <c r="AT376" s="9"/>
      <c r="AU376" s="9">
        <f t="shared" si="163"/>
        <v>0</v>
      </c>
      <c r="AV376" s="9">
        <f t="shared" si="164"/>
        <v>50</v>
      </c>
    </row>
    <row r="377" spans="1:48" hidden="1" x14ac:dyDescent="0.25">
      <c r="A377" s="9" t="s">
        <v>1030</v>
      </c>
      <c r="B377" s="9" t="s">
        <v>1031</v>
      </c>
      <c r="C377" s="9" t="s">
        <v>433</v>
      </c>
      <c r="D377" s="9" t="s">
        <v>434</v>
      </c>
      <c r="E377" t="s">
        <v>1035</v>
      </c>
      <c r="F377" t="str">
        <f t="shared" si="145"/>
        <v>Not NYC</v>
      </c>
      <c r="G377" s="9" t="s">
        <v>64</v>
      </c>
      <c r="H377" s="36">
        <v>43.154533440000002</v>
      </c>
      <c r="I377" s="36">
        <v>-77.604714000000001</v>
      </c>
      <c r="J377" s="40">
        <f t="shared" si="172"/>
        <v>0</v>
      </c>
      <c r="K377" s="40">
        <f t="shared" si="146"/>
        <v>1</v>
      </c>
      <c r="L377" s="40">
        <f t="shared" si="147"/>
        <v>2</v>
      </c>
      <c r="M377" s="41">
        <v>25635.723247937054</v>
      </c>
      <c r="N377" s="41">
        <v>11200.83908063711</v>
      </c>
      <c r="O377" s="41">
        <f t="shared" si="171"/>
        <v>1762.8329692257894</v>
      </c>
      <c r="P377" s="42">
        <f t="shared" si="148"/>
        <v>1</v>
      </c>
      <c r="Q377" s="43">
        <v>1967</v>
      </c>
      <c r="R377" s="43"/>
      <c r="S377" s="40">
        <f t="shared" si="149"/>
        <v>3</v>
      </c>
      <c r="T377" s="40"/>
      <c r="U377" s="40">
        <f t="shared" si="150"/>
        <v>0</v>
      </c>
      <c r="V377" s="40" t="str">
        <f>IFERROR(VLOOKUP(A377,'Data Tables'!$L$3:$M$89,2,FALSE),"No")</f>
        <v>No</v>
      </c>
      <c r="W377" s="40">
        <f t="shared" si="151"/>
        <v>0</v>
      </c>
      <c r="X377" s="43"/>
      <c r="Y377" s="40">
        <f t="shared" si="152"/>
        <v>0</v>
      </c>
      <c r="Z377" s="43" t="s">
        <v>40</v>
      </c>
      <c r="AA377" s="40">
        <f t="shared" si="153"/>
        <v>0</v>
      </c>
      <c r="AB377" s="44" t="str">
        <f>IF(AND(E377="Manhattan",G377="Multifamily Housing"),IF(Q377&lt;1980,"Dual Fuel","Natural Gas"),IF(AND(E377="Manhattan",G377&lt;&gt;"Multifamily Housing"),IF(Q377&lt;1945,"Oil",IF(Q377&lt;1980,"Dual Fuel","Natural Gas")),IF(E377="Downstate/LI/HV",IF(Q377&lt;1980,"Dual Fuel","Natural Gas"),IF(Q377&lt;1945,"Dual Fuel","Natural Gas"))))</f>
        <v>Natural Gas</v>
      </c>
      <c r="AC377" s="42">
        <f t="shared" si="154"/>
        <v>2</v>
      </c>
      <c r="AD377" s="44" t="str">
        <f>IF(AND(E377="Upstate",Q377&gt;=1945),"Furnace",IF(Q377&gt;=1980,"HW Boiler",IF(AND(E377="Downstate/LI/HV",Q377&gt;=1945),"Furnace","Steam Boiler")))</f>
        <v>Furnace</v>
      </c>
      <c r="AE377" s="42">
        <f t="shared" si="155"/>
        <v>3</v>
      </c>
      <c r="AF377" s="45">
        <v>1990</v>
      </c>
      <c r="AG377" s="40">
        <f t="shared" si="156"/>
        <v>2</v>
      </c>
      <c r="AH377" s="45" t="str">
        <f t="shared" si="173"/>
        <v>Forced Air</v>
      </c>
      <c r="AI377" s="40">
        <f t="shared" si="157"/>
        <v>4</v>
      </c>
      <c r="AJ377" s="46" t="s">
        <v>42</v>
      </c>
      <c r="AK377" s="40">
        <f t="shared" si="158"/>
        <v>0</v>
      </c>
      <c r="AL377" s="9" t="s">
        <v>1060</v>
      </c>
      <c r="AM377" s="9">
        <f t="shared" si="159"/>
        <v>2</v>
      </c>
      <c r="AN377" s="9" t="s">
        <v>1054</v>
      </c>
      <c r="AO377" s="47">
        <f>VLOOKUP(AN377,'Data Tables'!$E$4:$F$15,2,FALSE)</f>
        <v>10.88392</v>
      </c>
      <c r="AP377" s="9">
        <f t="shared" si="160"/>
        <v>3</v>
      </c>
      <c r="AQ377" s="9" t="s">
        <v>1061</v>
      </c>
      <c r="AR377" s="9">
        <f t="shared" si="161"/>
        <v>4</v>
      </c>
      <c r="AS377" s="9" t="str">
        <f t="shared" si="162"/>
        <v>Not NYC</v>
      </c>
      <c r="AT377" s="9"/>
      <c r="AU377" s="9">
        <f t="shared" si="163"/>
        <v>0</v>
      </c>
      <c r="AV377" s="9">
        <f t="shared" si="164"/>
        <v>50</v>
      </c>
    </row>
    <row r="378" spans="1:48" x14ac:dyDescent="0.25">
      <c r="A378" s="9" t="s">
        <v>332</v>
      </c>
      <c r="B378" s="9" t="s">
        <v>333</v>
      </c>
      <c r="C378" s="9" t="s">
        <v>38</v>
      </c>
      <c r="D378" s="9" t="s">
        <v>38</v>
      </c>
      <c r="E378" t="s">
        <v>1034</v>
      </c>
      <c r="F378" t="str">
        <f t="shared" si="145"/>
        <v>NYC</v>
      </c>
      <c r="G378" s="9" t="s">
        <v>53</v>
      </c>
      <c r="H378" s="36">
        <v>40.691469400000003</v>
      </c>
      <c r="I378" s="36">
        <v>-73.962895099999997</v>
      </c>
      <c r="J378" s="40">
        <f t="shared" si="172"/>
        <v>2</v>
      </c>
      <c r="K378" s="40">
        <f t="shared" si="146"/>
        <v>0</v>
      </c>
      <c r="L378" s="40">
        <f t="shared" si="147"/>
        <v>1</v>
      </c>
      <c r="M378" s="41">
        <v>49926.258592941173</v>
      </c>
      <c r="N378" s="41">
        <v>5640.491902894737</v>
      </c>
      <c r="O378" s="41">
        <f t="shared" si="171"/>
        <v>3433.1644879498963</v>
      </c>
      <c r="P378" s="42">
        <f t="shared" si="148"/>
        <v>1</v>
      </c>
      <c r="Q378" s="43">
        <v>1975</v>
      </c>
      <c r="R378" s="43">
        <v>2021</v>
      </c>
      <c r="S378" s="40">
        <f t="shared" si="149"/>
        <v>0</v>
      </c>
      <c r="T378" s="40"/>
      <c r="U378" s="40">
        <f t="shared" si="150"/>
        <v>0</v>
      </c>
      <c r="V378" s="40" t="str">
        <f>IFERROR(VLOOKUP(A378,'Data Tables'!$L$3:$M$89,2,FALSE),"No")</f>
        <v>Yes</v>
      </c>
      <c r="W378" s="40">
        <f t="shared" si="151"/>
        <v>4</v>
      </c>
      <c r="X378" s="43"/>
      <c r="Y378" s="40">
        <f t="shared" si="152"/>
        <v>0</v>
      </c>
      <c r="Z378" s="41" t="s">
        <v>77</v>
      </c>
      <c r="AA378" s="40">
        <f t="shared" si="153"/>
        <v>1</v>
      </c>
      <c r="AB378" s="41" t="s">
        <v>41</v>
      </c>
      <c r="AC378" s="42">
        <f t="shared" si="154"/>
        <v>2</v>
      </c>
      <c r="AD378" s="41" t="s">
        <v>74</v>
      </c>
      <c r="AE378" s="42">
        <f t="shared" si="155"/>
        <v>2</v>
      </c>
      <c r="AF378" s="45">
        <v>1990</v>
      </c>
      <c r="AG378" s="40">
        <f t="shared" si="156"/>
        <v>2</v>
      </c>
      <c r="AH378" s="45" t="str">
        <f t="shared" si="173"/>
        <v>Forced Air</v>
      </c>
      <c r="AI378" s="40">
        <f t="shared" si="157"/>
        <v>4</v>
      </c>
      <c r="AJ378" s="46" t="s">
        <v>42</v>
      </c>
      <c r="AK378" s="40">
        <f t="shared" si="158"/>
        <v>0</v>
      </c>
      <c r="AL378" s="9" t="s">
        <v>1048</v>
      </c>
      <c r="AM378" s="9">
        <f t="shared" si="159"/>
        <v>4</v>
      </c>
      <c r="AN378" s="9" t="s">
        <v>1055</v>
      </c>
      <c r="AO378" s="47">
        <f>VLOOKUP(AN378,'Data Tables'!$E$4:$F$15,2,FALSE)</f>
        <v>20.157194</v>
      </c>
      <c r="AP378" s="9">
        <f t="shared" si="160"/>
        <v>0</v>
      </c>
      <c r="AQ378" s="9" t="s">
        <v>1050</v>
      </c>
      <c r="AR378" s="9">
        <f t="shared" si="161"/>
        <v>2</v>
      </c>
      <c r="AS378" s="9" t="str">
        <f t="shared" si="162"/>
        <v>NYC Natural Gas</v>
      </c>
      <c r="AT378" s="9"/>
      <c r="AU378" s="9">
        <f t="shared" si="163"/>
        <v>2</v>
      </c>
      <c r="AV378" s="9">
        <f t="shared" si="164"/>
        <v>50</v>
      </c>
    </row>
    <row r="379" spans="1:48" hidden="1" x14ac:dyDescent="0.25">
      <c r="A379" s="9" t="s">
        <v>973</v>
      </c>
      <c r="B379" s="9" t="s">
        <v>974</v>
      </c>
      <c r="C379" s="9" t="s">
        <v>534</v>
      </c>
      <c r="D379" s="9" t="s">
        <v>535</v>
      </c>
      <c r="E379" t="s">
        <v>1034</v>
      </c>
      <c r="F379" t="str">
        <f t="shared" si="145"/>
        <v>Not NYC</v>
      </c>
      <c r="G379" s="9" t="s">
        <v>53</v>
      </c>
      <c r="H379" s="36">
        <v>41.724245000000003</v>
      </c>
      <c r="I379" s="36">
        <v>-73.904651999999999</v>
      </c>
      <c r="J379" s="40">
        <v>1</v>
      </c>
      <c r="K379" s="40">
        <f t="shared" si="146"/>
        <v>0</v>
      </c>
      <c r="L379" s="40">
        <f t="shared" si="147"/>
        <v>1</v>
      </c>
      <c r="M379" s="41">
        <v>30114.351175324668</v>
      </c>
      <c r="N379" s="41">
        <v>3390.0658486842103</v>
      </c>
      <c r="O379" s="41">
        <f t="shared" si="171"/>
        <v>2070.8045014090908</v>
      </c>
      <c r="P379" s="42">
        <f t="shared" si="148"/>
        <v>1</v>
      </c>
      <c r="Q379" s="43">
        <v>1913</v>
      </c>
      <c r="R379" s="43">
        <v>2022</v>
      </c>
      <c r="S379" s="40">
        <f t="shared" si="149"/>
        <v>0</v>
      </c>
      <c r="T379" s="40" t="s">
        <v>1162</v>
      </c>
      <c r="U379" s="40">
        <f t="shared" si="150"/>
        <v>4</v>
      </c>
      <c r="V379" s="40" t="str">
        <f>IFERROR(VLOOKUP(A379,'Data Tables'!$L$3:$M$89,2,FALSE),"No")</f>
        <v>No</v>
      </c>
      <c r="W379" s="40">
        <f t="shared" si="151"/>
        <v>0</v>
      </c>
      <c r="X379" s="43"/>
      <c r="Y379" s="40">
        <f t="shared" si="152"/>
        <v>0</v>
      </c>
      <c r="Z379" s="43" t="s">
        <v>46</v>
      </c>
      <c r="AA379" s="40">
        <f t="shared" si="153"/>
        <v>4</v>
      </c>
      <c r="AB379" s="44" t="str">
        <f>IF(AND(E379="Manhattan",G379="Multifamily Housing"),IF(Q379&lt;1980,"Dual Fuel","Natural Gas"),IF(AND(E379="Manhattan",G379&lt;&gt;"Multifamily Housing"),IF(Q379&lt;1945,"Oil",IF(Q379&lt;1980,"Dual Fuel","Natural Gas")),IF(E379="Downstate/LI/HV",IF(Q379&lt;1980,"Dual Fuel","Natural Gas"),IF(Q379&lt;1945,"Dual Fuel","Natural Gas"))))</f>
        <v>Dual Fuel</v>
      </c>
      <c r="AC379" s="42">
        <f t="shared" si="154"/>
        <v>3</v>
      </c>
      <c r="AD379" s="44" t="str">
        <f>IF(AND(E379="Upstate",Q379&gt;=1945),"Furnace",IF(Q379&gt;=1980,"HW Boiler",IF(AND(E379="Downstate/LI/HV",Q379&gt;=1945),"Furnace","Steam Boiler")))</f>
        <v>Steam Boiler</v>
      </c>
      <c r="AE379" s="42">
        <f t="shared" si="155"/>
        <v>2</v>
      </c>
      <c r="AF379" s="45">
        <v>1990</v>
      </c>
      <c r="AG379" s="40">
        <f t="shared" si="156"/>
        <v>2</v>
      </c>
      <c r="AH379" s="45" t="str">
        <f t="shared" si="173"/>
        <v>Steam</v>
      </c>
      <c r="AI379" s="40">
        <f t="shared" si="157"/>
        <v>2</v>
      </c>
      <c r="AJ379" s="46" t="s">
        <v>42</v>
      </c>
      <c r="AK379" s="40">
        <f t="shared" si="158"/>
        <v>0</v>
      </c>
      <c r="AL379" s="9" t="s">
        <v>1060</v>
      </c>
      <c r="AM379" s="9">
        <f t="shared" si="159"/>
        <v>2</v>
      </c>
      <c r="AN379" s="9" t="s">
        <v>1056</v>
      </c>
      <c r="AO379" s="47">
        <f>VLOOKUP(AN379,'Data Tables'!$E$4:$F$15,2,FALSE)</f>
        <v>13.229555</v>
      </c>
      <c r="AP379" s="9">
        <f t="shared" si="160"/>
        <v>2</v>
      </c>
      <c r="AQ379" s="9" t="s">
        <v>1061</v>
      </c>
      <c r="AR379" s="9">
        <f t="shared" si="161"/>
        <v>4</v>
      </c>
      <c r="AS379" s="9" t="str">
        <f t="shared" si="162"/>
        <v>Not NYC</v>
      </c>
      <c r="AT379" s="9"/>
      <c r="AU379" s="9">
        <f t="shared" si="163"/>
        <v>0</v>
      </c>
      <c r="AV379" s="9">
        <f t="shared" si="164"/>
        <v>50</v>
      </c>
    </row>
    <row r="380" spans="1:48" hidden="1" x14ac:dyDescent="0.25">
      <c r="A380" s="9" t="s">
        <v>945</v>
      </c>
      <c r="B380" s="9" t="s">
        <v>946</v>
      </c>
      <c r="C380" s="9" t="s">
        <v>581</v>
      </c>
      <c r="D380" s="9" t="s">
        <v>582</v>
      </c>
      <c r="E380" t="s">
        <v>1035</v>
      </c>
      <c r="F380" t="str">
        <f t="shared" si="145"/>
        <v>Not NYC</v>
      </c>
      <c r="G380" s="9" t="s">
        <v>64</v>
      </c>
      <c r="H380" s="36">
        <v>43.085743999999998</v>
      </c>
      <c r="I380" s="36">
        <v>-79.057805000000002</v>
      </c>
      <c r="J380" s="40">
        <f t="shared" ref="J380:J391" si="174">IF(OR(G380="Hospitals",G380="Nursing Homes",G380="Hotels",G380="Airports"),4,IF(OR(G380="Multifamily Housing",G380="Correctional Facilities",G380="Military"),3,IF(G380="Colleges &amp; Universities",2,IF(G380="Office",0,666))))</f>
        <v>0</v>
      </c>
      <c r="K380" s="40">
        <f t="shared" si="146"/>
        <v>1</v>
      </c>
      <c r="L380" s="40">
        <f t="shared" si="147"/>
        <v>2</v>
      </c>
      <c r="M380" s="41">
        <v>32189.262604241838</v>
      </c>
      <c r="N380" s="41">
        <v>14064.23166093028</v>
      </c>
      <c r="O380" s="41">
        <f t="shared" si="171"/>
        <v>2213.4851755505124</v>
      </c>
      <c r="P380" s="42">
        <f t="shared" si="148"/>
        <v>1</v>
      </c>
      <c r="Q380" s="43">
        <v>2002</v>
      </c>
      <c r="R380" s="43">
        <v>2008</v>
      </c>
      <c r="S380" s="40">
        <f t="shared" si="149"/>
        <v>0</v>
      </c>
      <c r="T380" s="40"/>
      <c r="U380" s="40">
        <f t="shared" si="150"/>
        <v>0</v>
      </c>
      <c r="V380" s="40" t="str">
        <f>IFERROR(VLOOKUP(A380,'Data Tables'!$L$3:$M$89,2,FALSE),"No")</f>
        <v>No</v>
      </c>
      <c r="W380" s="40">
        <f t="shared" si="151"/>
        <v>0</v>
      </c>
      <c r="X380" s="43"/>
      <c r="Y380" s="40">
        <f t="shared" si="152"/>
        <v>0</v>
      </c>
      <c r="Z380" s="43" t="s">
        <v>77</v>
      </c>
      <c r="AA380" s="40">
        <f t="shared" si="153"/>
        <v>1</v>
      </c>
      <c r="AB380" s="43" t="s">
        <v>947</v>
      </c>
      <c r="AC380" s="42">
        <f t="shared" si="154"/>
        <v>2</v>
      </c>
      <c r="AD380" s="41" t="s">
        <v>104</v>
      </c>
      <c r="AE380" s="42">
        <f t="shared" si="155"/>
        <v>3</v>
      </c>
      <c r="AF380" s="45">
        <v>1990</v>
      </c>
      <c r="AG380" s="40">
        <f t="shared" si="156"/>
        <v>2</v>
      </c>
      <c r="AH380" s="45" t="str">
        <f t="shared" si="173"/>
        <v>Forced Air</v>
      </c>
      <c r="AI380" s="40">
        <f t="shared" si="157"/>
        <v>4</v>
      </c>
      <c r="AJ380" s="46" t="s">
        <v>42</v>
      </c>
      <c r="AK380" s="40">
        <f t="shared" si="158"/>
        <v>0</v>
      </c>
      <c r="AL380" s="9" t="s">
        <v>1060</v>
      </c>
      <c r="AM380" s="9">
        <f t="shared" si="159"/>
        <v>2</v>
      </c>
      <c r="AN380" s="9" t="s">
        <v>1047</v>
      </c>
      <c r="AO380" s="47">
        <f>VLOOKUP(AN380,'Data Tables'!$E$4:$F$15,2,FALSE)</f>
        <v>8.6002589999999994</v>
      </c>
      <c r="AP380" s="9">
        <f t="shared" si="160"/>
        <v>4</v>
      </c>
      <c r="AQ380" s="9" t="s">
        <v>1061</v>
      </c>
      <c r="AR380" s="9">
        <f t="shared" si="161"/>
        <v>4</v>
      </c>
      <c r="AS380" s="9" t="str">
        <f t="shared" si="162"/>
        <v>Not NYC</v>
      </c>
      <c r="AT380" s="9"/>
      <c r="AU380" s="9">
        <f t="shared" si="163"/>
        <v>0</v>
      </c>
      <c r="AV380" s="9">
        <f t="shared" si="164"/>
        <v>49</v>
      </c>
    </row>
    <row r="381" spans="1:48" hidden="1" x14ac:dyDescent="0.25">
      <c r="A381" s="9" t="s">
        <v>709</v>
      </c>
      <c r="B381" s="9" t="s">
        <v>710</v>
      </c>
      <c r="C381" s="9" t="s">
        <v>711</v>
      </c>
      <c r="D381" s="9" t="s">
        <v>535</v>
      </c>
      <c r="E381" t="s">
        <v>1034</v>
      </c>
      <c r="F381" t="str">
        <f t="shared" si="145"/>
        <v>Not NYC</v>
      </c>
      <c r="G381" s="9" t="s">
        <v>53</v>
      </c>
      <c r="H381" s="36">
        <v>41.745806000000002</v>
      </c>
      <c r="I381" s="36">
        <v>-73.933231000000006</v>
      </c>
      <c r="J381" s="40">
        <f t="shared" si="174"/>
        <v>2</v>
      </c>
      <c r="K381" s="40">
        <f t="shared" si="146"/>
        <v>0</v>
      </c>
      <c r="L381" s="40">
        <f t="shared" si="147"/>
        <v>1</v>
      </c>
      <c r="M381" s="41">
        <v>52029.595811688312</v>
      </c>
      <c r="N381" s="41">
        <v>5857.1328618421057</v>
      </c>
      <c r="O381" s="41">
        <f t="shared" si="171"/>
        <v>3577.7998531684498</v>
      </c>
      <c r="P381" s="42">
        <f t="shared" si="148"/>
        <v>2</v>
      </c>
      <c r="Q381" s="43">
        <v>1970</v>
      </c>
      <c r="R381" s="43"/>
      <c r="S381" s="40">
        <f t="shared" si="149"/>
        <v>3</v>
      </c>
      <c r="T381" s="40"/>
      <c r="U381" s="40">
        <f t="shared" si="150"/>
        <v>0</v>
      </c>
      <c r="V381" s="40" t="str">
        <f>IFERROR(VLOOKUP(A381,'Data Tables'!$L$3:$M$89,2,FALSE),"No")</f>
        <v>Yes</v>
      </c>
      <c r="W381" s="40">
        <f t="shared" si="151"/>
        <v>4</v>
      </c>
      <c r="X381" s="43"/>
      <c r="Y381" s="40">
        <f t="shared" si="152"/>
        <v>0</v>
      </c>
      <c r="Z381" s="43" t="s">
        <v>156</v>
      </c>
      <c r="AA381" s="40">
        <f t="shared" si="153"/>
        <v>0</v>
      </c>
      <c r="AB381" s="44" t="str">
        <f>IF(AND(E381="Manhattan",G381="Multifamily Housing"),IF(Q381&lt;1980,"Dual Fuel","Natural Gas"),IF(AND(E381="Manhattan",G381&lt;&gt;"Multifamily Housing"),IF(Q381&lt;1945,"Oil",IF(Q381&lt;1980,"Dual Fuel","Natural Gas")),IF(E381="Downstate/LI/HV",IF(Q381&lt;1980,"Dual Fuel","Natural Gas"),IF(Q381&lt;1945,"Dual Fuel","Natural Gas"))))</f>
        <v>Dual Fuel</v>
      </c>
      <c r="AC381" s="42">
        <f t="shared" si="154"/>
        <v>3</v>
      </c>
      <c r="AD381" s="41" t="s">
        <v>88</v>
      </c>
      <c r="AE381" s="42">
        <f t="shared" si="155"/>
        <v>1</v>
      </c>
      <c r="AF381" s="45">
        <v>1990</v>
      </c>
      <c r="AG381" s="40">
        <f t="shared" si="156"/>
        <v>2</v>
      </c>
      <c r="AH381" s="45" t="str">
        <f t="shared" si="173"/>
        <v>Forced Air</v>
      </c>
      <c r="AI381" s="40">
        <f t="shared" si="157"/>
        <v>4</v>
      </c>
      <c r="AJ381" s="46" t="s">
        <v>42</v>
      </c>
      <c r="AK381" s="40">
        <f t="shared" si="158"/>
        <v>0</v>
      </c>
      <c r="AL381" s="9" t="s">
        <v>1060</v>
      </c>
      <c r="AM381" s="9">
        <f t="shared" si="159"/>
        <v>2</v>
      </c>
      <c r="AN381" s="9" t="s">
        <v>1056</v>
      </c>
      <c r="AO381" s="47">
        <f>VLOOKUP(AN381,'Data Tables'!$E$4:$F$15,2,FALSE)</f>
        <v>13.229555</v>
      </c>
      <c r="AP381" s="9">
        <f t="shared" si="160"/>
        <v>2</v>
      </c>
      <c r="AQ381" s="9" t="s">
        <v>1061</v>
      </c>
      <c r="AR381" s="9">
        <f t="shared" si="161"/>
        <v>0</v>
      </c>
      <c r="AS381" s="9" t="str">
        <f t="shared" si="162"/>
        <v>Not NYC</v>
      </c>
      <c r="AT381" s="9"/>
      <c r="AU381" s="9">
        <f t="shared" si="163"/>
        <v>0</v>
      </c>
      <c r="AV381" s="9">
        <f t="shared" si="164"/>
        <v>49</v>
      </c>
    </row>
    <row r="382" spans="1:48" x14ac:dyDescent="0.25">
      <c r="A382" s="9" t="s">
        <v>354</v>
      </c>
      <c r="B382" s="9" t="s">
        <v>355</v>
      </c>
      <c r="C382" s="9" t="s">
        <v>62</v>
      </c>
      <c r="D382" s="9" t="s">
        <v>63</v>
      </c>
      <c r="E382" t="s">
        <v>63</v>
      </c>
      <c r="F382" t="str">
        <f t="shared" si="145"/>
        <v>NYC</v>
      </c>
      <c r="G382" s="9" t="s">
        <v>53</v>
      </c>
      <c r="H382" s="36">
        <v>40.747626699999998</v>
      </c>
      <c r="I382" s="36">
        <v>-73.983484700000005</v>
      </c>
      <c r="J382" s="40">
        <f t="shared" si="174"/>
        <v>2</v>
      </c>
      <c r="K382" s="40">
        <f t="shared" si="146"/>
        <v>0</v>
      </c>
      <c r="L382" s="40">
        <f t="shared" si="147"/>
        <v>1</v>
      </c>
      <c r="M382" s="41">
        <v>25780.245091764704</v>
      </c>
      <c r="N382" s="41">
        <v>2912.5608005263157</v>
      </c>
      <c r="O382" s="41">
        <f t="shared" si="171"/>
        <v>1772.7709713101733</v>
      </c>
      <c r="P382" s="42">
        <f t="shared" si="148"/>
        <v>1</v>
      </c>
      <c r="Q382" s="43">
        <v>1927</v>
      </c>
      <c r="R382" s="43"/>
      <c r="S382" s="40">
        <f t="shared" si="149"/>
        <v>4</v>
      </c>
      <c r="T382" s="40"/>
      <c r="U382" s="40">
        <f t="shared" si="150"/>
        <v>0</v>
      </c>
      <c r="V382" s="40" t="str">
        <f>IFERROR(VLOOKUP(A382,'Data Tables'!$L$3:$M$89,2,FALSE),"No")</f>
        <v>No</v>
      </c>
      <c r="W382" s="40">
        <f t="shared" si="151"/>
        <v>0</v>
      </c>
      <c r="X382" s="43"/>
      <c r="Y382" s="40">
        <f t="shared" si="152"/>
        <v>0</v>
      </c>
      <c r="Z382" s="41" t="s">
        <v>40</v>
      </c>
      <c r="AA382" s="40">
        <f t="shared" si="153"/>
        <v>0</v>
      </c>
      <c r="AB382" s="41" t="s">
        <v>41</v>
      </c>
      <c r="AC382" s="42">
        <f t="shared" si="154"/>
        <v>2</v>
      </c>
      <c r="AD382" s="41" t="s">
        <v>54</v>
      </c>
      <c r="AE382" s="42">
        <f t="shared" si="155"/>
        <v>2</v>
      </c>
      <c r="AF382" s="45">
        <v>1990</v>
      </c>
      <c r="AG382" s="40">
        <f t="shared" si="156"/>
        <v>2</v>
      </c>
      <c r="AH382" s="43" t="s">
        <v>49</v>
      </c>
      <c r="AI382" s="40">
        <f t="shared" si="157"/>
        <v>2</v>
      </c>
      <c r="AJ382" s="46" t="s">
        <v>49</v>
      </c>
      <c r="AK382" s="40">
        <f t="shared" si="158"/>
        <v>1</v>
      </c>
      <c r="AL382" s="9" t="s">
        <v>1048</v>
      </c>
      <c r="AM382" s="9">
        <f t="shared" si="159"/>
        <v>4</v>
      </c>
      <c r="AN382" s="9" t="s">
        <v>1055</v>
      </c>
      <c r="AO382" s="47">
        <f>VLOOKUP(AN382,'Data Tables'!$E$4:$F$15,2,FALSE)</f>
        <v>20.157194</v>
      </c>
      <c r="AP382" s="9">
        <f t="shared" si="160"/>
        <v>0</v>
      </c>
      <c r="AQ382" s="9" t="s">
        <v>1050</v>
      </c>
      <c r="AR382" s="9">
        <f t="shared" si="161"/>
        <v>2</v>
      </c>
      <c r="AS382" s="9" t="str">
        <f t="shared" si="162"/>
        <v>NYC Natural Gas</v>
      </c>
      <c r="AT382" s="9"/>
      <c r="AU382" s="9">
        <f t="shared" si="163"/>
        <v>2</v>
      </c>
      <c r="AV382" s="9">
        <f t="shared" si="164"/>
        <v>49</v>
      </c>
    </row>
    <row r="383" spans="1:48" x14ac:dyDescent="0.25">
      <c r="A383" s="9" t="s">
        <v>349</v>
      </c>
      <c r="B383" s="9" t="s">
        <v>350</v>
      </c>
      <c r="C383" s="9" t="s">
        <v>62</v>
      </c>
      <c r="D383" s="9" t="s">
        <v>63</v>
      </c>
      <c r="E383" t="s">
        <v>63</v>
      </c>
      <c r="F383" t="str">
        <f t="shared" si="145"/>
        <v>NYC</v>
      </c>
      <c r="G383" s="9" t="s">
        <v>53</v>
      </c>
      <c r="H383" s="36">
        <v>40.750399999999999</v>
      </c>
      <c r="I383" s="36">
        <v>-73.941500000000005</v>
      </c>
      <c r="J383" s="40">
        <f t="shared" si="174"/>
        <v>2</v>
      </c>
      <c r="K383" s="40">
        <f t="shared" si="146"/>
        <v>0</v>
      </c>
      <c r="L383" s="40">
        <f t="shared" si="147"/>
        <v>1</v>
      </c>
      <c r="M383" s="41">
        <v>29628.908837647061</v>
      </c>
      <c r="N383" s="41">
        <v>3347.3692021052625</v>
      </c>
      <c r="O383" s="41">
        <f t="shared" si="171"/>
        <v>2037.4232018358482</v>
      </c>
      <c r="P383" s="42">
        <f t="shared" si="148"/>
        <v>1</v>
      </c>
      <c r="Q383" s="43">
        <v>1949</v>
      </c>
      <c r="R383" s="43"/>
      <c r="S383" s="40">
        <f t="shared" si="149"/>
        <v>3</v>
      </c>
      <c r="T383" s="40"/>
      <c r="U383" s="40">
        <f t="shared" si="150"/>
        <v>0</v>
      </c>
      <c r="V383" s="40" t="str">
        <f>IFERROR(VLOOKUP(A383,'Data Tables'!$L$3:$M$89,2,FALSE),"No")</f>
        <v>No</v>
      </c>
      <c r="W383" s="40">
        <f t="shared" si="151"/>
        <v>0</v>
      </c>
      <c r="X383" s="43"/>
      <c r="Y383" s="40">
        <f t="shared" si="152"/>
        <v>0</v>
      </c>
      <c r="Z383" s="41" t="s">
        <v>40</v>
      </c>
      <c r="AA383" s="40">
        <f t="shared" si="153"/>
        <v>0</v>
      </c>
      <c r="AB383" s="44" t="str">
        <f>IF(AND(E383="Manhattan",G383="Multifamily Housing"),IF(Q383&lt;1980,"Dual Fuel","Natural Gas"),IF(AND(E383="Manhattan",G383&lt;&gt;"Multifamily Housing"),IF(Q383&lt;1945,"Oil",IF(Q383&lt;1980,"Dual Fuel","Natural Gas")),IF(E383="Downstate/LI/HV",IF(Q383&lt;1980,"Dual Fuel","Natural Gas"),IF(Q383&lt;1945,"Dual Fuel","Natural Gas"))))</f>
        <v>Dual Fuel</v>
      </c>
      <c r="AC383" s="42">
        <f t="shared" si="154"/>
        <v>3</v>
      </c>
      <c r="AD383" s="44" t="str">
        <f>IF(AND(E383="Upstate",Q383&gt;=1945),"Furnace",IF(Q383&gt;=1980,"HW Boiler",IF(AND(E383="Downstate/LI/HV",Q383&gt;=1945),"Furnace","Steam Boiler")))</f>
        <v>Steam Boiler</v>
      </c>
      <c r="AE383" s="42">
        <f t="shared" si="155"/>
        <v>2</v>
      </c>
      <c r="AF383" s="45">
        <v>1990</v>
      </c>
      <c r="AG383" s="40">
        <f t="shared" si="156"/>
        <v>2</v>
      </c>
      <c r="AH383" s="45" t="str">
        <f>IF(AND(E383="Upstate",Q383&gt;=1945),"Forced Air",IF(Q383&gt;=1980,"Hydronic",IF(AND(E383="Downstate/LI/HV",Q383&gt;=1945),"Forced Air","Steam")))</f>
        <v>Steam</v>
      </c>
      <c r="AI383" s="40">
        <f t="shared" si="157"/>
        <v>2</v>
      </c>
      <c r="AJ383" s="46" t="s">
        <v>42</v>
      </c>
      <c r="AK383" s="40">
        <f t="shared" si="158"/>
        <v>0</v>
      </c>
      <c r="AL383" s="9" t="s">
        <v>1048</v>
      </c>
      <c r="AM383" s="9">
        <f t="shared" si="159"/>
        <v>4</v>
      </c>
      <c r="AN383" s="9" t="s">
        <v>1055</v>
      </c>
      <c r="AO383" s="47">
        <f>VLOOKUP(AN383,'Data Tables'!$E$4:$F$15,2,FALSE)</f>
        <v>20.157194</v>
      </c>
      <c r="AP383" s="9">
        <f t="shared" si="160"/>
        <v>0</v>
      </c>
      <c r="AQ383" s="9" t="s">
        <v>1050</v>
      </c>
      <c r="AR383" s="9">
        <f t="shared" si="161"/>
        <v>2</v>
      </c>
      <c r="AS383" s="9" t="str">
        <f t="shared" si="162"/>
        <v>NYC Dual Fuel</v>
      </c>
      <c r="AT383" s="9"/>
      <c r="AU383" s="9">
        <f t="shared" si="163"/>
        <v>3</v>
      </c>
      <c r="AV383" s="9">
        <f t="shared" si="164"/>
        <v>49</v>
      </c>
    </row>
    <row r="384" spans="1:48" hidden="1" x14ac:dyDescent="0.25">
      <c r="A384" s="9" t="s">
        <v>664</v>
      </c>
      <c r="B384" s="9" t="s">
        <v>665</v>
      </c>
      <c r="C384" s="9" t="s">
        <v>666</v>
      </c>
      <c r="D384" s="9" t="s">
        <v>442</v>
      </c>
      <c r="E384" t="s">
        <v>1034</v>
      </c>
      <c r="F384" t="str">
        <f t="shared" si="145"/>
        <v>Not NYC</v>
      </c>
      <c r="G384" s="9" t="s">
        <v>339</v>
      </c>
      <c r="H384" s="36">
        <v>41.152921631509599</v>
      </c>
      <c r="I384" s="36">
        <v>-73.868688328609593</v>
      </c>
      <c r="J384" s="40">
        <f t="shared" si="174"/>
        <v>3</v>
      </c>
      <c r="K384" s="40">
        <f t="shared" si="146"/>
        <v>1</v>
      </c>
      <c r="L384" s="40">
        <f t="shared" si="147"/>
        <v>1</v>
      </c>
      <c r="M384" s="41">
        <v>59629.349273924039</v>
      </c>
      <c r="N384" s="41">
        <v>32713.323559999997</v>
      </c>
      <c r="O384" s="41">
        <f t="shared" si="171"/>
        <v>4100.3946647774828</v>
      </c>
      <c r="P384" s="42">
        <f t="shared" si="148"/>
        <v>2</v>
      </c>
      <c r="Q384" s="43">
        <v>1828</v>
      </c>
      <c r="R384" s="43"/>
      <c r="S384" s="40">
        <f t="shared" si="149"/>
        <v>4</v>
      </c>
      <c r="T384" s="40" t="s">
        <v>1162</v>
      </c>
      <c r="U384" s="40">
        <f t="shared" si="150"/>
        <v>4</v>
      </c>
      <c r="V384" s="40" t="str">
        <f>IFERROR(VLOOKUP(A384,'Data Tables'!$L$3:$M$89,2,FALSE),"No")</f>
        <v>No</v>
      </c>
      <c r="W384" s="40">
        <f t="shared" si="151"/>
        <v>0</v>
      </c>
      <c r="X384" s="43"/>
      <c r="Y384" s="40">
        <f t="shared" si="152"/>
        <v>0</v>
      </c>
      <c r="Z384" s="43" t="s">
        <v>156</v>
      </c>
      <c r="AA384" s="40">
        <f t="shared" si="153"/>
        <v>0</v>
      </c>
      <c r="AB384" s="44" t="str">
        <f>IF(AND(E384="Manhattan",G384="Multifamily Housing"),IF(Q384&lt;1980,"Dual Fuel","Natural Gas"),IF(AND(E384="Manhattan",G384&lt;&gt;"Multifamily Housing"),IF(Q384&lt;1945,"Oil",IF(Q384&lt;1980,"Dual Fuel","Natural Gas")),IF(E384="Downstate/LI/HV",IF(Q384&lt;1980,"Dual Fuel","Natural Gas"),IF(Q384&lt;1945,"Dual Fuel","Natural Gas"))))</f>
        <v>Dual Fuel</v>
      </c>
      <c r="AC384" s="42">
        <f t="shared" si="154"/>
        <v>3</v>
      </c>
      <c r="AD384" s="44" t="str">
        <f>IF(AND(E384="Upstate",Q384&gt;=1945),"Furnace",IF(Q384&gt;=1980,"HW Boiler",IF(AND(E384="Downstate/LI/HV",Q384&gt;=1945),"Furnace","Steam Boiler")))</f>
        <v>Steam Boiler</v>
      </c>
      <c r="AE384" s="42">
        <f t="shared" si="155"/>
        <v>2</v>
      </c>
      <c r="AF384" s="45">
        <v>1990</v>
      </c>
      <c r="AG384" s="40">
        <f t="shared" si="156"/>
        <v>2</v>
      </c>
      <c r="AH384" s="45" t="str">
        <f>IF(AND(E384="Upstate",Q384&gt;=1945),"Forced Air",IF(Q384&gt;=1980,"Hydronic",IF(AND(E384="Downstate/LI/HV",Q384&gt;=1945),"Forced Air","Steam")))</f>
        <v>Steam</v>
      </c>
      <c r="AI384" s="40">
        <f t="shared" si="157"/>
        <v>2</v>
      </c>
      <c r="AJ384" s="46" t="s">
        <v>42</v>
      </c>
      <c r="AK384" s="40">
        <f t="shared" si="158"/>
        <v>0</v>
      </c>
      <c r="AL384" s="9" t="s">
        <v>1048</v>
      </c>
      <c r="AM384" s="9">
        <f t="shared" si="159"/>
        <v>4</v>
      </c>
      <c r="AN384" s="9" t="s">
        <v>1055</v>
      </c>
      <c r="AO384" s="47">
        <f>VLOOKUP(AN384,'Data Tables'!$E$4:$F$15,2,FALSE)</f>
        <v>20.157194</v>
      </c>
      <c r="AP384" s="9">
        <f t="shared" si="160"/>
        <v>0</v>
      </c>
      <c r="AQ384" s="9" t="s">
        <v>1050</v>
      </c>
      <c r="AR384" s="9">
        <f t="shared" si="161"/>
        <v>2</v>
      </c>
      <c r="AS384" s="9" t="str">
        <f t="shared" si="162"/>
        <v>Not NYC</v>
      </c>
      <c r="AT384" s="9"/>
      <c r="AU384" s="9">
        <f t="shared" si="163"/>
        <v>0</v>
      </c>
      <c r="AV384" s="9">
        <f t="shared" si="164"/>
        <v>49</v>
      </c>
    </row>
    <row r="385" spans="1:48" hidden="1" x14ac:dyDescent="0.25">
      <c r="A385" s="9" t="s">
        <v>966</v>
      </c>
      <c r="B385" s="9" t="s">
        <v>420</v>
      </c>
      <c r="C385" s="9" t="s">
        <v>417</v>
      </c>
      <c r="D385" s="9" t="s">
        <v>418</v>
      </c>
      <c r="E385" t="s">
        <v>1035</v>
      </c>
      <c r="F385" t="str">
        <f t="shared" si="145"/>
        <v>Not NYC</v>
      </c>
      <c r="G385" s="9" t="s">
        <v>53</v>
      </c>
      <c r="H385" s="36">
        <v>42.897039999999997</v>
      </c>
      <c r="I385" s="36">
        <v>-78.868570000000005</v>
      </c>
      <c r="J385" s="40">
        <f t="shared" si="174"/>
        <v>2</v>
      </c>
      <c r="K385" s="40">
        <f t="shared" si="146"/>
        <v>0</v>
      </c>
      <c r="L385" s="40">
        <f t="shared" si="147"/>
        <v>1</v>
      </c>
      <c r="M385" s="41">
        <v>30315.186317254163</v>
      </c>
      <c r="N385" s="41">
        <v>3412.6744830827065</v>
      </c>
      <c r="O385" s="41">
        <f t="shared" si="171"/>
        <v>2084.6148708747132</v>
      </c>
      <c r="P385" s="42">
        <f t="shared" si="148"/>
        <v>1</v>
      </c>
      <c r="Q385" s="43">
        <v>1846</v>
      </c>
      <c r="R385" s="43">
        <v>2017</v>
      </c>
      <c r="S385" s="40">
        <f t="shared" si="149"/>
        <v>0</v>
      </c>
      <c r="T385" s="40" t="s">
        <v>1162</v>
      </c>
      <c r="U385" s="40">
        <f t="shared" si="150"/>
        <v>4</v>
      </c>
      <c r="V385" s="40" t="str">
        <f>IFERROR(VLOOKUP(A385,'Data Tables'!$L$3:$M$89,2,FALSE),"No")</f>
        <v>No</v>
      </c>
      <c r="W385" s="40">
        <f t="shared" si="151"/>
        <v>0</v>
      </c>
      <c r="X385" s="43"/>
      <c r="Y385" s="40">
        <f t="shared" si="152"/>
        <v>0</v>
      </c>
      <c r="Z385" s="43" t="s">
        <v>67</v>
      </c>
      <c r="AA385" s="40">
        <f t="shared" si="153"/>
        <v>2</v>
      </c>
      <c r="AB385" s="44" t="str">
        <f>IF(AND(E385="Manhattan",G385="Multifamily Housing"),IF(Q385&lt;1980,"Dual Fuel","Natural Gas"),IF(AND(E385="Manhattan",G385&lt;&gt;"Multifamily Housing"),IF(Q385&lt;1945,"Oil",IF(Q385&lt;1980,"Dual Fuel","Natural Gas")),IF(E385="Downstate/LI/HV",IF(Q385&lt;1980,"Dual Fuel","Natural Gas"),IF(Q385&lt;1945,"Dual Fuel","Natural Gas"))))</f>
        <v>Dual Fuel</v>
      </c>
      <c r="AC385" s="42">
        <f t="shared" si="154"/>
        <v>3</v>
      </c>
      <c r="AD385" s="44" t="str">
        <f>IF(AND(E385="Upstate",Q385&gt;=1945),"Furnace",IF(Q385&gt;=1980,"HW Boiler",IF(AND(E385="Downstate/LI/HV",Q385&gt;=1945),"Furnace","Steam Boiler")))</f>
        <v>Steam Boiler</v>
      </c>
      <c r="AE385" s="42">
        <f t="shared" si="155"/>
        <v>2</v>
      </c>
      <c r="AF385" s="45">
        <v>1990</v>
      </c>
      <c r="AG385" s="40">
        <f t="shared" si="156"/>
        <v>2</v>
      </c>
      <c r="AH385" s="45" t="str">
        <f>IF(AND(E385="Upstate",Q385&gt;=1945),"Forced Air",IF(Q385&gt;=1980,"Hydronic",IF(AND(E385="Downstate/LI/HV",Q385&gt;=1945),"Forced Air","Steam")))</f>
        <v>Steam</v>
      </c>
      <c r="AI385" s="40">
        <f t="shared" si="157"/>
        <v>2</v>
      </c>
      <c r="AJ385" s="46" t="s">
        <v>42</v>
      </c>
      <c r="AK385" s="40">
        <f t="shared" si="158"/>
        <v>0</v>
      </c>
      <c r="AL385" s="9" t="s">
        <v>1060</v>
      </c>
      <c r="AM385" s="9">
        <f t="shared" si="159"/>
        <v>2</v>
      </c>
      <c r="AN385" s="9" t="s">
        <v>1047</v>
      </c>
      <c r="AO385" s="47">
        <f>VLOOKUP(AN385,'Data Tables'!$E$4:$F$15,2,FALSE)</f>
        <v>8.6002589999999994</v>
      </c>
      <c r="AP385" s="9">
        <f t="shared" si="160"/>
        <v>4</v>
      </c>
      <c r="AQ385" s="9" t="s">
        <v>1061</v>
      </c>
      <c r="AR385" s="9">
        <f t="shared" si="161"/>
        <v>4</v>
      </c>
      <c r="AS385" s="9" t="str">
        <f t="shared" si="162"/>
        <v>Not NYC</v>
      </c>
      <c r="AT385" s="9"/>
      <c r="AU385" s="9">
        <f t="shared" si="163"/>
        <v>0</v>
      </c>
      <c r="AV385" s="9">
        <f t="shared" si="164"/>
        <v>49</v>
      </c>
    </row>
    <row r="386" spans="1:48" hidden="1" x14ac:dyDescent="0.25">
      <c r="A386" s="9" t="s">
        <v>967</v>
      </c>
      <c r="B386" s="9" t="s">
        <v>968</v>
      </c>
      <c r="C386" s="9" t="s">
        <v>437</v>
      </c>
      <c r="D386" s="9" t="s">
        <v>437</v>
      </c>
      <c r="E386" t="s">
        <v>1034</v>
      </c>
      <c r="F386" t="str">
        <f t="shared" si="145"/>
        <v>Not NYC</v>
      </c>
      <c r="G386" s="9" t="s">
        <v>339</v>
      </c>
      <c r="H386" s="36">
        <v>42.751307093696099</v>
      </c>
      <c r="I386" s="36">
        <v>-73.820137735849897</v>
      </c>
      <c r="J386" s="40">
        <f t="shared" si="174"/>
        <v>3</v>
      </c>
      <c r="K386" s="40">
        <f t="shared" si="146"/>
        <v>1</v>
      </c>
      <c r="L386" s="40">
        <f t="shared" si="147"/>
        <v>1</v>
      </c>
      <c r="M386" s="41">
        <v>30268.705215189872</v>
      </c>
      <c r="N386" s="41">
        <v>16605.748</v>
      </c>
      <c r="O386" s="41">
        <f t="shared" si="171"/>
        <v>2081.4186115621742</v>
      </c>
      <c r="P386" s="42">
        <f t="shared" si="148"/>
        <v>1</v>
      </c>
      <c r="Q386" s="43">
        <v>1931</v>
      </c>
      <c r="R386" s="43">
        <v>2014</v>
      </c>
      <c r="S386" s="40">
        <f t="shared" si="149"/>
        <v>0</v>
      </c>
      <c r="T386" s="40" t="s">
        <v>1162</v>
      </c>
      <c r="U386" s="40">
        <f t="shared" si="150"/>
        <v>4</v>
      </c>
      <c r="V386" s="40" t="str">
        <f>IFERROR(VLOOKUP(A386,'Data Tables'!$L$3:$M$89,2,FALSE),"No")</f>
        <v>No</v>
      </c>
      <c r="W386" s="40">
        <f t="shared" si="151"/>
        <v>0</v>
      </c>
      <c r="X386" s="43"/>
      <c r="Y386" s="40">
        <f t="shared" si="152"/>
        <v>0</v>
      </c>
      <c r="Z386" s="43" t="s">
        <v>77</v>
      </c>
      <c r="AA386" s="40">
        <f t="shared" si="153"/>
        <v>1</v>
      </c>
      <c r="AB386" s="44" t="str">
        <f>IF(AND(E386="Manhattan",G386="Multifamily Housing"),IF(Q386&lt;1980,"Dual Fuel","Natural Gas"),IF(AND(E386="Manhattan",G386&lt;&gt;"Multifamily Housing"),IF(Q386&lt;1945,"Oil",IF(Q386&lt;1980,"Dual Fuel","Natural Gas")),IF(E386="Downstate/LI/HV",IF(Q386&lt;1980,"Dual Fuel","Natural Gas"),IF(Q386&lt;1945,"Dual Fuel","Natural Gas"))))</f>
        <v>Dual Fuel</v>
      </c>
      <c r="AC386" s="42">
        <f t="shared" si="154"/>
        <v>3</v>
      </c>
      <c r="AD386" s="44" t="str">
        <f>IF(AND(E386="Upstate",Q386&gt;=1945),"Furnace",IF(Q386&gt;=1980,"HW Boiler",IF(AND(E386="Downstate/LI/HV",Q386&gt;=1945),"Furnace","Steam Boiler")))</f>
        <v>Steam Boiler</v>
      </c>
      <c r="AE386" s="42">
        <f t="shared" si="155"/>
        <v>2</v>
      </c>
      <c r="AF386" s="45">
        <v>1990</v>
      </c>
      <c r="AG386" s="40">
        <f t="shared" si="156"/>
        <v>2</v>
      </c>
      <c r="AH386" s="45" t="str">
        <f>IF(AND(E386="Upstate",Q386&gt;=1945),"Forced Air",IF(Q386&gt;=1980,"Hydronic",IF(AND(E386="Downstate/LI/HV",Q386&gt;=1945),"Forced Air","Steam")))</f>
        <v>Steam</v>
      </c>
      <c r="AI386" s="40">
        <f t="shared" si="157"/>
        <v>2</v>
      </c>
      <c r="AJ386" s="46" t="s">
        <v>42</v>
      </c>
      <c r="AK386" s="40">
        <f t="shared" si="158"/>
        <v>0</v>
      </c>
      <c r="AL386" s="9" t="s">
        <v>1060</v>
      </c>
      <c r="AM386" s="9">
        <f t="shared" si="159"/>
        <v>2</v>
      </c>
      <c r="AN386" s="9" t="s">
        <v>1047</v>
      </c>
      <c r="AO386" s="47">
        <f>VLOOKUP(AN386,'Data Tables'!$E$4:$F$15,2,FALSE)</f>
        <v>8.6002589999999994</v>
      </c>
      <c r="AP386" s="9">
        <f t="shared" si="160"/>
        <v>4</v>
      </c>
      <c r="AQ386" s="9" t="s">
        <v>1061</v>
      </c>
      <c r="AR386" s="9">
        <f t="shared" si="161"/>
        <v>4</v>
      </c>
      <c r="AS386" s="9" t="str">
        <f t="shared" si="162"/>
        <v>Not NYC</v>
      </c>
      <c r="AT386" s="9"/>
      <c r="AU386" s="9">
        <f t="shared" si="163"/>
        <v>0</v>
      </c>
      <c r="AV386" s="9">
        <f t="shared" si="164"/>
        <v>49</v>
      </c>
    </row>
    <row r="387" spans="1:48" hidden="1" x14ac:dyDescent="0.25">
      <c r="A387" s="9" t="s">
        <v>1025</v>
      </c>
      <c r="B387" s="9"/>
      <c r="C387" s="9" t="s">
        <v>1026</v>
      </c>
      <c r="D387" s="9" t="s">
        <v>424</v>
      </c>
      <c r="E387" t="s">
        <v>1034</v>
      </c>
      <c r="F387" t="str">
        <f t="shared" si="145"/>
        <v>Not NYC</v>
      </c>
      <c r="G387" s="9" t="s">
        <v>316</v>
      </c>
      <c r="H387" s="36">
        <v>40.843499999999999</v>
      </c>
      <c r="I387" s="36">
        <v>-72.641570000000002</v>
      </c>
      <c r="J387" s="40">
        <f t="shared" si="174"/>
        <v>3</v>
      </c>
      <c r="K387" s="40">
        <f t="shared" si="146"/>
        <v>2</v>
      </c>
      <c r="L387" s="40">
        <f t="shared" si="147"/>
        <v>3</v>
      </c>
      <c r="M387" s="41">
        <v>25837.431502953248</v>
      </c>
      <c r="N387" s="41">
        <v>3626.3061758530876</v>
      </c>
      <c r="O387" s="41">
        <f t="shared" si="171"/>
        <v>1776.7033780560205</v>
      </c>
      <c r="P387" s="42">
        <f t="shared" si="148"/>
        <v>1</v>
      </c>
      <c r="Q387" s="43">
        <v>1943</v>
      </c>
      <c r="R387" s="43">
        <v>1991</v>
      </c>
      <c r="S387" s="40">
        <f t="shared" si="149"/>
        <v>2</v>
      </c>
      <c r="T387" s="40" t="s">
        <v>1162</v>
      </c>
      <c r="U387" s="40">
        <f t="shared" si="150"/>
        <v>4</v>
      </c>
      <c r="V387" s="40" t="str">
        <f>IFERROR(VLOOKUP(A387,'Data Tables'!$L$3:$M$89,2,FALSE),"No")</f>
        <v>No</v>
      </c>
      <c r="W387" s="40">
        <f t="shared" si="151"/>
        <v>0</v>
      </c>
      <c r="X387" s="43"/>
      <c r="Y387" s="40">
        <f t="shared" si="152"/>
        <v>0</v>
      </c>
      <c r="Z387" s="43" t="s">
        <v>40</v>
      </c>
      <c r="AA387" s="40">
        <f t="shared" si="153"/>
        <v>0</v>
      </c>
      <c r="AB387" s="44" t="str">
        <f>IF(AND(E387="Manhattan",G387="Multifamily Housing"),IF(Q387&lt;1980,"Dual Fuel","Natural Gas"),IF(AND(E387="Manhattan",G387&lt;&gt;"Multifamily Housing"),IF(Q387&lt;1945,"Oil",IF(Q387&lt;1980,"Dual Fuel","Natural Gas")),IF(E387="Downstate/LI/HV",IF(Q387&lt;1980,"Dual Fuel","Natural Gas"),IF(Q387&lt;1945,"Dual Fuel","Natural Gas"))))</f>
        <v>Dual Fuel</v>
      </c>
      <c r="AC387" s="42">
        <f t="shared" si="154"/>
        <v>3</v>
      </c>
      <c r="AD387" s="44" t="str">
        <f>IF(AND(E387="Upstate",Q387&gt;=1945),"Furnace",IF(Q387&gt;=1980,"HW Boiler",IF(AND(E387="Downstate/LI/HV",Q387&gt;=1945),"Furnace","Steam Boiler")))</f>
        <v>Steam Boiler</v>
      </c>
      <c r="AE387" s="42">
        <f t="shared" si="155"/>
        <v>2</v>
      </c>
      <c r="AF387" s="45">
        <v>1990</v>
      </c>
      <c r="AG387" s="40">
        <f t="shared" si="156"/>
        <v>2</v>
      </c>
      <c r="AH387" s="45" t="str">
        <f>IF(AND(E387="Upstate",Q387&gt;=1945),"Forced Air",IF(Q387&gt;=1980,"Hydronic",IF(AND(E387="Downstate/LI/HV",Q387&gt;=1945),"Forced Air","Steam")))</f>
        <v>Steam</v>
      </c>
      <c r="AI387" s="40">
        <f t="shared" si="157"/>
        <v>2</v>
      </c>
      <c r="AJ387" s="46" t="s">
        <v>42</v>
      </c>
      <c r="AK387" s="40">
        <f t="shared" si="158"/>
        <v>0</v>
      </c>
      <c r="AL387" s="9" t="s">
        <v>1048</v>
      </c>
      <c r="AM387" s="9">
        <f t="shared" si="159"/>
        <v>4</v>
      </c>
      <c r="AN387" s="9" t="s">
        <v>1052</v>
      </c>
      <c r="AO387" s="47">
        <f>VLOOKUP(AN387,'Data Tables'!$E$4:$F$15,2,FALSE)</f>
        <v>18.814844999999998</v>
      </c>
      <c r="AP387" s="9">
        <f t="shared" si="160"/>
        <v>1</v>
      </c>
      <c r="AQ387" s="9" t="s">
        <v>1058</v>
      </c>
      <c r="AR387" s="9">
        <f t="shared" si="161"/>
        <v>1</v>
      </c>
      <c r="AS387" s="9" t="str">
        <f t="shared" si="162"/>
        <v>Not NYC</v>
      </c>
      <c r="AT387" s="9"/>
      <c r="AU387" s="9">
        <f t="shared" si="163"/>
        <v>0</v>
      </c>
      <c r="AV387" s="9">
        <f t="shared" si="164"/>
        <v>49</v>
      </c>
    </row>
    <row r="388" spans="1:48" hidden="1" x14ac:dyDescent="0.25">
      <c r="A388" s="9" t="s">
        <v>527</v>
      </c>
      <c r="B388" s="9" t="s">
        <v>528</v>
      </c>
      <c r="C388" s="9" t="s">
        <v>529</v>
      </c>
      <c r="D388" s="9" t="s">
        <v>529</v>
      </c>
      <c r="E388" t="s">
        <v>1035</v>
      </c>
      <c r="F388" t="str">
        <f t="shared" si="145"/>
        <v>Not NYC</v>
      </c>
      <c r="G388" s="9" t="s">
        <v>53</v>
      </c>
      <c r="H388" s="36">
        <v>42.598022</v>
      </c>
      <c r="I388" s="36">
        <v>-76.188654999999997</v>
      </c>
      <c r="J388" s="40">
        <f t="shared" si="174"/>
        <v>2</v>
      </c>
      <c r="K388" s="40">
        <f t="shared" si="146"/>
        <v>0</v>
      </c>
      <c r="L388" s="40">
        <f t="shared" si="147"/>
        <v>1</v>
      </c>
      <c r="M388" s="41">
        <v>114877.2263961039</v>
      </c>
      <c r="N388" s="41">
        <v>12932.085427631579</v>
      </c>
      <c r="O388" s="41">
        <f t="shared" si="171"/>
        <v>7899.4986857085578</v>
      </c>
      <c r="P388" s="42">
        <f t="shared" si="148"/>
        <v>3</v>
      </c>
      <c r="Q388" s="43">
        <v>1923</v>
      </c>
      <c r="R388" s="43">
        <v>2012</v>
      </c>
      <c r="S388" s="40">
        <f t="shared" si="149"/>
        <v>0</v>
      </c>
      <c r="T388" s="40" t="s">
        <v>1162</v>
      </c>
      <c r="U388" s="40">
        <f t="shared" si="150"/>
        <v>4</v>
      </c>
      <c r="V388" s="40" t="str">
        <f>IFERROR(VLOOKUP(A388,'Data Tables'!$L$3:$M$89,2,FALSE),"No")</f>
        <v>Yes</v>
      </c>
      <c r="W388" s="40">
        <f t="shared" si="151"/>
        <v>4</v>
      </c>
      <c r="X388" s="43"/>
      <c r="Y388" s="40">
        <f t="shared" si="152"/>
        <v>0</v>
      </c>
      <c r="Z388" s="43" t="s">
        <v>156</v>
      </c>
      <c r="AA388" s="40">
        <f t="shared" si="153"/>
        <v>0</v>
      </c>
      <c r="AB388" s="43" t="s">
        <v>41</v>
      </c>
      <c r="AC388" s="42">
        <f t="shared" si="154"/>
        <v>2</v>
      </c>
      <c r="AD388" s="41" t="s">
        <v>74</v>
      </c>
      <c r="AE388" s="42">
        <f t="shared" si="155"/>
        <v>2</v>
      </c>
      <c r="AF388" s="43">
        <v>2015</v>
      </c>
      <c r="AG388" s="40">
        <f t="shared" si="156"/>
        <v>1</v>
      </c>
      <c r="AH388" s="43" t="s">
        <v>49</v>
      </c>
      <c r="AI388" s="40">
        <f t="shared" si="157"/>
        <v>2</v>
      </c>
      <c r="AJ388" s="46" t="s">
        <v>42</v>
      </c>
      <c r="AK388" s="40">
        <f t="shared" si="158"/>
        <v>0</v>
      </c>
      <c r="AL388" s="9" t="s">
        <v>1060</v>
      </c>
      <c r="AM388" s="9">
        <f t="shared" si="159"/>
        <v>2</v>
      </c>
      <c r="AN388" s="9" t="s">
        <v>1047</v>
      </c>
      <c r="AO388" s="47">
        <f>VLOOKUP(AN388,'Data Tables'!$E$4:$F$15,2,FALSE)</f>
        <v>8.6002589999999994</v>
      </c>
      <c r="AP388" s="9">
        <f t="shared" si="160"/>
        <v>4</v>
      </c>
      <c r="AQ388" s="9" t="s">
        <v>1061</v>
      </c>
      <c r="AR388" s="9">
        <f t="shared" si="161"/>
        <v>4</v>
      </c>
      <c r="AS388" s="9" t="str">
        <f t="shared" si="162"/>
        <v>Not NYC</v>
      </c>
      <c r="AT388" s="9"/>
      <c r="AU388" s="9">
        <f t="shared" si="163"/>
        <v>0</v>
      </c>
      <c r="AV388" s="9">
        <f t="shared" si="164"/>
        <v>49</v>
      </c>
    </row>
    <row r="389" spans="1:48" hidden="1" x14ac:dyDescent="0.25">
      <c r="A389" s="9" t="s">
        <v>828</v>
      </c>
      <c r="B389" s="9" t="s">
        <v>829</v>
      </c>
      <c r="C389" s="9" t="s">
        <v>830</v>
      </c>
      <c r="D389" s="9" t="s">
        <v>424</v>
      </c>
      <c r="E389" t="s">
        <v>1034</v>
      </c>
      <c r="F389" t="str">
        <f t="shared" ref="F389:F405" si="175">IF(OR(D389="Brooklyn",D389="Bronx",D389="Queens",D389="Manhattan",D389="Staten Island"),"NYC","Not NYC")</f>
        <v>Not NYC</v>
      </c>
      <c r="G389" s="9" t="s">
        <v>76</v>
      </c>
      <c r="H389" s="36">
        <v>40.879533000000002</v>
      </c>
      <c r="I389" s="36">
        <v>-73.417334999999994</v>
      </c>
      <c r="J389" s="40">
        <f t="shared" si="174"/>
        <v>4</v>
      </c>
      <c r="K389" s="40">
        <f t="shared" ref="K389:K405" si="176">IF(OR(G389="Hospitals",G389="Hotels",G389="Airports"),4,IF(G389="Nursing Homes",3,IF(OR(G389="Multifamily Housing",G389="Military"),2,IF(OR(G389="Office",G389="Correctional Facilities"),1,0))))</f>
        <v>4</v>
      </c>
      <c r="L389" s="40">
        <f t="shared" ref="L389:L405" si="177">IF(OR(G389="Hospitals",G389="Nursing Homes",G389="Hotels",G389="Airports"),4,IF(AND(E389="Upstate",OR(G389="Multifamily Housing",G389="Military")),2,IF(OR(G389="Multifamily Housing",G389="Military"),3,IF(G389="Office",2,IF(OR(G389="Correctional Facilities",G389="Colleges &amp; Universities"),1,666)))))</f>
        <v>4</v>
      </c>
      <c r="M389" s="41">
        <v>38157.142680466415</v>
      </c>
      <c r="N389" s="41">
        <v>16638.288959505706</v>
      </c>
      <c r="O389" s="41">
        <f t="shared" si="171"/>
        <v>2623.8646937332496</v>
      </c>
      <c r="P389" s="42">
        <f t="shared" ref="P389:P405" si="178">IF(M389&gt;=200000,4,IF(M389&gt;=100000,3,IF(M389&gt;=50000,2,IF(M389&gt;=20000,1,0))))</f>
        <v>1</v>
      </c>
      <c r="Q389" s="43">
        <v>1916</v>
      </c>
      <c r="R389" s="43">
        <v>2017</v>
      </c>
      <c r="S389" s="40">
        <f t="shared" ref="S389:S405" si="179">IF(OR(Q389&gt;=2000,R389&gt;=2000),0,IF(AND(Q389&gt;=1980,OR(R389="",R389&lt;2000)),1,IF(AND(Q389&lt;1980,R389&gt;=1980,R389&lt;2000),2,IF(Q389&lt;1945,4,3))))</f>
        <v>0</v>
      </c>
      <c r="T389" s="40"/>
      <c r="U389" s="40">
        <f t="shared" ref="U389:U405" si="180">IF(T389="Y",4,0)</f>
        <v>0</v>
      </c>
      <c r="V389" s="40" t="str">
        <f>IFERROR(VLOOKUP(A389,'Data Tables'!$L$3:$M$89,2,FALSE),"No")</f>
        <v>No</v>
      </c>
      <c r="W389" s="40">
        <f t="shared" ref="W389:W405" si="181">IF(V389="Yes",4,0)</f>
        <v>0</v>
      </c>
      <c r="X389" s="43"/>
      <c r="Y389" s="40">
        <f t="shared" ref="Y389:Y405" si="182">IF(X389="",0,4)</f>
        <v>0</v>
      </c>
      <c r="Z389" s="43" t="s">
        <v>831</v>
      </c>
      <c r="AA389" s="40">
        <f t="shared" ref="AA389:AA405" si="183">IF(Z389="Plentiful",4,IF(Z389="Sufficient",2,IF(Z389="Limited",1,0)))</f>
        <v>0</v>
      </c>
      <c r="AB389" s="44" t="str">
        <f>IF(AND(E389="Manhattan",G389="Multifamily Housing"),IF(Q389&lt;1980,"Dual Fuel","Natural Gas"),IF(AND(E389="Manhattan",G389&lt;&gt;"Multifamily Housing"),IF(Q389&lt;1945,"Oil",IF(Q389&lt;1980,"Dual Fuel","Natural Gas")),IF(E389="Downstate/LI/HV",IF(Q389&lt;1980,"Dual Fuel","Natural Gas"),IF(Q389&lt;1945,"Dual Fuel","Natural Gas"))))</f>
        <v>Dual Fuel</v>
      </c>
      <c r="AC389" s="42">
        <f t="shared" ref="AC389:AC405" si="184">IF(OR(AB389="Coal",AB389="Oil"),4,IF(AB389="Dual Fuel",3,IF(AB389="Natural Gas",2,1)))</f>
        <v>3</v>
      </c>
      <c r="AD389" s="41" t="s">
        <v>74</v>
      </c>
      <c r="AE389" s="42">
        <f t="shared" ref="AE389:AE405" si="185">IF(OR(AD389="HW Boiler",AD389="District HW",AD389="District HW (CHP)"),4,IF(OR(AD389="Furnace",AD389="CHP",AD389="District Steam (CHP)"),3,IF(OR(AD389="Steam Boiler",AD389="District Steam"),2,1)))</f>
        <v>2</v>
      </c>
      <c r="AF389" s="45">
        <v>1990</v>
      </c>
      <c r="AG389" s="40">
        <f t="shared" ref="AG389:AG405" si="186">IF(AF389&gt;=2000,1,IF(AF389&gt;=1980,2,IF(AF389&gt;=1950,3,4)))</f>
        <v>2</v>
      </c>
      <c r="AH389" s="43" t="s">
        <v>49</v>
      </c>
      <c r="AI389" s="40">
        <f t="shared" ref="AI389:AI405" si="187">IF(AH389="Hydronic",4,IF(AH389="Forced Air",4,IF(AH389="Steam",2,0)))</f>
        <v>2</v>
      </c>
      <c r="AJ389" s="46" t="s">
        <v>42</v>
      </c>
      <c r="AK389" s="40">
        <f t="shared" ref="AK389:AK405" si="188">IF(OR(AJ389="HW",AJ389="HW + CW"),4,IF(AJ389="Steam + CW",3,IF(AJ389="CW",2,IF(AJ389="Steam",1,0))))</f>
        <v>0</v>
      </c>
      <c r="AL389" s="9" t="s">
        <v>1048</v>
      </c>
      <c r="AM389" s="9">
        <f t="shared" ref="AM389:AM405" si="189">IF(AL389="Zone 4",4,IF(AL389="Zone 5",2,1))</f>
        <v>4</v>
      </c>
      <c r="AN389" s="9" t="s">
        <v>1052</v>
      </c>
      <c r="AO389" s="47">
        <f>VLOOKUP(AN389,'Data Tables'!$E$4:$F$15,2,FALSE)</f>
        <v>18.814844999999998</v>
      </c>
      <c r="AP389" s="9">
        <f t="shared" ref="AP389:AP405" si="190">IF(AO389&gt;20,0,IF(AO389&gt;15,1,IF(AO389&gt;12,2,IF(AO389&gt;9,3,4))))</f>
        <v>1</v>
      </c>
      <c r="AQ389" s="9" t="s">
        <v>1058</v>
      </c>
      <c r="AR389" s="9">
        <f t="shared" ref="AR389:AR405" si="191">IF(AD389="Electric Heat Pump",0,IF(AQ389="Lowest Emissions",4,IF(AQ389="Low Emissions",2,1)))</f>
        <v>1</v>
      </c>
      <c r="AS389" s="9" t="str">
        <f t="shared" ref="AS389:AS405" si="192">IF(F389="NYC",CONCATENATE(F389," ",AB389),"Not NYC")</f>
        <v>Not NYC</v>
      </c>
      <c r="AT389" s="9"/>
      <c r="AU389" s="9">
        <f t="shared" ref="AU389:AU405" si="193">IF(OR(AS389="Not NYC",AT389="Y"),0,IF(AS389="NYC Electricity",0,IF(AS389="NYC Natural Gas",2,IF(AS389="NYC Dual Fuel",3,4))))</f>
        <v>0</v>
      </c>
      <c r="AV389" s="9">
        <f t="shared" ref="AV389:AV405" si="194">J389*J$3+K389*K$3+L389*L$3+P389*P$3+S389*S$3+U389*U$3+W389*W$3+Y389*Y$3+AA389*AA$3+AC389*AC$3+AE389*AE$3+AG389*AG$3+AI389*AI$3+AK389*AK$3+AM389*AM$3+AP389*AP$3+AR389*AR$3+AU389*AU$3</f>
        <v>48</v>
      </c>
    </row>
    <row r="390" spans="1:48" hidden="1" x14ac:dyDescent="0.25">
      <c r="A390" s="9" t="s">
        <v>821</v>
      </c>
      <c r="B390" s="9" t="s">
        <v>822</v>
      </c>
      <c r="C390" s="9" t="s">
        <v>534</v>
      </c>
      <c r="D390" s="9" t="s">
        <v>535</v>
      </c>
      <c r="E390" t="s">
        <v>1034</v>
      </c>
      <c r="F390" t="str">
        <f t="shared" si="175"/>
        <v>Not NYC</v>
      </c>
      <c r="G390" s="9" t="s">
        <v>53</v>
      </c>
      <c r="H390" s="36">
        <v>41.686895</v>
      </c>
      <c r="I390" s="36">
        <v>-73.895088000000001</v>
      </c>
      <c r="J390" s="40">
        <f t="shared" si="174"/>
        <v>2</v>
      </c>
      <c r="K390" s="40">
        <f t="shared" si="176"/>
        <v>0</v>
      </c>
      <c r="L390" s="40">
        <f t="shared" si="177"/>
        <v>1</v>
      </c>
      <c r="M390" s="41">
        <v>39101.130292207796</v>
      </c>
      <c r="N390" s="41">
        <v>4401.7354276315791</v>
      </c>
      <c r="O390" s="41">
        <f t="shared" si="171"/>
        <v>2688.7777242112306</v>
      </c>
      <c r="P390" s="42">
        <f t="shared" si="178"/>
        <v>1</v>
      </c>
      <c r="Q390" s="43">
        <v>1861</v>
      </c>
      <c r="R390" s="43">
        <v>2019</v>
      </c>
      <c r="S390" s="40">
        <f t="shared" si="179"/>
        <v>0</v>
      </c>
      <c r="T390" s="40"/>
      <c r="U390" s="40">
        <f t="shared" si="180"/>
        <v>0</v>
      </c>
      <c r="V390" s="40" t="str">
        <f>IFERROR(VLOOKUP(A390,'Data Tables'!$L$3:$M$89,2,FALSE),"No")</f>
        <v>Yes</v>
      </c>
      <c r="W390" s="40">
        <f t="shared" si="181"/>
        <v>4</v>
      </c>
      <c r="X390" s="43"/>
      <c r="Y390" s="40">
        <f t="shared" si="182"/>
        <v>0</v>
      </c>
      <c r="Z390" s="43" t="s">
        <v>46</v>
      </c>
      <c r="AA390" s="40">
        <f t="shared" si="183"/>
        <v>4</v>
      </c>
      <c r="AB390" s="43" t="s">
        <v>41</v>
      </c>
      <c r="AC390" s="42">
        <f t="shared" si="184"/>
        <v>2</v>
      </c>
      <c r="AD390" s="41" t="s">
        <v>104</v>
      </c>
      <c r="AE390" s="42">
        <f t="shared" si="185"/>
        <v>3</v>
      </c>
      <c r="AF390" s="43">
        <v>2009</v>
      </c>
      <c r="AG390" s="40">
        <f t="shared" si="186"/>
        <v>1</v>
      </c>
      <c r="AH390" s="43" t="s">
        <v>49</v>
      </c>
      <c r="AI390" s="40">
        <f t="shared" si="187"/>
        <v>2</v>
      </c>
      <c r="AJ390" s="46" t="s">
        <v>42</v>
      </c>
      <c r="AK390" s="40">
        <f t="shared" si="188"/>
        <v>0</v>
      </c>
      <c r="AL390" s="9" t="s">
        <v>1060</v>
      </c>
      <c r="AM390" s="9">
        <f t="shared" si="189"/>
        <v>2</v>
      </c>
      <c r="AN390" s="9" t="s">
        <v>1056</v>
      </c>
      <c r="AO390" s="47">
        <f>VLOOKUP(AN390,'Data Tables'!$E$4:$F$15,2,FALSE)</f>
        <v>13.229555</v>
      </c>
      <c r="AP390" s="9">
        <f t="shared" si="190"/>
        <v>2</v>
      </c>
      <c r="AQ390" s="9" t="s">
        <v>1061</v>
      </c>
      <c r="AR390" s="9">
        <f t="shared" si="191"/>
        <v>4</v>
      </c>
      <c r="AS390" s="9" t="str">
        <f t="shared" si="192"/>
        <v>Not NYC</v>
      </c>
      <c r="AT390" s="9"/>
      <c r="AU390" s="9">
        <f t="shared" si="193"/>
        <v>0</v>
      </c>
      <c r="AV390" s="9">
        <f t="shared" si="194"/>
        <v>48</v>
      </c>
    </row>
    <row r="391" spans="1:48" x14ac:dyDescent="0.25">
      <c r="A391" s="39" t="s">
        <v>340</v>
      </c>
      <c r="B391" s="9" t="s">
        <v>341</v>
      </c>
      <c r="C391" s="9" t="s">
        <v>62</v>
      </c>
      <c r="D391" s="9" t="s">
        <v>63</v>
      </c>
      <c r="E391" t="s">
        <v>63</v>
      </c>
      <c r="F391" t="str">
        <f t="shared" si="175"/>
        <v>NYC</v>
      </c>
      <c r="G391" s="9" t="s">
        <v>76</v>
      </c>
      <c r="H391" s="36">
        <v>40.710079700000001</v>
      </c>
      <c r="I391" s="36">
        <v>-74.004684499999996</v>
      </c>
      <c r="J391" s="40">
        <f t="shared" si="174"/>
        <v>4</v>
      </c>
      <c r="K391" s="40">
        <f t="shared" si="176"/>
        <v>4</v>
      </c>
      <c r="L391" s="40">
        <f t="shared" si="177"/>
        <v>4</v>
      </c>
      <c r="M391" s="41">
        <v>37596.264417882354</v>
      </c>
      <c r="N391" s="41">
        <v>15813.031170976743</v>
      </c>
      <c r="O391" s="41">
        <f t="shared" si="171"/>
        <v>2585.2960649708521</v>
      </c>
      <c r="P391" s="42">
        <f t="shared" si="178"/>
        <v>1</v>
      </c>
      <c r="Q391" s="43">
        <v>1968</v>
      </c>
      <c r="R391" s="43">
        <v>2017</v>
      </c>
      <c r="S391" s="40">
        <f t="shared" si="179"/>
        <v>0</v>
      </c>
      <c r="T391" s="40"/>
      <c r="U391" s="40">
        <f t="shared" si="180"/>
        <v>0</v>
      </c>
      <c r="V391" s="40" t="str">
        <f>IFERROR(VLOOKUP(A391,'Data Tables'!$L$3:$M$89,2,FALSE),"No")</f>
        <v>No</v>
      </c>
      <c r="W391" s="40">
        <f t="shared" si="181"/>
        <v>0</v>
      </c>
      <c r="X391" s="43"/>
      <c r="Y391" s="40">
        <f t="shared" si="182"/>
        <v>0</v>
      </c>
      <c r="Z391" s="41" t="s">
        <v>40</v>
      </c>
      <c r="AA391" s="40">
        <f t="shared" si="183"/>
        <v>0</v>
      </c>
      <c r="AB391" s="44" t="str">
        <f>IF(AND(E391="Manhattan",G391="Multifamily Housing"),IF(Q391&lt;1980,"Dual Fuel","Natural Gas"),IF(AND(E391="Manhattan",G391&lt;&gt;"Multifamily Housing"),IF(Q391&lt;1945,"Oil",IF(Q391&lt;1980,"Dual Fuel","Natural Gas")),IF(E391="Downstate/LI/HV",IF(Q391&lt;1980,"Dual Fuel","Natural Gas"),IF(Q391&lt;1945,"Dual Fuel","Natural Gas"))))</f>
        <v>Dual Fuel</v>
      </c>
      <c r="AC391" s="42">
        <f t="shared" si="184"/>
        <v>3</v>
      </c>
      <c r="AD391" s="44" t="str">
        <f>IF(AND(E391="Upstate",Q391&gt;=1945),"Furnace",IF(Q391&gt;=1980,"HW Boiler",IF(AND(E391="Downstate/LI/HV",Q391&gt;=1945),"Furnace","Steam Boiler")))</f>
        <v>Steam Boiler</v>
      </c>
      <c r="AE391" s="42">
        <f t="shared" si="185"/>
        <v>2</v>
      </c>
      <c r="AF391" s="45">
        <v>1990</v>
      </c>
      <c r="AG391" s="40">
        <f t="shared" si="186"/>
        <v>2</v>
      </c>
      <c r="AH391" s="45" t="str">
        <f t="shared" ref="AH391:AH399" si="195">IF(AND(E391="Upstate",Q391&gt;=1945),"Forced Air",IF(Q391&gt;=1980,"Hydronic",IF(AND(E391="Downstate/LI/HV",Q391&gt;=1945),"Forced Air","Steam")))</f>
        <v>Steam</v>
      </c>
      <c r="AI391" s="40">
        <f t="shared" si="187"/>
        <v>2</v>
      </c>
      <c r="AJ391" s="46" t="s">
        <v>42</v>
      </c>
      <c r="AK391" s="40">
        <f t="shared" si="188"/>
        <v>0</v>
      </c>
      <c r="AL391" s="9" t="s">
        <v>1048</v>
      </c>
      <c r="AM391" s="9">
        <f t="shared" si="189"/>
        <v>4</v>
      </c>
      <c r="AN391" s="9" t="s">
        <v>1055</v>
      </c>
      <c r="AO391" s="47">
        <f>VLOOKUP(AN391,'Data Tables'!$E$4:$F$15,2,FALSE)</f>
        <v>20.157194</v>
      </c>
      <c r="AP391" s="9">
        <f t="shared" si="190"/>
        <v>0</v>
      </c>
      <c r="AQ391" s="9" t="s">
        <v>1050</v>
      </c>
      <c r="AR391" s="9">
        <f t="shared" si="191"/>
        <v>2</v>
      </c>
      <c r="AS391" s="9" t="str">
        <f t="shared" si="192"/>
        <v>NYC Dual Fuel</v>
      </c>
      <c r="AT391" s="9" t="s">
        <v>1162</v>
      </c>
      <c r="AU391" s="9">
        <f t="shared" si="193"/>
        <v>0</v>
      </c>
      <c r="AV391" s="9">
        <f t="shared" si="194"/>
        <v>47</v>
      </c>
    </row>
    <row r="392" spans="1:48" x14ac:dyDescent="0.25">
      <c r="A392" s="9" t="s">
        <v>124</v>
      </c>
      <c r="B392" s="9" t="s">
        <v>125</v>
      </c>
      <c r="C392" s="9" t="s">
        <v>62</v>
      </c>
      <c r="D392" s="9" t="s">
        <v>63</v>
      </c>
      <c r="E392" t="s">
        <v>63</v>
      </c>
      <c r="F392" t="str">
        <f t="shared" si="175"/>
        <v>NYC</v>
      </c>
      <c r="G392" s="9" t="s">
        <v>53</v>
      </c>
      <c r="H392" s="36">
        <v>40.717454600000003</v>
      </c>
      <c r="I392" s="36">
        <v>-74.012246899999994</v>
      </c>
      <c r="J392" s="40">
        <v>1</v>
      </c>
      <c r="K392" s="40">
        <f t="shared" si="176"/>
        <v>0</v>
      </c>
      <c r="L392" s="40">
        <f t="shared" si="177"/>
        <v>1</v>
      </c>
      <c r="M392" s="41">
        <v>237356.18301741179</v>
      </c>
      <c r="N392" s="41">
        <v>26815.661059789472</v>
      </c>
      <c r="O392" s="41">
        <f t="shared" si="171"/>
        <v>16321.728114550258</v>
      </c>
      <c r="P392" s="42">
        <f t="shared" si="178"/>
        <v>4</v>
      </c>
      <c r="Q392" s="43">
        <v>1963</v>
      </c>
      <c r="R392" s="43">
        <v>2012</v>
      </c>
      <c r="S392" s="40">
        <f t="shared" si="179"/>
        <v>0</v>
      </c>
      <c r="T392" s="40" t="s">
        <v>1162</v>
      </c>
      <c r="U392" s="40">
        <f t="shared" si="180"/>
        <v>4</v>
      </c>
      <c r="V392" s="40" t="str">
        <f>IFERROR(VLOOKUP(A392,'Data Tables'!$L$3:$M$89,2,FALSE),"No")</f>
        <v>Yes</v>
      </c>
      <c r="W392" s="40">
        <f t="shared" si="181"/>
        <v>4</v>
      </c>
      <c r="X392" s="43"/>
      <c r="Y392" s="40">
        <f t="shared" si="182"/>
        <v>0</v>
      </c>
      <c r="Z392" s="41" t="s">
        <v>40</v>
      </c>
      <c r="AA392" s="40">
        <f t="shared" si="183"/>
        <v>0</v>
      </c>
      <c r="AB392" s="44" t="str">
        <f>IF(AND(E392="Manhattan",G392="Multifamily Housing"),IF(Q392&lt;1980,"Dual Fuel","Natural Gas"),IF(AND(E392="Manhattan",G392&lt;&gt;"Multifamily Housing"),IF(Q392&lt;1945,"Oil",IF(Q392&lt;1980,"Dual Fuel","Natural Gas")),IF(E392="Downstate/LI/HV",IF(Q392&lt;1980,"Dual Fuel","Natural Gas"),IF(Q392&lt;1945,"Dual Fuel","Natural Gas"))))</f>
        <v>Dual Fuel</v>
      </c>
      <c r="AC392" s="42">
        <f t="shared" si="184"/>
        <v>3</v>
      </c>
      <c r="AD392" s="44" t="str">
        <f>IF(AND(E392="Upstate",Q392&gt;=1945),"Furnace",IF(Q392&gt;=1980,"HW Boiler",IF(AND(E392="Downstate/LI/HV",Q392&gt;=1945),"Furnace","Steam Boiler")))</f>
        <v>Steam Boiler</v>
      </c>
      <c r="AE392" s="42">
        <f t="shared" si="185"/>
        <v>2</v>
      </c>
      <c r="AF392" s="45">
        <v>1990</v>
      </c>
      <c r="AG392" s="40">
        <f t="shared" si="186"/>
        <v>2</v>
      </c>
      <c r="AH392" s="45" t="str">
        <f t="shared" si="195"/>
        <v>Steam</v>
      </c>
      <c r="AI392" s="40">
        <f t="shared" si="187"/>
        <v>2</v>
      </c>
      <c r="AJ392" s="46" t="s">
        <v>42</v>
      </c>
      <c r="AK392" s="40">
        <f t="shared" si="188"/>
        <v>0</v>
      </c>
      <c r="AL392" s="9" t="s">
        <v>1048</v>
      </c>
      <c r="AM392" s="9">
        <f t="shared" si="189"/>
        <v>4</v>
      </c>
      <c r="AN392" s="9" t="s">
        <v>1055</v>
      </c>
      <c r="AO392" s="47">
        <f>VLOOKUP(AN392,'Data Tables'!$E$4:$F$15,2,FALSE)</f>
        <v>20.157194</v>
      </c>
      <c r="AP392" s="9">
        <f t="shared" si="190"/>
        <v>0</v>
      </c>
      <c r="AQ392" s="9" t="s">
        <v>1050</v>
      </c>
      <c r="AR392" s="9">
        <f t="shared" si="191"/>
        <v>2</v>
      </c>
      <c r="AS392" s="9" t="str">
        <f t="shared" si="192"/>
        <v>NYC Dual Fuel</v>
      </c>
      <c r="AT392" s="9" t="s">
        <v>1162</v>
      </c>
      <c r="AU392" s="9">
        <f t="shared" si="193"/>
        <v>0</v>
      </c>
      <c r="AV392" s="9">
        <f t="shared" si="194"/>
        <v>47</v>
      </c>
    </row>
    <row r="393" spans="1:48" hidden="1" x14ac:dyDescent="0.25">
      <c r="A393" s="9" t="s">
        <v>1008</v>
      </c>
      <c r="B393" s="9" t="s">
        <v>1009</v>
      </c>
      <c r="C393" s="9" t="s">
        <v>433</v>
      </c>
      <c r="D393" s="9" t="s">
        <v>434</v>
      </c>
      <c r="E393" t="s">
        <v>1035</v>
      </c>
      <c r="F393" t="str">
        <f t="shared" si="175"/>
        <v>Not NYC</v>
      </c>
      <c r="G393" s="9" t="s">
        <v>64</v>
      </c>
      <c r="H393" s="36">
        <v>43.147731499999999</v>
      </c>
      <c r="I393" s="36">
        <v>-77.733699099999995</v>
      </c>
      <c r="J393" s="40">
        <f t="shared" ref="J393:J405" si="196">IF(OR(G393="Hospitals",G393="Nursing Homes",G393="Hotels",G393="Airports"),4,IF(OR(G393="Multifamily Housing",G393="Correctional Facilities",G393="Military"),3,IF(G393="Colleges &amp; Universities",2,IF(G393="Office",0,666))))</f>
        <v>0</v>
      </c>
      <c r="K393" s="40">
        <f t="shared" si="176"/>
        <v>1</v>
      </c>
      <c r="L393" s="40">
        <f t="shared" si="177"/>
        <v>2</v>
      </c>
      <c r="M393" s="41">
        <v>27524.140164664866</v>
      </c>
      <c r="N393" s="41">
        <v>12025.93201040742</v>
      </c>
      <c r="O393" s="41">
        <f t="shared" si="171"/>
        <v>1892.6894030878373</v>
      </c>
      <c r="P393" s="42">
        <f t="shared" si="178"/>
        <v>1</v>
      </c>
      <c r="Q393" s="43"/>
      <c r="R393" s="43"/>
      <c r="S393" s="40">
        <f t="shared" si="179"/>
        <v>4</v>
      </c>
      <c r="T393" s="40"/>
      <c r="U393" s="40">
        <f t="shared" si="180"/>
        <v>0</v>
      </c>
      <c r="V393" s="40" t="str">
        <f>IFERROR(VLOOKUP(A393,'Data Tables'!$L$3:$M$89,2,FALSE),"No")</f>
        <v>No</v>
      </c>
      <c r="W393" s="40">
        <f t="shared" si="181"/>
        <v>0</v>
      </c>
      <c r="X393" s="43"/>
      <c r="Y393" s="40">
        <f t="shared" si="182"/>
        <v>0</v>
      </c>
      <c r="Z393" s="43" t="s">
        <v>40</v>
      </c>
      <c r="AA393" s="40">
        <f t="shared" si="183"/>
        <v>0</v>
      </c>
      <c r="AB393" s="44" t="str">
        <f>IF(AND(E393="Manhattan",G393="Multifamily Housing"),IF(Q393&lt;1980,"Dual Fuel","Natural Gas"),IF(AND(E393="Manhattan",G393&lt;&gt;"Multifamily Housing"),IF(Q393&lt;1945,"Oil",IF(Q393&lt;1980,"Dual Fuel","Natural Gas")),IF(E393="Downstate/LI/HV",IF(Q393&lt;1980,"Dual Fuel","Natural Gas"),IF(Q393&lt;1945,"Dual Fuel","Natural Gas"))))</f>
        <v>Dual Fuel</v>
      </c>
      <c r="AC393" s="42">
        <f t="shared" si="184"/>
        <v>3</v>
      </c>
      <c r="AD393" s="44" t="str">
        <f>IF(AND(E393="Upstate",Q393&gt;=1945),"Furnace",IF(Q393&gt;=1980,"HW Boiler",IF(AND(E393="Downstate/LI/HV",Q393&gt;=1945),"Furnace","Steam Boiler")))</f>
        <v>Steam Boiler</v>
      </c>
      <c r="AE393" s="42">
        <f t="shared" si="185"/>
        <v>2</v>
      </c>
      <c r="AF393" s="45">
        <v>1990</v>
      </c>
      <c r="AG393" s="40">
        <f t="shared" si="186"/>
        <v>2</v>
      </c>
      <c r="AH393" s="45" t="str">
        <f t="shared" si="195"/>
        <v>Steam</v>
      </c>
      <c r="AI393" s="40">
        <f t="shared" si="187"/>
        <v>2</v>
      </c>
      <c r="AJ393" s="46" t="s">
        <v>42</v>
      </c>
      <c r="AK393" s="40">
        <f t="shared" si="188"/>
        <v>0</v>
      </c>
      <c r="AL393" s="9" t="s">
        <v>1060</v>
      </c>
      <c r="AM393" s="9">
        <f t="shared" si="189"/>
        <v>2</v>
      </c>
      <c r="AN393" s="9" t="s">
        <v>1054</v>
      </c>
      <c r="AO393" s="47">
        <f>VLOOKUP(AN393,'Data Tables'!$E$4:$F$15,2,FALSE)</f>
        <v>10.88392</v>
      </c>
      <c r="AP393" s="9">
        <f t="shared" si="190"/>
        <v>3</v>
      </c>
      <c r="AQ393" s="9" t="s">
        <v>1061</v>
      </c>
      <c r="AR393" s="9">
        <f t="shared" si="191"/>
        <v>4</v>
      </c>
      <c r="AS393" s="9" t="str">
        <f t="shared" si="192"/>
        <v>Not NYC</v>
      </c>
      <c r="AT393" s="9"/>
      <c r="AU393" s="9">
        <f t="shared" si="193"/>
        <v>0</v>
      </c>
      <c r="AV393" s="9">
        <f t="shared" si="194"/>
        <v>47</v>
      </c>
    </row>
    <row r="394" spans="1:48" x14ac:dyDescent="0.25">
      <c r="A394" s="9" t="s">
        <v>351</v>
      </c>
      <c r="B394" s="9" t="s">
        <v>352</v>
      </c>
      <c r="C394" s="9" t="s">
        <v>353</v>
      </c>
      <c r="D394" s="9" t="s">
        <v>38</v>
      </c>
      <c r="E394" t="s">
        <v>1034</v>
      </c>
      <c r="F394" t="str">
        <f t="shared" si="175"/>
        <v>NYC</v>
      </c>
      <c r="G394" s="9" t="s">
        <v>53</v>
      </c>
      <c r="H394" s="36">
        <v>40.693230100000001</v>
      </c>
      <c r="I394" s="36">
        <v>-73.992165200000002</v>
      </c>
      <c r="J394" s="40">
        <f t="shared" si="196"/>
        <v>2</v>
      </c>
      <c r="K394" s="40">
        <f t="shared" si="176"/>
        <v>0</v>
      </c>
      <c r="L394" s="40">
        <f t="shared" si="177"/>
        <v>1</v>
      </c>
      <c r="M394" s="41">
        <v>28313.787557647058</v>
      </c>
      <c r="N394" s="41">
        <v>3198.7914568421047</v>
      </c>
      <c r="O394" s="41">
        <f t="shared" si="171"/>
        <v>1946.9892738170242</v>
      </c>
      <c r="P394" s="42">
        <f t="shared" si="178"/>
        <v>1</v>
      </c>
      <c r="Q394" s="43">
        <v>2005</v>
      </c>
      <c r="R394" s="43">
        <v>2003</v>
      </c>
      <c r="S394" s="40">
        <f t="shared" si="179"/>
        <v>0</v>
      </c>
      <c r="T394" s="40"/>
      <c r="U394" s="40">
        <f t="shared" si="180"/>
        <v>0</v>
      </c>
      <c r="V394" s="40" t="str">
        <f>IFERROR(VLOOKUP(A394,'Data Tables'!$L$3:$M$89,2,FALSE),"No")</f>
        <v>No</v>
      </c>
      <c r="W394" s="40">
        <f t="shared" si="181"/>
        <v>0</v>
      </c>
      <c r="X394" s="43" t="s">
        <v>1136</v>
      </c>
      <c r="Y394" s="40">
        <f t="shared" si="182"/>
        <v>4</v>
      </c>
      <c r="Z394" s="41" t="s">
        <v>40</v>
      </c>
      <c r="AA394" s="40">
        <f t="shared" si="183"/>
        <v>0</v>
      </c>
      <c r="AB394" s="44" t="str">
        <f>IF(AND(E394="Manhattan",G394="Multifamily Housing"),IF(Q394&lt;1980,"Dual Fuel","Natural Gas"),IF(AND(E394="Manhattan",G394&lt;&gt;"Multifamily Housing"),IF(Q394&lt;1945,"Oil",IF(Q394&lt;1980,"Dual Fuel","Natural Gas")),IF(E394="Downstate/LI/HV",IF(Q394&lt;1980,"Dual Fuel","Natural Gas"),IF(Q394&lt;1945,"Dual Fuel","Natural Gas"))))</f>
        <v>Natural Gas</v>
      </c>
      <c r="AC394" s="42">
        <f t="shared" si="184"/>
        <v>2</v>
      </c>
      <c r="AD394" s="41" t="s">
        <v>74</v>
      </c>
      <c r="AE394" s="42">
        <f t="shared" si="185"/>
        <v>2</v>
      </c>
      <c r="AF394" s="45">
        <v>1990</v>
      </c>
      <c r="AG394" s="40">
        <f t="shared" si="186"/>
        <v>2</v>
      </c>
      <c r="AH394" s="45" t="str">
        <f t="shared" si="195"/>
        <v>Hydronic</v>
      </c>
      <c r="AI394" s="40">
        <f t="shared" si="187"/>
        <v>4</v>
      </c>
      <c r="AJ394" s="46" t="s">
        <v>42</v>
      </c>
      <c r="AK394" s="40">
        <f t="shared" si="188"/>
        <v>0</v>
      </c>
      <c r="AL394" s="9" t="s">
        <v>1048</v>
      </c>
      <c r="AM394" s="9">
        <f t="shared" si="189"/>
        <v>4</v>
      </c>
      <c r="AN394" s="9" t="s">
        <v>1055</v>
      </c>
      <c r="AO394" s="47">
        <f>VLOOKUP(AN394,'Data Tables'!$E$4:$F$15,2,FALSE)</f>
        <v>20.157194</v>
      </c>
      <c r="AP394" s="9">
        <f t="shared" si="190"/>
        <v>0</v>
      </c>
      <c r="AQ394" s="9" t="s">
        <v>1050</v>
      </c>
      <c r="AR394" s="9">
        <f t="shared" si="191"/>
        <v>2</v>
      </c>
      <c r="AS394" s="9" t="str">
        <f t="shared" si="192"/>
        <v>NYC Natural Gas</v>
      </c>
      <c r="AT394" s="9"/>
      <c r="AU394" s="9">
        <f t="shared" si="193"/>
        <v>2</v>
      </c>
      <c r="AV394" s="9">
        <f t="shared" si="194"/>
        <v>47</v>
      </c>
    </row>
    <row r="395" spans="1:48" x14ac:dyDescent="0.25">
      <c r="A395" s="9" t="s">
        <v>334</v>
      </c>
      <c r="B395" s="9" t="s">
        <v>335</v>
      </c>
      <c r="C395" s="9" t="s">
        <v>62</v>
      </c>
      <c r="D395" s="9" t="s">
        <v>63</v>
      </c>
      <c r="E395" t="s">
        <v>63</v>
      </c>
      <c r="F395" t="str">
        <f t="shared" si="175"/>
        <v>NYC</v>
      </c>
      <c r="G395" s="9" t="s">
        <v>53</v>
      </c>
      <c r="H395" s="36">
        <v>40.738739799999998</v>
      </c>
      <c r="I395" s="36">
        <v>-73.982227800000004</v>
      </c>
      <c r="J395" s="40">
        <f t="shared" si="196"/>
        <v>2</v>
      </c>
      <c r="K395" s="40">
        <f t="shared" si="176"/>
        <v>0</v>
      </c>
      <c r="L395" s="40">
        <f t="shared" si="177"/>
        <v>1</v>
      </c>
      <c r="M395" s="41">
        <v>45149.273943529413</v>
      </c>
      <c r="N395" s="41">
        <v>5100.8050928947359</v>
      </c>
      <c r="O395" s="41">
        <f t="shared" si="171"/>
        <v>3104.6765435285815</v>
      </c>
      <c r="P395" s="42">
        <f t="shared" si="178"/>
        <v>1</v>
      </c>
      <c r="Q395" s="43">
        <v>1980</v>
      </c>
      <c r="R395" s="43">
        <v>2009</v>
      </c>
      <c r="S395" s="40">
        <f t="shared" si="179"/>
        <v>0</v>
      </c>
      <c r="T395" s="40"/>
      <c r="U395" s="40">
        <f t="shared" si="180"/>
        <v>0</v>
      </c>
      <c r="V395" s="40" t="str">
        <f>IFERROR(VLOOKUP(A395,'Data Tables'!$L$3:$M$89,2,FALSE),"No")</f>
        <v>Yes</v>
      </c>
      <c r="W395" s="40">
        <f t="shared" si="181"/>
        <v>4</v>
      </c>
      <c r="X395" s="43"/>
      <c r="Y395" s="40">
        <f t="shared" si="182"/>
        <v>0</v>
      </c>
      <c r="Z395" s="41" t="s">
        <v>40</v>
      </c>
      <c r="AA395" s="40">
        <f t="shared" si="183"/>
        <v>0</v>
      </c>
      <c r="AB395" s="41" t="s">
        <v>41</v>
      </c>
      <c r="AC395" s="42">
        <f t="shared" si="184"/>
        <v>2</v>
      </c>
      <c r="AD395" s="41" t="s">
        <v>74</v>
      </c>
      <c r="AE395" s="42">
        <f t="shared" si="185"/>
        <v>2</v>
      </c>
      <c r="AF395" s="45">
        <v>1990</v>
      </c>
      <c r="AG395" s="40">
        <f t="shared" si="186"/>
        <v>2</v>
      </c>
      <c r="AH395" s="45" t="str">
        <f t="shared" si="195"/>
        <v>Hydronic</v>
      </c>
      <c r="AI395" s="40">
        <f t="shared" si="187"/>
        <v>4</v>
      </c>
      <c r="AJ395" s="46" t="s">
        <v>42</v>
      </c>
      <c r="AK395" s="40">
        <f t="shared" si="188"/>
        <v>0</v>
      </c>
      <c r="AL395" s="9" t="s">
        <v>1048</v>
      </c>
      <c r="AM395" s="9">
        <f t="shared" si="189"/>
        <v>4</v>
      </c>
      <c r="AN395" s="9" t="s">
        <v>1055</v>
      </c>
      <c r="AO395" s="47">
        <f>VLOOKUP(AN395,'Data Tables'!$E$4:$F$15,2,FALSE)</f>
        <v>20.157194</v>
      </c>
      <c r="AP395" s="9">
        <f t="shared" si="190"/>
        <v>0</v>
      </c>
      <c r="AQ395" s="9" t="s">
        <v>1050</v>
      </c>
      <c r="AR395" s="9">
        <f t="shared" si="191"/>
        <v>2</v>
      </c>
      <c r="AS395" s="9" t="str">
        <f t="shared" si="192"/>
        <v>NYC Natural Gas</v>
      </c>
      <c r="AT395" s="9"/>
      <c r="AU395" s="9">
        <f t="shared" si="193"/>
        <v>2</v>
      </c>
      <c r="AV395" s="9">
        <f t="shared" si="194"/>
        <v>47</v>
      </c>
    </row>
    <row r="396" spans="1:48" x14ac:dyDescent="0.25">
      <c r="A396" s="9" t="s">
        <v>164</v>
      </c>
      <c r="B396" s="9" t="s">
        <v>165</v>
      </c>
      <c r="C396" s="9" t="s">
        <v>62</v>
      </c>
      <c r="D396" s="9" t="s">
        <v>63</v>
      </c>
      <c r="E396" t="s">
        <v>63</v>
      </c>
      <c r="F396" t="str">
        <f t="shared" si="175"/>
        <v>NYC</v>
      </c>
      <c r="G396" s="9" t="s">
        <v>53</v>
      </c>
      <c r="H396" s="36">
        <v>40.740487299999998</v>
      </c>
      <c r="I396" s="36">
        <v>-73.983156699999995</v>
      </c>
      <c r="J396" s="40">
        <f t="shared" si="196"/>
        <v>2</v>
      </c>
      <c r="K396" s="40">
        <f t="shared" si="176"/>
        <v>0</v>
      </c>
      <c r="L396" s="40">
        <f t="shared" si="177"/>
        <v>1</v>
      </c>
      <c r="M396" s="41">
        <v>170037.44549647058</v>
      </c>
      <c r="N396" s="41">
        <v>19210.228475789474</v>
      </c>
      <c r="O396" s="41">
        <f t="shared" si="171"/>
        <v>11692.574928551419</v>
      </c>
      <c r="P396" s="42">
        <f t="shared" si="178"/>
        <v>3</v>
      </c>
      <c r="Q396" s="43">
        <v>1919</v>
      </c>
      <c r="R396" s="43">
        <v>2018</v>
      </c>
      <c r="S396" s="40">
        <f t="shared" si="179"/>
        <v>0</v>
      </c>
      <c r="T396" s="40" t="s">
        <v>1162</v>
      </c>
      <c r="U396" s="40">
        <f t="shared" si="180"/>
        <v>4</v>
      </c>
      <c r="V396" s="40" t="str">
        <f>IFERROR(VLOOKUP(A396,'Data Tables'!$L$3:$M$89,2,FALSE),"No")</f>
        <v>No</v>
      </c>
      <c r="W396" s="40">
        <f t="shared" si="181"/>
        <v>0</v>
      </c>
      <c r="X396" s="43"/>
      <c r="Y396" s="40">
        <f t="shared" si="182"/>
        <v>0</v>
      </c>
      <c r="Z396" s="41" t="s">
        <v>40</v>
      </c>
      <c r="AA396" s="40">
        <f t="shared" si="183"/>
        <v>0</v>
      </c>
      <c r="AB396" s="41" t="s">
        <v>41</v>
      </c>
      <c r="AC396" s="42">
        <f t="shared" si="184"/>
        <v>2</v>
      </c>
      <c r="AD396" s="41" t="s">
        <v>74</v>
      </c>
      <c r="AE396" s="42">
        <f t="shared" si="185"/>
        <v>2</v>
      </c>
      <c r="AF396" s="45">
        <v>1990</v>
      </c>
      <c r="AG396" s="40">
        <f t="shared" si="186"/>
        <v>2</v>
      </c>
      <c r="AH396" s="45" t="str">
        <f t="shared" si="195"/>
        <v>Steam</v>
      </c>
      <c r="AI396" s="40">
        <f t="shared" si="187"/>
        <v>2</v>
      </c>
      <c r="AJ396" s="46" t="s">
        <v>42</v>
      </c>
      <c r="AK396" s="40">
        <f t="shared" si="188"/>
        <v>0</v>
      </c>
      <c r="AL396" s="9" t="s">
        <v>1048</v>
      </c>
      <c r="AM396" s="9">
        <f t="shared" si="189"/>
        <v>4</v>
      </c>
      <c r="AN396" s="9" t="s">
        <v>1055</v>
      </c>
      <c r="AO396" s="47">
        <f>VLOOKUP(AN396,'Data Tables'!$E$4:$F$15,2,FALSE)</f>
        <v>20.157194</v>
      </c>
      <c r="AP396" s="9">
        <f t="shared" si="190"/>
        <v>0</v>
      </c>
      <c r="AQ396" s="9" t="s">
        <v>1050</v>
      </c>
      <c r="AR396" s="9">
        <f t="shared" si="191"/>
        <v>2</v>
      </c>
      <c r="AS396" s="9" t="str">
        <f t="shared" si="192"/>
        <v>NYC Natural Gas</v>
      </c>
      <c r="AT396" s="9"/>
      <c r="AU396" s="9">
        <f t="shared" si="193"/>
        <v>2</v>
      </c>
      <c r="AV396" s="9">
        <f t="shared" si="194"/>
        <v>47</v>
      </c>
    </row>
    <row r="397" spans="1:48" x14ac:dyDescent="0.25">
      <c r="A397" s="9" t="s">
        <v>286</v>
      </c>
      <c r="B397" s="9" t="s">
        <v>287</v>
      </c>
      <c r="C397" s="9" t="s">
        <v>45</v>
      </c>
      <c r="D397" s="9" t="s">
        <v>45</v>
      </c>
      <c r="E397" t="s">
        <v>1034</v>
      </c>
      <c r="F397" t="str">
        <f t="shared" si="175"/>
        <v>NYC</v>
      </c>
      <c r="G397" s="9" t="s">
        <v>53</v>
      </c>
      <c r="H397" s="36">
        <v>40.864444800000001</v>
      </c>
      <c r="I397" s="36">
        <v>-73.900249700000003</v>
      </c>
      <c r="J397" s="40">
        <f t="shared" si="196"/>
        <v>2</v>
      </c>
      <c r="K397" s="40">
        <f t="shared" si="176"/>
        <v>0</v>
      </c>
      <c r="L397" s="40">
        <f t="shared" si="177"/>
        <v>1</v>
      </c>
      <c r="M397" s="41">
        <v>67757.755948235281</v>
      </c>
      <c r="N397" s="41">
        <v>7655.0313313157885</v>
      </c>
      <c r="O397" s="41">
        <f t="shared" si="171"/>
        <v>4659.3421590286507</v>
      </c>
      <c r="P397" s="42">
        <f t="shared" si="178"/>
        <v>2</v>
      </c>
      <c r="Q397" s="43">
        <v>1920</v>
      </c>
      <c r="R397" s="43">
        <v>2017</v>
      </c>
      <c r="S397" s="40">
        <f t="shared" si="179"/>
        <v>0</v>
      </c>
      <c r="T397" s="40"/>
      <c r="U397" s="40">
        <f t="shared" si="180"/>
        <v>0</v>
      </c>
      <c r="V397" s="40" t="str">
        <f>IFERROR(VLOOKUP(A397,'Data Tables'!$L$3:$M$89,2,FALSE),"No")</f>
        <v>No</v>
      </c>
      <c r="W397" s="40">
        <f t="shared" si="181"/>
        <v>0</v>
      </c>
      <c r="X397" s="43"/>
      <c r="Y397" s="40">
        <f t="shared" si="182"/>
        <v>0</v>
      </c>
      <c r="Z397" s="41" t="s">
        <v>40</v>
      </c>
      <c r="AA397" s="40">
        <f t="shared" si="183"/>
        <v>0</v>
      </c>
      <c r="AB397" s="44" t="str">
        <f>IF(AND(E397="Manhattan",G397="Multifamily Housing"),IF(Q397&lt;1980,"Dual Fuel","Natural Gas"),IF(AND(E397="Manhattan",G397&lt;&gt;"Multifamily Housing"),IF(Q397&lt;1945,"Oil",IF(Q397&lt;1980,"Dual Fuel","Natural Gas")),IF(E397="Downstate/LI/HV",IF(Q397&lt;1980,"Dual Fuel","Natural Gas"),IF(Q397&lt;1945,"Dual Fuel","Natural Gas"))))</f>
        <v>Dual Fuel</v>
      </c>
      <c r="AC397" s="42">
        <f t="shared" si="184"/>
        <v>3</v>
      </c>
      <c r="AD397" s="44" t="str">
        <f>IF(AND(E397="Upstate",Q397&gt;=1945),"Furnace",IF(Q397&gt;=1980,"HW Boiler",IF(AND(E397="Downstate/LI/HV",Q397&gt;=1945),"Furnace","Steam Boiler")))</f>
        <v>Steam Boiler</v>
      </c>
      <c r="AE397" s="42">
        <f t="shared" si="185"/>
        <v>2</v>
      </c>
      <c r="AF397" s="45">
        <v>1990</v>
      </c>
      <c r="AG397" s="40">
        <f t="shared" si="186"/>
        <v>2</v>
      </c>
      <c r="AH397" s="45" t="str">
        <f t="shared" si="195"/>
        <v>Steam</v>
      </c>
      <c r="AI397" s="40">
        <f t="shared" si="187"/>
        <v>2</v>
      </c>
      <c r="AJ397" s="46" t="s">
        <v>42</v>
      </c>
      <c r="AK397" s="40">
        <f t="shared" si="188"/>
        <v>0</v>
      </c>
      <c r="AL397" s="9" t="s">
        <v>1048</v>
      </c>
      <c r="AM397" s="9">
        <f t="shared" si="189"/>
        <v>4</v>
      </c>
      <c r="AN397" s="9" t="s">
        <v>1055</v>
      </c>
      <c r="AO397" s="47">
        <f>VLOOKUP(AN397,'Data Tables'!$E$4:$F$15,2,FALSE)</f>
        <v>20.157194</v>
      </c>
      <c r="AP397" s="9">
        <f t="shared" si="190"/>
        <v>0</v>
      </c>
      <c r="AQ397" s="9" t="s">
        <v>1050</v>
      </c>
      <c r="AR397" s="9">
        <f t="shared" si="191"/>
        <v>2</v>
      </c>
      <c r="AS397" s="9" t="str">
        <f t="shared" si="192"/>
        <v>NYC Dual Fuel</v>
      </c>
      <c r="AT397" s="9"/>
      <c r="AU397" s="9">
        <f t="shared" si="193"/>
        <v>3</v>
      </c>
      <c r="AV397" s="9">
        <f t="shared" si="194"/>
        <v>46</v>
      </c>
    </row>
    <row r="398" spans="1:48" hidden="1" x14ac:dyDescent="0.25">
      <c r="A398" s="9" t="s">
        <v>571</v>
      </c>
      <c r="B398" s="9" t="s">
        <v>572</v>
      </c>
      <c r="C398" s="9" t="s">
        <v>573</v>
      </c>
      <c r="D398" s="9" t="s">
        <v>450</v>
      </c>
      <c r="E398" t="s">
        <v>1034</v>
      </c>
      <c r="F398" t="str">
        <f t="shared" si="175"/>
        <v>Not NYC</v>
      </c>
      <c r="G398" s="9" t="s">
        <v>53</v>
      </c>
      <c r="H398" s="36">
        <v>40.685941</v>
      </c>
      <c r="I398" s="36">
        <v>-73.626182999999997</v>
      </c>
      <c r="J398" s="40">
        <f t="shared" si="196"/>
        <v>2</v>
      </c>
      <c r="K398" s="40">
        <f t="shared" si="176"/>
        <v>0</v>
      </c>
      <c r="L398" s="40">
        <f t="shared" si="177"/>
        <v>1</v>
      </c>
      <c r="M398" s="41">
        <v>82755.473376623369</v>
      </c>
      <c r="N398" s="41">
        <v>9316.0401315789459</v>
      </c>
      <c r="O398" s="41">
        <f t="shared" si="171"/>
        <v>5690.6557868983964</v>
      </c>
      <c r="P398" s="42">
        <f t="shared" si="178"/>
        <v>2</v>
      </c>
      <c r="Q398" s="43">
        <v>1955</v>
      </c>
      <c r="R398" s="43">
        <v>2016</v>
      </c>
      <c r="S398" s="40">
        <f t="shared" si="179"/>
        <v>0</v>
      </c>
      <c r="T398" s="40"/>
      <c r="U398" s="40">
        <f t="shared" si="180"/>
        <v>0</v>
      </c>
      <c r="V398" s="40" t="str">
        <f>IFERROR(VLOOKUP(A398,'Data Tables'!$L$3:$M$89,2,FALSE),"No")</f>
        <v>No</v>
      </c>
      <c r="W398" s="40">
        <f t="shared" si="181"/>
        <v>0</v>
      </c>
      <c r="X398" s="43"/>
      <c r="Y398" s="40">
        <f t="shared" si="182"/>
        <v>0</v>
      </c>
      <c r="Z398" s="43" t="s">
        <v>46</v>
      </c>
      <c r="AA398" s="40">
        <f t="shared" si="183"/>
        <v>4</v>
      </c>
      <c r="AB398" s="43" t="s">
        <v>87</v>
      </c>
      <c r="AC398" s="42">
        <f t="shared" si="184"/>
        <v>1</v>
      </c>
      <c r="AD398" s="41" t="s">
        <v>88</v>
      </c>
      <c r="AE398" s="42">
        <f t="shared" si="185"/>
        <v>1</v>
      </c>
      <c r="AF398" s="43">
        <v>2021</v>
      </c>
      <c r="AG398" s="40">
        <f t="shared" si="186"/>
        <v>1</v>
      </c>
      <c r="AH398" s="45" t="str">
        <f t="shared" si="195"/>
        <v>Forced Air</v>
      </c>
      <c r="AI398" s="40">
        <f t="shared" si="187"/>
        <v>4</v>
      </c>
      <c r="AJ398" s="46" t="s">
        <v>42</v>
      </c>
      <c r="AK398" s="40">
        <f t="shared" si="188"/>
        <v>0</v>
      </c>
      <c r="AL398" s="9" t="s">
        <v>1048</v>
      </c>
      <c r="AM398" s="9">
        <f t="shared" si="189"/>
        <v>4</v>
      </c>
      <c r="AN398" s="9" t="s">
        <v>1065</v>
      </c>
      <c r="AO398" s="47">
        <f>VLOOKUP(AN398,'Data Tables'!$E$4:$F$15,2,FALSE)</f>
        <v>18.809999999999999</v>
      </c>
      <c r="AP398" s="9">
        <f t="shared" si="190"/>
        <v>1</v>
      </c>
      <c r="AQ398" s="9" t="s">
        <v>1058</v>
      </c>
      <c r="AR398" s="9">
        <f t="shared" si="191"/>
        <v>0</v>
      </c>
      <c r="AS398" s="9" t="str">
        <f t="shared" si="192"/>
        <v>Not NYC</v>
      </c>
      <c r="AT398" s="9"/>
      <c r="AU398" s="9">
        <f t="shared" si="193"/>
        <v>0</v>
      </c>
      <c r="AV398" s="9">
        <f t="shared" si="194"/>
        <v>45</v>
      </c>
    </row>
    <row r="399" spans="1:48" hidden="1" x14ac:dyDescent="0.25">
      <c r="A399" s="9" t="s">
        <v>850</v>
      </c>
      <c r="B399" s="9" t="s">
        <v>851</v>
      </c>
      <c r="C399" s="9" t="s">
        <v>849</v>
      </c>
      <c r="D399" s="9" t="s">
        <v>450</v>
      </c>
      <c r="E399" t="s">
        <v>1034</v>
      </c>
      <c r="F399" t="str">
        <f t="shared" si="175"/>
        <v>Not NYC</v>
      </c>
      <c r="G399" s="9" t="s">
        <v>64</v>
      </c>
      <c r="H399" s="36">
        <v>40.66223703</v>
      </c>
      <c r="I399" s="36">
        <v>-73.577084990000003</v>
      </c>
      <c r="J399" s="40">
        <f t="shared" si="196"/>
        <v>0</v>
      </c>
      <c r="K399" s="40">
        <f t="shared" si="176"/>
        <v>1</v>
      </c>
      <c r="L399" s="40">
        <f t="shared" si="177"/>
        <v>2</v>
      </c>
      <c r="M399" s="41">
        <v>37755.857387586111</v>
      </c>
      <c r="N399" s="41">
        <v>16496.40538165301</v>
      </c>
      <c r="O399" s="41">
        <f t="shared" si="171"/>
        <v>2596.2704285934219</v>
      </c>
      <c r="P399" s="42">
        <f t="shared" si="178"/>
        <v>1</v>
      </c>
      <c r="Q399" s="43">
        <v>1985</v>
      </c>
      <c r="R399" s="43"/>
      <c r="S399" s="40">
        <f t="shared" si="179"/>
        <v>1</v>
      </c>
      <c r="T399" s="40"/>
      <c r="U399" s="40">
        <f t="shared" si="180"/>
        <v>0</v>
      </c>
      <c r="V399" s="40" t="str">
        <f>IFERROR(VLOOKUP(A399,'Data Tables'!$L$3:$M$89,2,FALSE),"No")</f>
        <v>No</v>
      </c>
      <c r="W399" s="40">
        <f t="shared" si="181"/>
        <v>0</v>
      </c>
      <c r="X399" s="43"/>
      <c r="Y399" s="40">
        <f t="shared" si="182"/>
        <v>0</v>
      </c>
      <c r="Z399" s="43" t="s">
        <v>156</v>
      </c>
      <c r="AA399" s="40">
        <f t="shared" si="183"/>
        <v>0</v>
      </c>
      <c r="AB399" s="44" t="str">
        <f>IF(AND(E399="Manhattan",G399="Multifamily Housing"),IF(Q399&lt;1980,"Dual Fuel","Natural Gas"),IF(AND(E399="Manhattan",G399&lt;&gt;"Multifamily Housing"),IF(Q399&lt;1945,"Oil",IF(Q399&lt;1980,"Dual Fuel","Natural Gas")),IF(E399="Downstate/LI/HV",IF(Q399&lt;1980,"Dual Fuel","Natural Gas"),IF(Q399&lt;1945,"Dual Fuel","Natural Gas"))))</f>
        <v>Natural Gas</v>
      </c>
      <c r="AC399" s="42">
        <f t="shared" si="184"/>
        <v>2</v>
      </c>
      <c r="AD399" s="44" t="str">
        <f>IF(AND(E399="Upstate",Q399&gt;=1945),"Furnace",IF(Q399&gt;=1980,"HW Boiler",IF(AND(E399="Downstate/LI/HV",Q399&gt;=1945),"Furnace","Steam Boiler")))</f>
        <v>HW Boiler</v>
      </c>
      <c r="AE399" s="42">
        <f t="shared" si="185"/>
        <v>4</v>
      </c>
      <c r="AF399" s="45">
        <v>1990</v>
      </c>
      <c r="AG399" s="40">
        <f t="shared" si="186"/>
        <v>2</v>
      </c>
      <c r="AH399" s="45" t="str">
        <f t="shared" si="195"/>
        <v>Hydronic</v>
      </c>
      <c r="AI399" s="40">
        <f t="shared" si="187"/>
        <v>4</v>
      </c>
      <c r="AJ399" s="46" t="s">
        <v>42</v>
      </c>
      <c r="AK399" s="40">
        <f t="shared" si="188"/>
        <v>0</v>
      </c>
      <c r="AL399" s="9" t="s">
        <v>1048</v>
      </c>
      <c r="AM399" s="9">
        <f t="shared" si="189"/>
        <v>4</v>
      </c>
      <c r="AN399" s="9" t="s">
        <v>1052</v>
      </c>
      <c r="AO399" s="47">
        <f>VLOOKUP(AN399,'Data Tables'!$E$4:$F$15,2,FALSE)</f>
        <v>18.814844999999998</v>
      </c>
      <c r="AP399" s="9">
        <f t="shared" si="190"/>
        <v>1</v>
      </c>
      <c r="AQ399" s="9" t="s">
        <v>1058</v>
      </c>
      <c r="AR399" s="9">
        <f t="shared" si="191"/>
        <v>1</v>
      </c>
      <c r="AS399" s="9" t="str">
        <f t="shared" si="192"/>
        <v>Not NYC</v>
      </c>
      <c r="AT399" s="9"/>
      <c r="AU399" s="9">
        <f t="shared" si="193"/>
        <v>0</v>
      </c>
      <c r="AV399" s="9">
        <f t="shared" si="194"/>
        <v>42</v>
      </c>
    </row>
    <row r="400" spans="1:48" hidden="1" x14ac:dyDescent="0.25">
      <c r="A400" s="9" t="s">
        <v>787</v>
      </c>
      <c r="B400" s="9" t="s">
        <v>788</v>
      </c>
      <c r="C400" s="9" t="s">
        <v>456</v>
      </c>
      <c r="D400" t="s">
        <v>457</v>
      </c>
      <c r="E400" t="s">
        <v>1035</v>
      </c>
      <c r="F400" t="str">
        <f t="shared" si="175"/>
        <v>Not NYC</v>
      </c>
      <c r="G400" s="9" t="s">
        <v>53</v>
      </c>
      <c r="H400" s="36">
        <v>42.72822</v>
      </c>
      <c r="I400" s="36">
        <v>-73.693710999999993</v>
      </c>
      <c r="J400" s="40">
        <f t="shared" si="196"/>
        <v>2</v>
      </c>
      <c r="K400" s="40">
        <f t="shared" si="176"/>
        <v>0</v>
      </c>
      <c r="L400" s="40">
        <f t="shared" si="177"/>
        <v>1</v>
      </c>
      <c r="M400" s="41">
        <v>41959.351461038961</v>
      </c>
      <c r="N400" s="41">
        <v>4723.4942434210525</v>
      </c>
      <c r="O400" s="41">
        <v>2885.3224622326206</v>
      </c>
      <c r="P400" s="42">
        <f t="shared" si="178"/>
        <v>1</v>
      </c>
      <c r="Q400" s="43">
        <v>1916</v>
      </c>
      <c r="R400" s="43">
        <v>2005</v>
      </c>
      <c r="S400" s="40">
        <f t="shared" si="179"/>
        <v>0</v>
      </c>
      <c r="T400" s="40"/>
      <c r="U400" s="40">
        <f t="shared" si="180"/>
        <v>0</v>
      </c>
      <c r="V400" s="40" t="str">
        <f>IFERROR(VLOOKUP(A400,'Data Tables'!$L$3:$M$89,2,FALSE),"No")</f>
        <v>Yes</v>
      </c>
      <c r="W400" s="40">
        <f t="shared" si="181"/>
        <v>4</v>
      </c>
      <c r="X400" s="43"/>
      <c r="Y400" s="40">
        <f t="shared" si="182"/>
        <v>0</v>
      </c>
      <c r="Z400" s="43" t="s">
        <v>40</v>
      </c>
      <c r="AA400" s="40">
        <f t="shared" si="183"/>
        <v>0</v>
      </c>
      <c r="AB400" s="44" t="str">
        <f>IF(AND(E400="Manhattan",G400="Multifamily Housing"),IF(Q400&lt;1980,"Dual Fuel","Natural Gas"),IF(AND(E400="Manhattan",G400&lt;&gt;"Multifamily Housing"),IF(Q400&lt;1945,"Oil",IF(Q400&lt;1980,"Dual Fuel","Natural Gas")),IF(E400="Downstate/LI/HV",IF(Q400&lt;1980,"Dual Fuel","Natural Gas"),IF(Q400&lt;1945,"Dual Fuel","Natural Gas"))))</f>
        <v>Dual Fuel</v>
      </c>
      <c r="AC400" s="42">
        <f t="shared" si="184"/>
        <v>3</v>
      </c>
      <c r="AD400" s="41" t="s">
        <v>74</v>
      </c>
      <c r="AE400" s="42">
        <f t="shared" si="185"/>
        <v>2</v>
      </c>
      <c r="AF400" s="43">
        <v>2005</v>
      </c>
      <c r="AG400" s="40">
        <f t="shared" si="186"/>
        <v>1</v>
      </c>
      <c r="AH400" s="43" t="s">
        <v>49</v>
      </c>
      <c r="AI400" s="40">
        <f t="shared" si="187"/>
        <v>2</v>
      </c>
      <c r="AJ400" s="46" t="s">
        <v>42</v>
      </c>
      <c r="AK400" s="40">
        <f t="shared" si="188"/>
        <v>0</v>
      </c>
      <c r="AL400" s="9" t="s">
        <v>1060</v>
      </c>
      <c r="AM400" s="9">
        <f t="shared" si="189"/>
        <v>2</v>
      </c>
      <c r="AN400" s="9" t="s">
        <v>1047</v>
      </c>
      <c r="AO400" s="47">
        <f>VLOOKUP(AN400,'Data Tables'!$E$4:$F$15,2,FALSE)</f>
        <v>8.6002589999999994</v>
      </c>
      <c r="AP400" s="9">
        <f t="shared" si="190"/>
        <v>4</v>
      </c>
      <c r="AQ400" s="9" t="s">
        <v>1061</v>
      </c>
      <c r="AR400" s="9">
        <f t="shared" si="191"/>
        <v>4</v>
      </c>
      <c r="AS400" s="9" t="str">
        <f t="shared" si="192"/>
        <v>Not NYC</v>
      </c>
      <c r="AT400" s="9"/>
      <c r="AU400" s="9">
        <f t="shared" si="193"/>
        <v>0</v>
      </c>
      <c r="AV400" s="9">
        <f t="shared" si="194"/>
        <v>41</v>
      </c>
    </row>
    <row r="401" spans="1:48" hidden="1" x14ac:dyDescent="0.25">
      <c r="A401" s="9" t="s">
        <v>847</v>
      </c>
      <c r="B401" s="9" t="s">
        <v>848</v>
      </c>
      <c r="C401" s="9" t="s">
        <v>849</v>
      </c>
      <c r="D401" s="9" t="s">
        <v>450</v>
      </c>
      <c r="E401" t="s">
        <v>1034</v>
      </c>
      <c r="F401" t="str">
        <f t="shared" si="175"/>
        <v>Not NYC</v>
      </c>
      <c r="G401" s="9" t="s">
        <v>64</v>
      </c>
      <c r="H401" s="36">
        <v>40.719646679999997</v>
      </c>
      <c r="I401" s="36">
        <v>-73.584253430000004</v>
      </c>
      <c r="J401" s="40">
        <f t="shared" si="196"/>
        <v>0</v>
      </c>
      <c r="K401" s="40">
        <f t="shared" si="176"/>
        <v>1</v>
      </c>
      <c r="L401" s="40">
        <f t="shared" si="177"/>
        <v>2</v>
      </c>
      <c r="M401" s="41">
        <v>37877.192048188888</v>
      </c>
      <c r="N401" s="41">
        <v>16549.419294900988</v>
      </c>
      <c r="O401" s="41">
        <f>(M401/0.85)*116.9*0.0005</f>
        <v>2604.6139708431065</v>
      </c>
      <c r="P401" s="42">
        <f t="shared" si="178"/>
        <v>1</v>
      </c>
      <c r="Q401" s="43">
        <v>1985</v>
      </c>
      <c r="R401" s="43">
        <v>2012</v>
      </c>
      <c r="S401" s="40">
        <f t="shared" si="179"/>
        <v>0</v>
      </c>
      <c r="T401" s="40"/>
      <c r="U401" s="40">
        <f t="shared" si="180"/>
        <v>0</v>
      </c>
      <c r="V401" s="40" t="str">
        <f>IFERROR(VLOOKUP(A401,'Data Tables'!$L$3:$M$89,2,FALSE),"No")</f>
        <v>No</v>
      </c>
      <c r="W401" s="40">
        <f t="shared" si="181"/>
        <v>0</v>
      </c>
      <c r="X401" s="43"/>
      <c r="Y401" s="40">
        <f t="shared" si="182"/>
        <v>0</v>
      </c>
      <c r="Z401" s="43" t="s">
        <v>156</v>
      </c>
      <c r="AA401" s="40">
        <f t="shared" si="183"/>
        <v>0</v>
      </c>
      <c r="AB401" s="44" t="str">
        <f>IF(AND(E401="Manhattan",G401="Multifamily Housing"),IF(Q401&lt;1980,"Dual Fuel","Natural Gas"),IF(AND(E401="Manhattan",G401&lt;&gt;"Multifamily Housing"),IF(Q401&lt;1945,"Oil",IF(Q401&lt;1980,"Dual Fuel","Natural Gas")),IF(E401="Downstate/LI/HV",IF(Q401&lt;1980,"Dual Fuel","Natural Gas"),IF(Q401&lt;1945,"Dual Fuel","Natural Gas"))))</f>
        <v>Natural Gas</v>
      </c>
      <c r="AC401" s="42">
        <f t="shared" si="184"/>
        <v>2</v>
      </c>
      <c r="AD401" s="44" t="str">
        <f>IF(AND(E401="Upstate",Q401&gt;=1945),"Furnace",IF(Q401&gt;=1980,"HW Boiler",IF(AND(E401="Downstate/LI/HV",Q401&gt;=1945),"Furnace","Steam Boiler")))</f>
        <v>HW Boiler</v>
      </c>
      <c r="AE401" s="42">
        <f t="shared" si="185"/>
        <v>4</v>
      </c>
      <c r="AF401" s="45">
        <v>1990</v>
      </c>
      <c r="AG401" s="40">
        <f t="shared" si="186"/>
        <v>2</v>
      </c>
      <c r="AH401" s="45" t="str">
        <f>IF(AND(E401="Upstate",Q401&gt;=1945),"Forced Air",IF(Q401&gt;=1980,"Hydronic",IF(AND(E401="Downstate/LI/HV",Q401&gt;=1945),"Forced Air","Steam")))</f>
        <v>Hydronic</v>
      </c>
      <c r="AI401" s="40">
        <f t="shared" si="187"/>
        <v>4</v>
      </c>
      <c r="AJ401" s="46" t="s">
        <v>42</v>
      </c>
      <c r="AK401" s="40">
        <f t="shared" si="188"/>
        <v>0</v>
      </c>
      <c r="AL401" s="9" t="s">
        <v>1048</v>
      </c>
      <c r="AM401" s="9">
        <f t="shared" si="189"/>
        <v>4</v>
      </c>
      <c r="AN401" s="9" t="s">
        <v>1052</v>
      </c>
      <c r="AO401" s="47">
        <f>VLOOKUP(AN401,'Data Tables'!$E$4:$F$15,2,FALSE)</f>
        <v>18.814844999999998</v>
      </c>
      <c r="AP401" s="9">
        <f t="shared" si="190"/>
        <v>1</v>
      </c>
      <c r="AQ401" s="9" t="s">
        <v>1058</v>
      </c>
      <c r="AR401" s="9">
        <f t="shared" si="191"/>
        <v>1</v>
      </c>
      <c r="AS401" s="9" t="str">
        <f t="shared" si="192"/>
        <v>Not NYC</v>
      </c>
      <c r="AT401" s="9"/>
      <c r="AU401" s="9">
        <f t="shared" si="193"/>
        <v>0</v>
      </c>
      <c r="AV401" s="9">
        <f t="shared" si="194"/>
        <v>40</v>
      </c>
    </row>
    <row r="402" spans="1:48" hidden="1" x14ac:dyDescent="0.25">
      <c r="A402" s="9" t="s">
        <v>981</v>
      </c>
      <c r="B402" s="9" t="s">
        <v>982</v>
      </c>
      <c r="C402" s="9" t="s">
        <v>433</v>
      </c>
      <c r="D402" s="9" t="s">
        <v>434</v>
      </c>
      <c r="E402" t="s">
        <v>1035</v>
      </c>
      <c r="F402" t="str">
        <f t="shared" si="175"/>
        <v>Not NYC</v>
      </c>
      <c r="G402" s="9" t="s">
        <v>53</v>
      </c>
      <c r="H402" s="36">
        <v>43.125754999999998</v>
      </c>
      <c r="I402" s="36">
        <v>-77.798497999999995</v>
      </c>
      <c r="J402" s="40">
        <f t="shared" si="196"/>
        <v>2</v>
      </c>
      <c r="K402" s="40">
        <f t="shared" si="176"/>
        <v>0</v>
      </c>
      <c r="L402" s="40">
        <f t="shared" si="177"/>
        <v>1</v>
      </c>
      <c r="M402" s="41">
        <v>28914.562987012985</v>
      </c>
      <c r="N402" s="41">
        <v>3255.0019736842105</v>
      </c>
      <c r="O402" s="41">
        <f>(M402/0.85)*116.9*0.0005</f>
        <v>1988.3014195187168</v>
      </c>
      <c r="P402" s="42">
        <f t="shared" si="178"/>
        <v>1</v>
      </c>
      <c r="Q402" s="43">
        <v>1866</v>
      </c>
      <c r="R402" s="43">
        <v>2022</v>
      </c>
      <c r="S402" s="40">
        <f t="shared" si="179"/>
        <v>0</v>
      </c>
      <c r="T402" s="40"/>
      <c r="U402" s="40">
        <f t="shared" si="180"/>
        <v>0</v>
      </c>
      <c r="V402" s="40" t="str">
        <f>IFERROR(VLOOKUP(A402,'Data Tables'!$L$3:$M$89,2,FALSE),"No")</f>
        <v>No</v>
      </c>
      <c r="W402" s="40">
        <f t="shared" si="181"/>
        <v>0</v>
      </c>
      <c r="X402" s="43"/>
      <c r="Y402" s="40">
        <f t="shared" si="182"/>
        <v>0</v>
      </c>
      <c r="Z402" s="43" t="s">
        <v>46</v>
      </c>
      <c r="AA402" s="40">
        <f t="shared" si="183"/>
        <v>4</v>
      </c>
      <c r="AB402" s="43" t="s">
        <v>983</v>
      </c>
      <c r="AC402" s="42">
        <f t="shared" si="184"/>
        <v>1</v>
      </c>
      <c r="AD402" s="41" t="s">
        <v>88</v>
      </c>
      <c r="AE402" s="42">
        <f t="shared" si="185"/>
        <v>1</v>
      </c>
      <c r="AF402" s="43">
        <v>2017</v>
      </c>
      <c r="AG402" s="40">
        <f t="shared" si="186"/>
        <v>1</v>
      </c>
      <c r="AH402" s="45" t="str">
        <f>IF(AND(E402="Upstate",Q402&gt;=1945),"Forced Air",IF(Q402&gt;=1980,"Hydronic",IF(AND(E402="Downstate/LI/HV",Q402&gt;=1945),"Forced Air","Steam")))</f>
        <v>Steam</v>
      </c>
      <c r="AI402" s="40">
        <f t="shared" si="187"/>
        <v>2</v>
      </c>
      <c r="AJ402" s="46" t="s">
        <v>42</v>
      </c>
      <c r="AK402" s="40">
        <f t="shared" si="188"/>
        <v>0</v>
      </c>
      <c r="AL402" s="9" t="s">
        <v>1060</v>
      </c>
      <c r="AM402" s="9">
        <f t="shared" si="189"/>
        <v>2</v>
      </c>
      <c r="AN402" s="9" t="s">
        <v>1054</v>
      </c>
      <c r="AO402" s="47">
        <f>VLOOKUP(AN402,'Data Tables'!$E$4:$F$15,2,FALSE)</f>
        <v>10.88392</v>
      </c>
      <c r="AP402" s="9">
        <f t="shared" si="190"/>
        <v>3</v>
      </c>
      <c r="AQ402" s="9" t="s">
        <v>1061</v>
      </c>
      <c r="AR402" s="9">
        <f t="shared" si="191"/>
        <v>0</v>
      </c>
      <c r="AS402" s="9" t="str">
        <f t="shared" si="192"/>
        <v>Not NYC</v>
      </c>
      <c r="AT402" s="9"/>
      <c r="AU402" s="9">
        <f t="shared" si="193"/>
        <v>0</v>
      </c>
      <c r="AV402" s="9">
        <f t="shared" si="194"/>
        <v>38</v>
      </c>
    </row>
    <row r="403" spans="1:48" hidden="1" x14ac:dyDescent="0.25">
      <c r="A403" s="9" t="s">
        <v>832</v>
      </c>
      <c r="B403" s="9" t="s">
        <v>833</v>
      </c>
      <c r="C403" s="9" t="s">
        <v>834</v>
      </c>
      <c r="D403" s="9" t="s">
        <v>535</v>
      </c>
      <c r="E403" t="s">
        <v>1034</v>
      </c>
      <c r="F403" t="str">
        <f t="shared" si="175"/>
        <v>Not NYC</v>
      </c>
      <c r="G403" s="9" t="s">
        <v>53</v>
      </c>
      <c r="H403" s="36">
        <v>42.020386000000002</v>
      </c>
      <c r="I403" s="36">
        <v>-73.909926999999996</v>
      </c>
      <c r="J403" s="40">
        <f t="shared" si="196"/>
        <v>2</v>
      </c>
      <c r="K403" s="40">
        <f t="shared" si="176"/>
        <v>0</v>
      </c>
      <c r="L403" s="40">
        <f t="shared" si="177"/>
        <v>1</v>
      </c>
      <c r="M403" s="41">
        <v>38104.076396103897</v>
      </c>
      <c r="N403" s="41">
        <v>4289.4939802631579</v>
      </c>
      <c r="O403" s="41">
        <f>(M403/0.85)*116.9*0.0005</f>
        <v>2620.215606296792</v>
      </c>
      <c r="P403" s="42">
        <f t="shared" si="178"/>
        <v>1</v>
      </c>
      <c r="Q403" s="43">
        <v>1869</v>
      </c>
      <c r="R403" s="43"/>
      <c r="S403" s="40">
        <f t="shared" si="179"/>
        <v>4</v>
      </c>
      <c r="T403" s="40"/>
      <c r="U403" s="40">
        <f t="shared" si="180"/>
        <v>0</v>
      </c>
      <c r="V403" s="40" t="str">
        <f>IFERROR(VLOOKUP(A403,'Data Tables'!$L$3:$M$89,2,FALSE),"No")</f>
        <v>Yes</v>
      </c>
      <c r="W403" s="40">
        <f t="shared" si="181"/>
        <v>4</v>
      </c>
      <c r="X403" s="43"/>
      <c r="Y403" s="40">
        <f t="shared" si="182"/>
        <v>0</v>
      </c>
      <c r="Z403" s="43" t="s">
        <v>831</v>
      </c>
      <c r="AA403" s="40">
        <f t="shared" si="183"/>
        <v>0</v>
      </c>
      <c r="AB403" s="43" t="s">
        <v>87</v>
      </c>
      <c r="AC403" s="42">
        <f t="shared" si="184"/>
        <v>1</v>
      </c>
      <c r="AD403" s="41" t="s">
        <v>88</v>
      </c>
      <c r="AE403" s="42">
        <f t="shared" si="185"/>
        <v>1</v>
      </c>
      <c r="AF403" s="45">
        <v>1990</v>
      </c>
      <c r="AG403" s="40">
        <f t="shared" si="186"/>
        <v>2</v>
      </c>
      <c r="AH403" s="45" t="str">
        <f>IF(AND(E403="Upstate",Q403&gt;=1945),"Forced Air",IF(Q403&gt;=1980,"Hydronic",IF(AND(E403="Downstate/LI/HV",Q403&gt;=1945),"Forced Air","Steam")))</f>
        <v>Steam</v>
      </c>
      <c r="AI403" s="40">
        <f t="shared" si="187"/>
        <v>2</v>
      </c>
      <c r="AJ403" s="46" t="s">
        <v>42</v>
      </c>
      <c r="AK403" s="40">
        <f t="shared" si="188"/>
        <v>0</v>
      </c>
      <c r="AL403" s="9" t="s">
        <v>1060</v>
      </c>
      <c r="AM403" s="9">
        <f t="shared" si="189"/>
        <v>2</v>
      </c>
      <c r="AN403" s="9" t="s">
        <v>1056</v>
      </c>
      <c r="AO403" s="47">
        <f>VLOOKUP(AN403,'Data Tables'!$E$4:$F$15,2,FALSE)</f>
        <v>13.229555</v>
      </c>
      <c r="AP403" s="9">
        <f t="shared" si="190"/>
        <v>2</v>
      </c>
      <c r="AQ403" s="9" t="s">
        <v>1061</v>
      </c>
      <c r="AR403" s="9">
        <f t="shared" si="191"/>
        <v>0</v>
      </c>
      <c r="AS403" s="9" t="str">
        <f t="shared" si="192"/>
        <v>Not NYC</v>
      </c>
      <c r="AT403" s="9"/>
      <c r="AU403" s="9">
        <f t="shared" si="193"/>
        <v>0</v>
      </c>
      <c r="AV403" s="9">
        <f t="shared" si="194"/>
        <v>38</v>
      </c>
    </row>
    <row r="404" spans="1:48" x14ac:dyDescent="0.25">
      <c r="A404" s="9" t="s">
        <v>307</v>
      </c>
      <c r="B404" s="9" t="s">
        <v>308</v>
      </c>
      <c r="C404" s="9" t="s">
        <v>62</v>
      </c>
      <c r="D404" s="9" t="s">
        <v>63</v>
      </c>
      <c r="E404" t="s">
        <v>63</v>
      </c>
      <c r="F404" t="str">
        <f t="shared" si="175"/>
        <v>NYC</v>
      </c>
      <c r="G404" s="9" t="s">
        <v>53</v>
      </c>
      <c r="H404" s="36">
        <v>40.810174500000002</v>
      </c>
      <c r="I404" s="36">
        <v>-73.960622900000004</v>
      </c>
      <c r="J404" s="40">
        <f t="shared" si="196"/>
        <v>2</v>
      </c>
      <c r="K404" s="40">
        <f t="shared" si="176"/>
        <v>0</v>
      </c>
      <c r="L404" s="40">
        <f t="shared" si="177"/>
        <v>1</v>
      </c>
      <c r="M404" s="41">
        <v>63193.51150588235</v>
      </c>
      <c r="N404" s="41">
        <v>7139.379156578947</v>
      </c>
      <c r="O404" s="41">
        <f>(M404/0.85)*116.9*0.0005</f>
        <v>4345.4832323750861</v>
      </c>
      <c r="P404" s="42">
        <f t="shared" si="178"/>
        <v>2</v>
      </c>
      <c r="Q404" s="43">
        <v>1910</v>
      </c>
      <c r="R404" s="43">
        <v>2015</v>
      </c>
      <c r="S404" s="40">
        <f t="shared" si="179"/>
        <v>0</v>
      </c>
      <c r="T404" s="40"/>
      <c r="U404" s="40">
        <f t="shared" si="180"/>
        <v>0</v>
      </c>
      <c r="V404" s="40" t="str">
        <f>IFERROR(VLOOKUP(A404,'Data Tables'!$L$3:$M$89,2,FALSE),"No")</f>
        <v>No</v>
      </c>
      <c r="W404" s="40">
        <f t="shared" si="181"/>
        <v>0</v>
      </c>
      <c r="X404" s="43"/>
      <c r="Y404" s="40">
        <f t="shared" si="182"/>
        <v>0</v>
      </c>
      <c r="Z404" s="41" t="s">
        <v>40</v>
      </c>
      <c r="AA404" s="40">
        <f t="shared" si="183"/>
        <v>0</v>
      </c>
      <c r="AB404" s="41" t="s">
        <v>41</v>
      </c>
      <c r="AC404" s="42">
        <f t="shared" si="184"/>
        <v>2</v>
      </c>
      <c r="AD404" s="41" t="s">
        <v>74</v>
      </c>
      <c r="AE404" s="42">
        <f t="shared" si="185"/>
        <v>2</v>
      </c>
      <c r="AF404" s="43">
        <v>2003</v>
      </c>
      <c r="AG404" s="40">
        <f t="shared" si="186"/>
        <v>1</v>
      </c>
      <c r="AH404" s="43" t="s">
        <v>49</v>
      </c>
      <c r="AI404" s="40">
        <f t="shared" si="187"/>
        <v>2</v>
      </c>
      <c r="AJ404" s="46" t="s">
        <v>42</v>
      </c>
      <c r="AK404" s="40">
        <f t="shared" si="188"/>
        <v>0</v>
      </c>
      <c r="AL404" s="9" t="s">
        <v>1048</v>
      </c>
      <c r="AM404" s="9">
        <f t="shared" si="189"/>
        <v>4</v>
      </c>
      <c r="AN404" s="9" t="s">
        <v>1055</v>
      </c>
      <c r="AO404" s="47">
        <f>VLOOKUP(AN404,'Data Tables'!$E$4:$F$15,2,FALSE)</f>
        <v>20.157194</v>
      </c>
      <c r="AP404" s="9">
        <f t="shared" si="190"/>
        <v>0</v>
      </c>
      <c r="AQ404" s="9" t="s">
        <v>1050</v>
      </c>
      <c r="AR404" s="9">
        <f t="shared" si="191"/>
        <v>2</v>
      </c>
      <c r="AS404" s="9" t="str">
        <f t="shared" si="192"/>
        <v>NYC Natural Gas</v>
      </c>
      <c r="AT404" s="9"/>
      <c r="AU404" s="9">
        <f t="shared" si="193"/>
        <v>2</v>
      </c>
      <c r="AV404" s="9">
        <f t="shared" si="194"/>
        <v>38</v>
      </c>
    </row>
    <row r="405" spans="1:48" hidden="1" x14ac:dyDescent="0.25">
      <c r="A405" s="9" t="s">
        <v>984</v>
      </c>
      <c r="B405" s="9" t="s">
        <v>985</v>
      </c>
      <c r="C405" s="9" t="s">
        <v>986</v>
      </c>
      <c r="D405" s="9" t="s">
        <v>442</v>
      </c>
      <c r="E405" t="s">
        <v>1034</v>
      </c>
      <c r="F405" t="str">
        <f t="shared" si="175"/>
        <v>Not NYC</v>
      </c>
      <c r="G405" s="9" t="s">
        <v>53</v>
      </c>
      <c r="H405" s="36">
        <v>40.935499999999998</v>
      </c>
      <c r="I405" s="36">
        <v>-73.843727000000001</v>
      </c>
      <c r="J405" s="40">
        <f t="shared" si="196"/>
        <v>2</v>
      </c>
      <c r="K405" s="40">
        <f t="shared" si="176"/>
        <v>0</v>
      </c>
      <c r="L405" s="40">
        <f t="shared" si="177"/>
        <v>1</v>
      </c>
      <c r="M405" s="41">
        <v>28183.390129870124</v>
      </c>
      <c r="N405" s="41">
        <v>3172.6915789473678</v>
      </c>
      <c r="O405" s="41">
        <f>(M405/0.85)*116.9*0.0005</f>
        <v>1938.022533048128</v>
      </c>
      <c r="P405" s="42">
        <f t="shared" si="178"/>
        <v>1</v>
      </c>
      <c r="Q405" s="43">
        <v>1926</v>
      </c>
      <c r="R405" s="43">
        <v>2019</v>
      </c>
      <c r="S405" s="40">
        <f t="shared" si="179"/>
        <v>0</v>
      </c>
      <c r="T405" s="40"/>
      <c r="U405" s="40">
        <f t="shared" si="180"/>
        <v>0</v>
      </c>
      <c r="V405" s="40" t="str">
        <f>IFERROR(VLOOKUP(A405,'Data Tables'!$L$3:$M$89,2,FALSE),"No")</f>
        <v>No</v>
      </c>
      <c r="W405" s="40">
        <f t="shared" si="181"/>
        <v>0</v>
      </c>
      <c r="X405" s="43"/>
      <c r="Y405" s="40">
        <f t="shared" si="182"/>
        <v>0</v>
      </c>
      <c r="Z405" s="43" t="s">
        <v>77</v>
      </c>
      <c r="AA405" s="40">
        <f t="shared" si="183"/>
        <v>1</v>
      </c>
      <c r="AB405" s="43" t="s">
        <v>947</v>
      </c>
      <c r="AC405" s="42">
        <f t="shared" si="184"/>
        <v>2</v>
      </c>
      <c r="AD405" s="41" t="s">
        <v>54</v>
      </c>
      <c r="AE405" s="42">
        <f t="shared" si="185"/>
        <v>2</v>
      </c>
      <c r="AF405" s="45">
        <v>1990</v>
      </c>
      <c r="AG405" s="40">
        <f t="shared" si="186"/>
        <v>2</v>
      </c>
      <c r="AH405" s="45" t="str">
        <f>IF(AND(E405="Upstate",Q405&gt;=1945),"Forced Air",IF(Q405&gt;=1980,"Hydronic",IF(AND(E405="Downstate/LI/HV",Q405&gt;=1945),"Forced Air","Steam")))</f>
        <v>Steam</v>
      </c>
      <c r="AI405" s="40">
        <f t="shared" si="187"/>
        <v>2</v>
      </c>
      <c r="AJ405" s="46" t="s">
        <v>42</v>
      </c>
      <c r="AK405" s="40">
        <f t="shared" si="188"/>
        <v>0</v>
      </c>
      <c r="AL405" s="9" t="s">
        <v>1048</v>
      </c>
      <c r="AM405" s="9">
        <f t="shared" si="189"/>
        <v>4</v>
      </c>
      <c r="AN405" s="9" t="s">
        <v>1055</v>
      </c>
      <c r="AO405" s="47">
        <f>VLOOKUP(AN405,'Data Tables'!$E$4:$F$15,2,FALSE)</f>
        <v>20.157194</v>
      </c>
      <c r="AP405" s="9">
        <f t="shared" si="190"/>
        <v>0</v>
      </c>
      <c r="AQ405" s="9" t="s">
        <v>1050</v>
      </c>
      <c r="AR405" s="9">
        <f t="shared" si="191"/>
        <v>2</v>
      </c>
      <c r="AS405" s="9" t="str">
        <f t="shared" si="192"/>
        <v>Not NYC</v>
      </c>
      <c r="AT405" s="9"/>
      <c r="AU405" s="9">
        <f t="shared" si="193"/>
        <v>0</v>
      </c>
      <c r="AV405" s="9">
        <f t="shared" si="194"/>
        <v>32</v>
      </c>
    </row>
  </sheetData>
  <autoFilter ref="A4:AX405" xr:uid="{297B7CA0-AD28-4E92-B664-86DB7DC8CEC6}">
    <filterColumn colId="5">
      <filters>
        <filter val="NYC"/>
      </filters>
    </filterColumn>
  </autoFilter>
  <sortState xmlns:xlrd2="http://schemas.microsoft.com/office/spreadsheetml/2017/richdata2" ref="A10:AW404">
    <sortCondition descending="1" ref="AV5:AV405"/>
  </sortState>
  <mergeCells count="1">
    <mergeCell ref="J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2AE2B-26BA-4C28-9C3B-FF9E8F14CC10}">
  <sheetPr filterMode="1"/>
  <dimension ref="A1:AX405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RowHeight="15" x14ac:dyDescent="0.25"/>
  <cols>
    <col min="1" max="1" width="54.7109375" customWidth="1"/>
    <col min="2" max="2" width="16.7109375" customWidth="1"/>
    <col min="4" max="4" width="10.7109375" bestFit="1" customWidth="1"/>
    <col min="5" max="5" width="16.140625" bestFit="1" customWidth="1"/>
    <col min="6" max="6" width="10.7109375" customWidth="1"/>
    <col min="7" max="7" width="22.42578125" bestFit="1" customWidth="1"/>
    <col min="8" max="9" width="0" hidden="1" customWidth="1"/>
    <col min="10" max="10" width="23.5703125" customWidth="1"/>
    <col min="11" max="11" width="9.5703125" customWidth="1"/>
    <col min="12" max="12" width="9.7109375" customWidth="1"/>
    <col min="13" max="13" width="11.7109375" customWidth="1"/>
    <col min="14" max="14" width="11" customWidth="1"/>
    <col min="15" max="15" width="10.42578125" customWidth="1"/>
    <col min="18" max="18" width="10.7109375" customWidth="1"/>
    <col min="22" max="23" width="9.28515625" customWidth="1"/>
    <col min="24" max="24" width="18" style="33" customWidth="1"/>
    <col min="25" max="25" width="10.7109375" customWidth="1"/>
    <col min="27" max="27" width="9.28515625" customWidth="1"/>
    <col min="28" max="28" width="12.28515625" customWidth="1"/>
    <col min="30" max="30" width="16.140625" bestFit="1" customWidth="1"/>
    <col min="31" max="32" width="9.28515625" customWidth="1"/>
    <col min="33" max="33" width="9.5703125" customWidth="1"/>
    <col min="34" max="34" width="11" customWidth="1"/>
    <col min="35" max="35" width="10.85546875" customWidth="1"/>
    <col min="36" max="36" width="10.28515625" bestFit="1" customWidth="1"/>
    <col min="37" max="37" width="9.7109375" customWidth="1"/>
    <col min="39" max="39" width="9.42578125" customWidth="1"/>
    <col min="40" max="40" width="17.7109375" bestFit="1" customWidth="1"/>
    <col min="41" max="41" width="11.28515625" customWidth="1"/>
    <col min="42" max="42" width="9.7109375" customWidth="1"/>
    <col min="43" max="43" width="12.28515625" bestFit="1" customWidth="1"/>
    <col min="44" max="44" width="10.28515625" customWidth="1"/>
    <col min="45" max="45" width="15.5703125" bestFit="1" customWidth="1"/>
    <col min="46" max="46" width="15.5703125" customWidth="1"/>
    <col min="47" max="47" width="9.85546875" customWidth="1"/>
  </cols>
  <sheetData>
    <row r="1" spans="1:50" x14ac:dyDescent="0.25">
      <c r="J1" s="1" t="s">
        <v>0</v>
      </c>
      <c r="AB1" s="1" t="s">
        <v>1</v>
      </c>
      <c r="AL1" s="1" t="s">
        <v>1163</v>
      </c>
      <c r="AP1" s="2"/>
      <c r="AT1" s="9"/>
    </row>
    <row r="2" spans="1:50" ht="15.75" x14ac:dyDescent="0.25">
      <c r="A2" s="3" t="s">
        <v>2</v>
      </c>
      <c r="J2" s="52" t="s">
        <v>3</v>
      </c>
      <c r="K2" s="52"/>
      <c r="L2" s="52"/>
      <c r="M2" s="4" t="s">
        <v>4</v>
      </c>
      <c r="Q2" s="4" t="s">
        <v>5</v>
      </c>
      <c r="Z2" s="4" t="s">
        <v>6</v>
      </c>
      <c r="AB2" s="4" t="s">
        <v>1145</v>
      </c>
      <c r="AL2" s="5" t="s">
        <v>7</v>
      </c>
      <c r="AP2" s="2"/>
    </row>
    <row r="3" spans="1:50" x14ac:dyDescent="0.25">
      <c r="G3" s="6" t="s">
        <v>8</v>
      </c>
      <c r="J3" s="7">
        <v>1</v>
      </c>
      <c r="K3" s="7">
        <v>2</v>
      </c>
      <c r="L3" s="7">
        <v>2</v>
      </c>
      <c r="M3" s="8"/>
      <c r="N3" s="8"/>
      <c r="O3" s="8"/>
      <c r="P3" s="7">
        <v>3</v>
      </c>
      <c r="Q3" s="8"/>
      <c r="R3" s="8"/>
      <c r="S3" s="7">
        <v>2</v>
      </c>
      <c r="T3" s="8"/>
      <c r="U3" s="7">
        <v>1</v>
      </c>
      <c r="V3" s="8"/>
      <c r="W3" s="7">
        <v>1</v>
      </c>
      <c r="X3" s="34"/>
      <c r="Y3" s="7">
        <v>1</v>
      </c>
      <c r="Z3" s="8"/>
      <c r="AA3" s="7">
        <v>3</v>
      </c>
      <c r="AB3" s="8"/>
      <c r="AC3" s="7">
        <v>2</v>
      </c>
      <c r="AD3" s="8"/>
      <c r="AE3" s="7">
        <v>1</v>
      </c>
      <c r="AF3" s="8"/>
      <c r="AG3" s="7">
        <v>2</v>
      </c>
      <c r="AH3" s="8"/>
      <c r="AI3" s="7">
        <v>3</v>
      </c>
      <c r="AJ3" s="8"/>
      <c r="AK3" s="7">
        <v>4</v>
      </c>
      <c r="AL3" s="8"/>
      <c r="AM3" s="7">
        <v>1</v>
      </c>
      <c r="AN3" s="8"/>
      <c r="AO3" s="8"/>
      <c r="AP3" s="7">
        <v>2</v>
      </c>
      <c r="AQ3" s="8"/>
      <c r="AR3" s="7">
        <v>1</v>
      </c>
      <c r="AS3" s="7"/>
      <c r="AT3" s="7"/>
      <c r="AU3" s="7">
        <v>4</v>
      </c>
      <c r="AW3" s="1">
        <f>4*(SUM(J3:AU3))</f>
        <v>144</v>
      </c>
      <c r="AX3" s="4" t="s">
        <v>9</v>
      </c>
    </row>
    <row r="4" spans="1:50" s="9" customFormat="1" ht="65.25" x14ac:dyDescent="0.2">
      <c r="A4" s="35" t="s">
        <v>10</v>
      </c>
      <c r="B4" s="35" t="s">
        <v>11</v>
      </c>
      <c r="C4" s="35" t="s">
        <v>12</v>
      </c>
      <c r="D4" s="35" t="s">
        <v>13</v>
      </c>
      <c r="E4" s="35" t="s">
        <v>14</v>
      </c>
      <c r="F4" s="35" t="s">
        <v>1069</v>
      </c>
      <c r="G4" s="35" t="s">
        <v>15</v>
      </c>
      <c r="H4" s="35" t="s">
        <v>16</v>
      </c>
      <c r="I4" s="35" t="s">
        <v>17</v>
      </c>
      <c r="J4" s="24" t="s">
        <v>18</v>
      </c>
      <c r="K4" s="24" t="s">
        <v>19</v>
      </c>
      <c r="L4" s="24" t="s">
        <v>20</v>
      </c>
      <c r="M4" s="23" t="s">
        <v>1071</v>
      </c>
      <c r="N4" s="23" t="s">
        <v>21</v>
      </c>
      <c r="O4" s="23" t="s">
        <v>1067</v>
      </c>
      <c r="P4" s="24" t="s">
        <v>1167</v>
      </c>
      <c r="Q4" s="23" t="s">
        <v>22</v>
      </c>
      <c r="R4" s="23" t="s">
        <v>1070</v>
      </c>
      <c r="S4" s="24" t="s">
        <v>23</v>
      </c>
      <c r="T4" s="23" t="s">
        <v>1164</v>
      </c>
      <c r="U4" s="24" t="s">
        <v>1165</v>
      </c>
      <c r="V4" s="23" t="s">
        <v>1074</v>
      </c>
      <c r="W4" s="24" t="s">
        <v>1076</v>
      </c>
      <c r="X4" s="25" t="s">
        <v>1077</v>
      </c>
      <c r="Y4" s="24" t="s">
        <v>1078</v>
      </c>
      <c r="Z4" s="23" t="s">
        <v>24</v>
      </c>
      <c r="AA4" s="24" t="s">
        <v>25</v>
      </c>
      <c r="AB4" s="23" t="s">
        <v>1143</v>
      </c>
      <c r="AC4" s="24" t="s">
        <v>1148</v>
      </c>
      <c r="AD4" s="23" t="s">
        <v>1142</v>
      </c>
      <c r="AE4" s="24" t="s">
        <v>1149</v>
      </c>
      <c r="AF4" s="23" t="s">
        <v>26</v>
      </c>
      <c r="AG4" s="24" t="s">
        <v>1150</v>
      </c>
      <c r="AH4" s="23" t="s">
        <v>27</v>
      </c>
      <c r="AI4" s="24" t="s">
        <v>1147</v>
      </c>
      <c r="AJ4" s="23" t="s">
        <v>1144</v>
      </c>
      <c r="AK4" s="24" t="s">
        <v>28</v>
      </c>
      <c r="AL4" s="25" t="s">
        <v>29</v>
      </c>
      <c r="AM4" s="24" t="s">
        <v>1151</v>
      </c>
      <c r="AN4" s="23" t="s">
        <v>30</v>
      </c>
      <c r="AO4" s="23" t="s">
        <v>31</v>
      </c>
      <c r="AP4" s="26" t="s">
        <v>1153</v>
      </c>
      <c r="AQ4" s="23" t="s">
        <v>32</v>
      </c>
      <c r="AR4" s="24" t="s">
        <v>33</v>
      </c>
      <c r="AS4" s="23" t="s">
        <v>1068</v>
      </c>
      <c r="AT4" s="23" t="s">
        <v>1161</v>
      </c>
      <c r="AU4" s="24" t="s">
        <v>34</v>
      </c>
      <c r="AV4" s="27" t="s">
        <v>35</v>
      </c>
    </row>
    <row r="5" spans="1:50" x14ac:dyDescent="0.25">
      <c r="A5" s="9" t="s">
        <v>425</v>
      </c>
      <c r="B5" s="9" t="s">
        <v>426</v>
      </c>
      <c r="C5" s="9" t="s">
        <v>427</v>
      </c>
      <c r="D5" s="9" t="s">
        <v>428</v>
      </c>
      <c r="E5" t="s">
        <v>1035</v>
      </c>
      <c r="F5" t="str">
        <f t="shared" ref="F5:F68" si="0">IF(OR(D5="Brooklyn",D5="Bronx",D5="Queens",D5="Manhattan",D5="Staten Island"),"NYC","Not NYC")</f>
        <v>Not NYC</v>
      </c>
      <c r="G5" s="9" t="s">
        <v>53</v>
      </c>
      <c r="H5" s="36">
        <v>42.087868</v>
      </c>
      <c r="I5" s="36">
        <v>-75.966888999999995</v>
      </c>
      <c r="J5" s="40">
        <f t="shared" ref="J5:J18" si="1">IF(OR(G5="Hospitals",G5="Nursing Homes",G5="Hotels",G5="Airports"),4,IF(OR(G5="Multifamily Housing",G5="Correctional Facilities",G5="Military"),3,IF(G5="Colleges &amp; Universities",2,IF(G5="Office",0,666))))</f>
        <v>2</v>
      </c>
      <c r="K5" s="40">
        <f t="shared" ref="K5:K68" si="2">IF(OR(G5="Hospitals",G5="Hotels",G5="Airports"),4,IF(G5="Nursing Homes",3,IF(OR(G5="Multifamily Housing",G5="Military"),2,IF(OR(G5="Office",G5="Correctional Facilities"),1,0))))</f>
        <v>0</v>
      </c>
      <c r="L5" s="40">
        <f t="shared" ref="L5:L68" si="3">IF(OR(G5="Hospitals",G5="Nursing Homes",G5="Hotels",G5="Airports"),4,IF(AND(E5="Upstate",OR(G5="Multifamily Housing",G5="Military")),2,IF(OR(G5="Multifamily Housing",G5="Military"),3,IF(G5="Office",2,IF(OR(G5="Correctional Facilities",G5="Colleges &amp; Universities"),1,666)))))</f>
        <v>1</v>
      </c>
      <c r="M5" s="41">
        <v>288331.36918831168</v>
      </c>
      <c r="N5" s="41">
        <v>32458.35588815789</v>
      </c>
      <c r="O5" s="41">
        <f t="shared" ref="O5:O37" si="4">(M5/0.85)*116.9*0.0005</f>
        <v>19827.021798890375</v>
      </c>
      <c r="P5" s="42">
        <f t="shared" ref="P5:P68" si="5">IF(M5&gt;=200000,4,IF(M5&gt;=100000,3,IF(M5&gt;=50000,2,IF(M5&gt;=20000,1,0))))</f>
        <v>4</v>
      </c>
      <c r="Q5" s="43">
        <v>1961</v>
      </c>
      <c r="R5" s="43"/>
      <c r="S5" s="40">
        <f t="shared" ref="S5:S68" si="6">IF(OR(Q5&gt;=2000,R5&gt;=2000),0,IF(AND(Q5&gt;=1980,OR(R5="",R5&lt;2000)),1,IF(AND(Q5&lt;1980,R5&gt;=1980,R5&lt;2000),2,IF(Q5&lt;1945,4,3))))</f>
        <v>3</v>
      </c>
      <c r="T5" s="40" t="s">
        <v>1162</v>
      </c>
      <c r="U5" s="40">
        <f t="shared" ref="U5:U68" si="7">IF(T5="Y",4,0)</f>
        <v>4</v>
      </c>
      <c r="V5" s="40" t="str">
        <f>IFERROR(VLOOKUP(A5,'Data Tables'!$L$3:$M$89,2,FALSE),"No")</f>
        <v>Yes</v>
      </c>
      <c r="W5" s="40">
        <f t="shared" ref="W5:W68" si="8">IF(V5="Yes",4,0)</f>
        <v>4</v>
      </c>
      <c r="X5" s="43" t="s">
        <v>1082</v>
      </c>
      <c r="Y5" s="40">
        <f t="shared" ref="Y5:Y68" si="9">IF(X5="",0,4)</f>
        <v>4</v>
      </c>
      <c r="Z5" s="43" t="s">
        <v>46</v>
      </c>
      <c r="AA5" s="40">
        <f t="shared" ref="AA5:AA68" si="10">IF(Z5="Plentiful",4,IF(Z5="Sufficient",2,IF(Z5="Limited",1,0)))</f>
        <v>4</v>
      </c>
      <c r="AB5" s="50" t="s">
        <v>47</v>
      </c>
      <c r="AC5" s="42">
        <f t="shared" ref="AC5:AC68" si="11">IF(OR(AB5="Coal",AB5="Oil"),4,IF(AB5="Dual Fuel",3,IF(AB5="Natural Gas",2,1)))</f>
        <v>3</v>
      </c>
      <c r="AD5" s="43" t="s">
        <v>429</v>
      </c>
      <c r="AE5" s="42">
        <f t="shared" ref="AE5:AE68" si="12">IF(OR(AD5="HW Boiler",AD5="District HW",AD5="District HW (CHP)"),4,IF(OR(AD5="Furnace",AD5="CHP",AD5="District Steam (CHP)"),3,IF(OR(AD5="Steam Boiler",AD5="District Steam"),2,1)))</f>
        <v>4</v>
      </c>
      <c r="AF5" s="43">
        <v>1990</v>
      </c>
      <c r="AG5" s="40">
        <f t="shared" ref="AG5:AG68" si="13">IF(AF5&gt;=2000,1,IF(AF5&gt;=1980,2,IF(AF5&gt;=1950,3,4)))</f>
        <v>2</v>
      </c>
      <c r="AH5" s="43" t="s">
        <v>89</v>
      </c>
      <c r="AI5" s="40">
        <f t="shared" ref="AI5:AI68" si="14">IF(AH5="Hydronic",4,IF(AH5="Forced Air",4,IF(AH5="Steam",2,0)))</f>
        <v>4</v>
      </c>
      <c r="AJ5" s="46" t="s">
        <v>430</v>
      </c>
      <c r="AK5" s="40">
        <f t="shared" ref="AK5:AK68" si="15">IF(OR(AJ5="HW",AJ5="HW + CW"),4,IF(AJ5="Steam + CW",3,IF(AJ5="CW",2,IF(AJ5="Steam",1,0))))</f>
        <v>4</v>
      </c>
      <c r="AL5" s="9" t="s">
        <v>1064</v>
      </c>
      <c r="AM5" s="9">
        <f t="shared" ref="AM5:AM68" si="16">IF(AL5="Zone 4",4,IF(AL5="Zone 5",2,1))</f>
        <v>1</v>
      </c>
      <c r="AN5" s="9" t="s">
        <v>1053</v>
      </c>
      <c r="AO5" s="47">
        <f>VLOOKUP(AN5,'Data Tables'!$E$4:$F$15,2,FALSE)</f>
        <v>9.6621608999999999</v>
      </c>
      <c r="AP5" s="9">
        <f t="shared" ref="AP5:AP68" si="17">IF(AO5&gt;20,0,IF(AO5&gt;15,1,IF(AO5&gt;12,2,IF(AO5&gt;9,3,4))))</f>
        <v>3</v>
      </c>
      <c r="AQ5" s="9" t="s">
        <v>1061</v>
      </c>
      <c r="AR5" s="9">
        <f t="shared" ref="AR5:AR68" si="18">IF(AD5="Electric Heat Pump",0,IF(AQ5="Lowest Emissions",4,IF(AQ5="Low Emissions",2,1)))</f>
        <v>4</v>
      </c>
      <c r="AS5" s="9" t="str">
        <f t="shared" ref="AS5:AS68" si="19">IF(F5="NYC",CONCATENATE(F5," ",AB5),"Not NYC")</f>
        <v>Not NYC</v>
      </c>
      <c r="AT5" s="9"/>
      <c r="AU5" s="9">
        <f t="shared" ref="AU5:AU68" si="20">IF(OR(AS5="Not NYC",AT5="Y"),0,IF(AS5="NYC Electricity",0,IF(AS5="NYC Natural Gas",2,IF(AS5="NYC Dual Fuel",3,4))))</f>
        <v>0</v>
      </c>
      <c r="AV5" s="9">
        <f t="shared" ref="AV5:AV68" si="21">J5*J$3+K5*K$3+L5*L$3+P5*P$3+S5*S$3+U5*U$3+W5*W$3+Y5*Y$3+AA5*AA$3+AC5*AC$3+AE5*AE$3+AG5*AG$3+AI5*AI$3+AK5*AK$3+AM5*AM$3+AP5*AP$3+AR5*AR$3+AU5*AU$3</f>
        <v>99</v>
      </c>
    </row>
    <row r="6" spans="1:50" x14ac:dyDescent="0.25">
      <c r="A6" s="9" t="s">
        <v>411</v>
      </c>
      <c r="B6" s="9" t="s">
        <v>412</v>
      </c>
      <c r="C6" s="9" t="s">
        <v>413</v>
      </c>
      <c r="D6" s="9" t="s">
        <v>414</v>
      </c>
      <c r="E6" t="s">
        <v>1035</v>
      </c>
      <c r="F6" t="str">
        <f t="shared" si="0"/>
        <v>Not NYC</v>
      </c>
      <c r="G6" s="9" t="s">
        <v>53</v>
      </c>
      <c r="H6" s="36">
        <v>43.040176000000002</v>
      </c>
      <c r="I6" s="36">
        <v>-76.136975000000007</v>
      </c>
      <c r="J6" s="40">
        <f t="shared" si="1"/>
        <v>2</v>
      </c>
      <c r="K6" s="40">
        <f t="shared" si="2"/>
        <v>0</v>
      </c>
      <c r="L6" s="40">
        <f t="shared" si="3"/>
        <v>1</v>
      </c>
      <c r="M6" s="41">
        <v>373629.32999999996</v>
      </c>
      <c r="N6" s="41">
        <v>42060.611710526311</v>
      </c>
      <c r="O6" s="41">
        <f t="shared" si="4"/>
        <v>25692.510986470588</v>
      </c>
      <c r="P6" s="42">
        <f t="shared" si="5"/>
        <v>4</v>
      </c>
      <c r="Q6" s="43">
        <v>1873</v>
      </c>
      <c r="R6" s="43"/>
      <c r="S6" s="40">
        <f t="shared" si="6"/>
        <v>4</v>
      </c>
      <c r="T6" s="40"/>
      <c r="U6" s="40">
        <f t="shared" si="7"/>
        <v>0</v>
      </c>
      <c r="V6" s="40" t="str">
        <f>IFERROR(VLOOKUP(A6,'Data Tables'!$L$3:$M$89,2,FALSE),"No")</f>
        <v>Yes</v>
      </c>
      <c r="W6" s="40">
        <f t="shared" si="8"/>
        <v>4</v>
      </c>
      <c r="X6" s="43" t="s">
        <v>1080</v>
      </c>
      <c r="Y6" s="40">
        <f t="shared" si="9"/>
        <v>4</v>
      </c>
      <c r="Z6" s="43" t="s">
        <v>46</v>
      </c>
      <c r="AA6" s="40">
        <f t="shared" si="10"/>
        <v>4</v>
      </c>
      <c r="AB6" t="s">
        <v>41</v>
      </c>
      <c r="AC6" s="42">
        <f t="shared" si="11"/>
        <v>2</v>
      </c>
      <c r="AD6" s="41" t="s">
        <v>54</v>
      </c>
      <c r="AE6" s="42">
        <f t="shared" si="12"/>
        <v>2</v>
      </c>
      <c r="AF6" s="43">
        <v>1926</v>
      </c>
      <c r="AG6" s="40">
        <f t="shared" si="13"/>
        <v>4</v>
      </c>
      <c r="AH6" s="43" t="s">
        <v>49</v>
      </c>
      <c r="AI6" s="40">
        <f t="shared" si="14"/>
        <v>2</v>
      </c>
      <c r="AJ6" s="46" t="s">
        <v>50</v>
      </c>
      <c r="AK6" s="40">
        <f t="shared" si="15"/>
        <v>3</v>
      </c>
      <c r="AL6" s="9" t="s">
        <v>1060</v>
      </c>
      <c r="AM6" s="9">
        <f t="shared" si="16"/>
        <v>2</v>
      </c>
      <c r="AN6" s="9" t="s">
        <v>1047</v>
      </c>
      <c r="AO6" s="47">
        <f>VLOOKUP(AN6,'Data Tables'!$E$4:$F$15,2,FALSE)</f>
        <v>8.6002589999999994</v>
      </c>
      <c r="AP6" s="9">
        <f t="shared" si="17"/>
        <v>4</v>
      </c>
      <c r="AQ6" s="9" t="s">
        <v>1061</v>
      </c>
      <c r="AR6" s="9">
        <f t="shared" si="18"/>
        <v>4</v>
      </c>
      <c r="AS6" s="9" t="str">
        <f t="shared" si="19"/>
        <v>Not NYC</v>
      </c>
      <c r="AT6" s="9"/>
      <c r="AU6" s="9">
        <f t="shared" si="20"/>
        <v>0</v>
      </c>
      <c r="AV6" s="9">
        <f t="shared" si="21"/>
        <v>90</v>
      </c>
    </row>
    <row r="7" spans="1:50" x14ac:dyDescent="0.25">
      <c r="A7" s="9" t="s">
        <v>435</v>
      </c>
      <c r="B7" s="9" t="s">
        <v>436</v>
      </c>
      <c r="C7" s="9" t="s">
        <v>437</v>
      </c>
      <c r="D7" s="9" t="s">
        <v>437</v>
      </c>
      <c r="E7" t="s">
        <v>1034</v>
      </c>
      <c r="F7" t="str">
        <f t="shared" si="0"/>
        <v>Not NYC</v>
      </c>
      <c r="G7" s="9" t="s">
        <v>53</v>
      </c>
      <c r="H7" s="36">
        <v>42.685488999999997</v>
      </c>
      <c r="I7" s="36">
        <v>-73.824662000000004</v>
      </c>
      <c r="J7" s="40">
        <f t="shared" si="1"/>
        <v>2</v>
      </c>
      <c r="K7" s="40">
        <f t="shared" si="2"/>
        <v>0</v>
      </c>
      <c r="L7" s="40">
        <f t="shared" si="3"/>
        <v>1</v>
      </c>
      <c r="M7" s="41">
        <v>248101</v>
      </c>
      <c r="N7" s="41">
        <v>27930</v>
      </c>
      <c r="O7" s="41">
        <f t="shared" si="4"/>
        <v>17060.592294117647</v>
      </c>
      <c r="P7" s="42">
        <f t="shared" si="5"/>
        <v>4</v>
      </c>
      <c r="Q7" s="43">
        <v>1964</v>
      </c>
      <c r="R7" s="43">
        <v>1990</v>
      </c>
      <c r="S7" s="40">
        <f t="shared" si="6"/>
        <v>2</v>
      </c>
      <c r="T7" s="40" t="s">
        <v>1162</v>
      </c>
      <c r="U7" s="40">
        <f t="shared" si="7"/>
        <v>4</v>
      </c>
      <c r="V7" s="40" t="str">
        <f>IFERROR(VLOOKUP(A7,'Data Tables'!$L$3:$M$89,2,FALSE),"No")</f>
        <v>No</v>
      </c>
      <c r="W7" s="40">
        <f t="shared" si="8"/>
        <v>0</v>
      </c>
      <c r="X7" s="43"/>
      <c r="Y7" s="40">
        <f t="shared" si="9"/>
        <v>0</v>
      </c>
      <c r="Z7" s="43" t="s">
        <v>46</v>
      </c>
      <c r="AA7" s="40">
        <f t="shared" si="10"/>
        <v>4</v>
      </c>
      <c r="AB7" s="43" t="s">
        <v>41</v>
      </c>
      <c r="AC7" s="42">
        <f t="shared" si="11"/>
        <v>2</v>
      </c>
      <c r="AD7" s="41" t="s">
        <v>429</v>
      </c>
      <c r="AE7" s="42">
        <f t="shared" si="12"/>
        <v>4</v>
      </c>
      <c r="AF7" s="45">
        <v>1990</v>
      </c>
      <c r="AG7" s="40">
        <f t="shared" si="13"/>
        <v>2</v>
      </c>
      <c r="AH7" s="43" t="s">
        <v>89</v>
      </c>
      <c r="AI7" s="40">
        <f t="shared" si="14"/>
        <v>4</v>
      </c>
      <c r="AJ7" s="46" t="s">
        <v>438</v>
      </c>
      <c r="AK7" s="40">
        <f t="shared" si="15"/>
        <v>4</v>
      </c>
      <c r="AL7" s="9" t="s">
        <v>1060</v>
      </c>
      <c r="AM7" s="9">
        <f t="shared" si="16"/>
        <v>2</v>
      </c>
      <c r="AN7" s="9" t="s">
        <v>1047</v>
      </c>
      <c r="AO7" s="47">
        <f>VLOOKUP(AN7,'Data Tables'!$E$4:$F$15,2,FALSE)</f>
        <v>8.6002589999999994</v>
      </c>
      <c r="AP7" s="9">
        <f t="shared" si="17"/>
        <v>4</v>
      </c>
      <c r="AQ7" s="9" t="s">
        <v>1061</v>
      </c>
      <c r="AR7" s="9">
        <f t="shared" si="18"/>
        <v>4</v>
      </c>
      <c r="AS7" s="9" t="str">
        <f t="shared" si="19"/>
        <v>Not NYC</v>
      </c>
      <c r="AT7" s="9"/>
      <c r="AU7" s="9">
        <f t="shared" si="20"/>
        <v>0</v>
      </c>
      <c r="AV7" s="9">
        <f t="shared" si="21"/>
        <v>90</v>
      </c>
    </row>
    <row r="8" spans="1:50" x14ac:dyDescent="0.25">
      <c r="A8" s="9" t="s">
        <v>539</v>
      </c>
      <c r="B8" s="9" t="s">
        <v>540</v>
      </c>
      <c r="C8" s="9" t="s">
        <v>541</v>
      </c>
      <c r="D8" s="9" t="s">
        <v>542</v>
      </c>
      <c r="E8" t="s">
        <v>1035</v>
      </c>
      <c r="F8" t="str">
        <f t="shared" si="0"/>
        <v>Not NYC</v>
      </c>
      <c r="G8" s="9" t="s">
        <v>53</v>
      </c>
      <c r="H8" s="36">
        <v>42.468860999999997</v>
      </c>
      <c r="I8" s="36">
        <v>-75.063631999999998</v>
      </c>
      <c r="J8" s="40">
        <f t="shared" si="1"/>
        <v>2</v>
      </c>
      <c r="K8" s="40">
        <f t="shared" si="2"/>
        <v>0</v>
      </c>
      <c r="L8" s="40">
        <f t="shared" si="3"/>
        <v>1</v>
      </c>
      <c r="M8" s="41">
        <v>105654.47785714285</v>
      </c>
      <c r="N8" s="41">
        <v>11893.852039473684</v>
      </c>
      <c r="O8" s="41">
        <f t="shared" si="4"/>
        <v>7265.2990950000003</v>
      </c>
      <c r="P8" s="42">
        <f t="shared" si="5"/>
        <v>3</v>
      </c>
      <c r="Q8" s="43">
        <v>1951</v>
      </c>
      <c r="R8" s="43"/>
      <c r="S8" s="40">
        <f t="shared" si="6"/>
        <v>3</v>
      </c>
      <c r="T8" s="40" t="s">
        <v>1162</v>
      </c>
      <c r="U8" s="40">
        <f t="shared" si="7"/>
        <v>4</v>
      </c>
      <c r="V8" s="40" t="str">
        <f>IFERROR(VLOOKUP(A8,'Data Tables'!$L$3:$M$89,2,FALSE),"No")</f>
        <v>Yes</v>
      </c>
      <c r="W8" s="40">
        <f t="shared" si="8"/>
        <v>4</v>
      </c>
      <c r="X8" s="43"/>
      <c r="Y8" s="40">
        <f t="shared" si="9"/>
        <v>0</v>
      </c>
      <c r="Z8" s="43" t="s">
        <v>46</v>
      </c>
      <c r="AA8" s="40">
        <f t="shared" si="10"/>
        <v>4</v>
      </c>
      <c r="AB8" s="43" t="s">
        <v>41</v>
      </c>
      <c r="AC8" s="42">
        <f t="shared" si="11"/>
        <v>2</v>
      </c>
      <c r="AD8" s="41" t="s">
        <v>429</v>
      </c>
      <c r="AE8" s="42">
        <f t="shared" si="12"/>
        <v>4</v>
      </c>
      <c r="AF8" s="45">
        <v>1990</v>
      </c>
      <c r="AG8" s="40">
        <f t="shared" si="13"/>
        <v>2</v>
      </c>
      <c r="AH8" s="43" t="s">
        <v>89</v>
      </c>
      <c r="AI8" s="40">
        <f t="shared" si="14"/>
        <v>4</v>
      </c>
      <c r="AJ8" s="46" t="s">
        <v>430</v>
      </c>
      <c r="AK8" s="40">
        <f t="shared" si="15"/>
        <v>4</v>
      </c>
      <c r="AL8" s="9" t="s">
        <v>1064</v>
      </c>
      <c r="AM8" s="9">
        <f t="shared" si="16"/>
        <v>1</v>
      </c>
      <c r="AN8" s="9" t="s">
        <v>1053</v>
      </c>
      <c r="AO8" s="47">
        <f>VLOOKUP(AN8,'Data Tables'!$E$4:$F$15,2,FALSE)</f>
        <v>9.6621608999999999</v>
      </c>
      <c r="AP8" s="9">
        <f t="shared" si="17"/>
        <v>3</v>
      </c>
      <c r="AQ8" s="9" t="s">
        <v>1061</v>
      </c>
      <c r="AR8" s="9">
        <f t="shared" si="18"/>
        <v>4</v>
      </c>
      <c r="AS8" s="9" t="str">
        <f t="shared" si="19"/>
        <v>Not NYC</v>
      </c>
      <c r="AT8" s="9"/>
      <c r="AU8" s="9">
        <f t="shared" si="20"/>
        <v>0</v>
      </c>
      <c r="AV8" s="9">
        <f t="shared" si="21"/>
        <v>90</v>
      </c>
    </row>
    <row r="9" spans="1:50" x14ac:dyDescent="0.25">
      <c r="A9" s="9" t="s">
        <v>439</v>
      </c>
      <c r="B9" s="9" t="s">
        <v>440</v>
      </c>
      <c r="C9" s="9" t="s">
        <v>441</v>
      </c>
      <c r="D9" s="9" t="s">
        <v>442</v>
      </c>
      <c r="E9" t="s">
        <v>1034</v>
      </c>
      <c r="F9" t="str">
        <f t="shared" si="0"/>
        <v>Not NYC</v>
      </c>
      <c r="G9" s="9" t="s">
        <v>76</v>
      </c>
      <c r="H9" s="36">
        <v>41.082500000000003</v>
      </c>
      <c r="I9" s="36">
        <v>-73.782700000000006</v>
      </c>
      <c r="J9" s="40">
        <f t="shared" si="1"/>
        <v>4</v>
      </c>
      <c r="K9" s="40">
        <f t="shared" si="2"/>
        <v>4</v>
      </c>
      <c r="L9" s="40">
        <f t="shared" si="3"/>
        <v>4</v>
      </c>
      <c r="M9" s="41">
        <v>229708.43520878305</v>
      </c>
      <c r="N9" s="41">
        <v>100163.56186429491</v>
      </c>
      <c r="O9" s="41">
        <f t="shared" si="4"/>
        <v>15795.832985827496</v>
      </c>
      <c r="P9" s="42">
        <f t="shared" si="5"/>
        <v>4</v>
      </c>
      <c r="Q9" s="43">
        <v>1977</v>
      </c>
      <c r="R9" s="43"/>
      <c r="S9" s="40">
        <f t="shared" si="6"/>
        <v>3</v>
      </c>
      <c r="T9" s="40" t="s">
        <v>1162</v>
      </c>
      <c r="U9" s="40">
        <f t="shared" si="7"/>
        <v>4</v>
      </c>
      <c r="V9" s="40" t="str">
        <f>IFERROR(VLOOKUP(A9,'Data Tables'!$L$3:$M$89,2,FALSE),"No")</f>
        <v>No</v>
      </c>
      <c r="W9" s="40">
        <f t="shared" si="8"/>
        <v>0</v>
      </c>
      <c r="X9" s="43" t="s">
        <v>1083</v>
      </c>
      <c r="Y9" s="40">
        <f t="shared" si="9"/>
        <v>4</v>
      </c>
      <c r="Z9" s="43" t="s">
        <v>46</v>
      </c>
      <c r="AA9" s="40">
        <f t="shared" si="10"/>
        <v>4</v>
      </c>
      <c r="AB9" s="44" t="str">
        <f>IF(AND(E9="Manhattan",G9="Multifamily Housing"),IF(Q9&lt;1980,"Dual Fuel","Natural Gas"),IF(AND(E9="Manhattan",G9&lt;&gt;"Multifamily Housing"),IF(Q9&lt;1945,"Oil",IF(Q9&lt;1980,"Dual Fuel","Natural Gas")),IF(E9="Downstate/LI/HV",IF(Q9&lt;1980,"Dual Fuel","Natural Gas"),IF(Q9&lt;1945,"Dual Fuel","Natural Gas"))))</f>
        <v>Dual Fuel</v>
      </c>
      <c r="AC9" s="42">
        <f t="shared" si="11"/>
        <v>3</v>
      </c>
      <c r="AD9" s="44" t="str">
        <f>IF(AND(E9="Upstate",Q9&gt;=1945),"Furnace",IF(Q9&gt;=1980,"HW Boiler",IF(AND(E9="Downstate/LI/HV",Q9&gt;=1945),"Furnace","Steam Boiler")))</f>
        <v>Furnace</v>
      </c>
      <c r="AE9" s="42">
        <f t="shared" si="12"/>
        <v>3</v>
      </c>
      <c r="AF9" s="45">
        <v>1990</v>
      </c>
      <c r="AG9" s="40">
        <f t="shared" si="13"/>
        <v>2</v>
      </c>
      <c r="AH9" s="45" t="str">
        <f>IF(AND(E9="Upstate",Q9&gt;=1945),"Forced Air",IF(Q9&gt;=1980,"Hydronic",IF(AND(E9="Downstate/LI/HV",Q9&gt;=1945),"Forced Air","Steam")))</f>
        <v>Forced Air</v>
      </c>
      <c r="AI9" s="40">
        <f t="shared" si="14"/>
        <v>4</v>
      </c>
      <c r="AJ9" s="46" t="s">
        <v>42</v>
      </c>
      <c r="AK9" s="40">
        <f t="shared" si="15"/>
        <v>0</v>
      </c>
      <c r="AL9" s="9" t="s">
        <v>1048</v>
      </c>
      <c r="AM9" s="9">
        <f t="shared" si="16"/>
        <v>4</v>
      </c>
      <c r="AN9" s="9" t="s">
        <v>1055</v>
      </c>
      <c r="AO9" s="47">
        <f>VLOOKUP(AN9,'Data Tables'!$E$4:$F$15,2,FALSE)</f>
        <v>20.157194</v>
      </c>
      <c r="AP9" s="9">
        <f t="shared" si="17"/>
        <v>0</v>
      </c>
      <c r="AQ9" s="9" t="s">
        <v>1050</v>
      </c>
      <c r="AR9" s="9">
        <f t="shared" si="18"/>
        <v>2</v>
      </c>
      <c r="AS9" s="9" t="str">
        <f t="shared" si="19"/>
        <v>Not NYC</v>
      </c>
      <c r="AT9" s="9"/>
      <c r="AU9" s="9">
        <f t="shared" si="20"/>
        <v>0</v>
      </c>
      <c r="AV9" s="9">
        <f t="shared" si="21"/>
        <v>89</v>
      </c>
    </row>
    <row r="10" spans="1:50" hidden="1" x14ac:dyDescent="0.25">
      <c r="A10" s="9" t="s">
        <v>82</v>
      </c>
      <c r="B10" s="9" t="s">
        <v>83</v>
      </c>
      <c r="C10" s="9" t="s">
        <v>84</v>
      </c>
      <c r="D10" s="9" t="s">
        <v>84</v>
      </c>
      <c r="E10" t="s">
        <v>1034</v>
      </c>
      <c r="F10" t="str">
        <f t="shared" si="0"/>
        <v>NYC</v>
      </c>
      <c r="G10" s="9" t="s">
        <v>53</v>
      </c>
      <c r="H10" s="36">
        <v>40.608014699999998</v>
      </c>
      <c r="I10" s="36">
        <v>-74.153319400000001</v>
      </c>
      <c r="J10" s="40">
        <f t="shared" si="1"/>
        <v>2</v>
      </c>
      <c r="K10" s="40">
        <f t="shared" si="2"/>
        <v>0</v>
      </c>
      <c r="L10" s="40">
        <f t="shared" si="3"/>
        <v>1</v>
      </c>
      <c r="M10" s="41">
        <v>600608.95902076236</v>
      </c>
      <c r="N10" s="41">
        <v>67854.673385071583</v>
      </c>
      <c r="O10" s="41">
        <f t="shared" si="4"/>
        <v>41300.698417368898</v>
      </c>
      <c r="P10" s="42">
        <f t="shared" si="5"/>
        <v>4</v>
      </c>
      <c r="Q10" s="43">
        <v>1965</v>
      </c>
      <c r="R10" s="43">
        <v>1993</v>
      </c>
      <c r="S10" s="40">
        <f t="shared" si="6"/>
        <v>2</v>
      </c>
      <c r="T10" s="40" t="s">
        <v>1162</v>
      </c>
      <c r="U10" s="40">
        <f t="shared" si="7"/>
        <v>4</v>
      </c>
      <c r="V10" s="40" t="str">
        <f>IFERROR(VLOOKUP(A10,'Data Tables'!$L$3:$M$89,2,FALSE),"No")</f>
        <v>Yes</v>
      </c>
      <c r="W10" s="40">
        <f t="shared" si="8"/>
        <v>4</v>
      </c>
      <c r="X10" s="43"/>
      <c r="Y10" s="40">
        <f t="shared" si="9"/>
        <v>0</v>
      </c>
      <c r="Z10" s="41" t="s">
        <v>46</v>
      </c>
      <c r="AA10" s="40">
        <f t="shared" si="10"/>
        <v>4</v>
      </c>
      <c r="AB10" s="51" t="str">
        <f>IF(AND(E10="Manhattan",G10="Multifamily Housing"),IF(Q10&lt;1980,"Dual Fuel","Natural Gas"),IF(AND(E10="Manhattan",G10&lt;&gt;"Multifamily Housing"),IF(Q10&lt;1945,"Oil",IF(Q10&lt;1980,"Dual Fuel","Natural Gas")),IF(E10="Downstate/LI/HV",IF(Q10&lt;1980,"Dual Fuel","Natural Gas"),IF(Q10&lt;1945,"Dual Fuel","Natural Gas"))))</f>
        <v>Dual Fuel</v>
      </c>
      <c r="AC10" s="42">
        <f t="shared" si="11"/>
        <v>3</v>
      </c>
      <c r="AD10" s="51" t="s">
        <v>54</v>
      </c>
      <c r="AE10" s="42">
        <f t="shared" si="12"/>
        <v>2</v>
      </c>
      <c r="AF10" s="45">
        <v>1990</v>
      </c>
      <c r="AG10" s="40">
        <f t="shared" si="13"/>
        <v>2</v>
      </c>
      <c r="AH10" s="46" t="s">
        <v>49</v>
      </c>
      <c r="AI10" s="40">
        <f t="shared" si="14"/>
        <v>2</v>
      </c>
      <c r="AJ10" s="46" t="s">
        <v>50</v>
      </c>
      <c r="AK10" s="40">
        <f t="shared" si="15"/>
        <v>3</v>
      </c>
      <c r="AL10" s="9" t="s">
        <v>1048</v>
      </c>
      <c r="AM10" s="9">
        <f t="shared" si="16"/>
        <v>4</v>
      </c>
      <c r="AN10" s="9" t="s">
        <v>1055</v>
      </c>
      <c r="AO10" s="47">
        <f>VLOOKUP(AN10,'Data Tables'!$E$4:$F$15,2,FALSE)</f>
        <v>20.157194</v>
      </c>
      <c r="AP10" s="9">
        <f t="shared" si="17"/>
        <v>0</v>
      </c>
      <c r="AQ10" s="9" t="s">
        <v>1050</v>
      </c>
      <c r="AR10" s="9">
        <f t="shared" si="18"/>
        <v>2</v>
      </c>
      <c r="AS10" s="9" t="str">
        <f t="shared" si="19"/>
        <v>NYC Dual Fuel</v>
      </c>
      <c r="AT10" s="9"/>
      <c r="AU10" s="9">
        <f t="shared" si="20"/>
        <v>3</v>
      </c>
      <c r="AV10" s="9">
        <f t="shared" si="21"/>
        <v>88</v>
      </c>
    </row>
    <row r="11" spans="1:50" x14ac:dyDescent="0.25">
      <c r="A11" s="9" t="s">
        <v>431</v>
      </c>
      <c r="B11" s="9" t="s">
        <v>432</v>
      </c>
      <c r="C11" s="9" t="s">
        <v>433</v>
      </c>
      <c r="D11" s="9" t="s">
        <v>434</v>
      </c>
      <c r="E11" t="s">
        <v>1035</v>
      </c>
      <c r="F11" t="str">
        <f t="shared" si="0"/>
        <v>Not NYC</v>
      </c>
      <c r="G11" s="9" t="s">
        <v>53</v>
      </c>
      <c r="H11" s="36">
        <v>43.084187999999997</v>
      </c>
      <c r="I11" s="36">
        <v>-77.673860000000005</v>
      </c>
      <c r="J11" s="40">
        <f t="shared" si="1"/>
        <v>2</v>
      </c>
      <c r="K11" s="40">
        <f t="shared" si="2"/>
        <v>0</v>
      </c>
      <c r="L11" s="40">
        <f t="shared" si="3"/>
        <v>1</v>
      </c>
      <c r="M11" s="41">
        <v>275585.69688311679</v>
      </c>
      <c r="N11" s="41">
        <v>31023.536052631574</v>
      </c>
      <c r="O11" s="41">
        <f t="shared" si="4"/>
        <v>18950.569391550798</v>
      </c>
      <c r="P11" s="42">
        <f t="shared" si="5"/>
        <v>4</v>
      </c>
      <c r="Q11" s="43">
        <v>1968</v>
      </c>
      <c r="R11" s="43"/>
      <c r="S11" s="40">
        <f t="shared" si="6"/>
        <v>3</v>
      </c>
      <c r="T11" s="40"/>
      <c r="U11" s="40">
        <f t="shared" si="7"/>
        <v>0</v>
      </c>
      <c r="V11" s="40" t="str">
        <f>IFERROR(VLOOKUP(A11,'Data Tables'!$L$3:$M$89,2,FALSE),"No")</f>
        <v>Yes</v>
      </c>
      <c r="W11" s="40">
        <f t="shared" si="8"/>
        <v>4</v>
      </c>
      <c r="X11" s="43"/>
      <c r="Y11" s="40">
        <f t="shared" si="9"/>
        <v>0</v>
      </c>
      <c r="Z11" s="43" t="s">
        <v>46</v>
      </c>
      <c r="AA11" s="40">
        <f t="shared" si="10"/>
        <v>4</v>
      </c>
      <c r="AB11" t="s">
        <v>41</v>
      </c>
      <c r="AC11" s="42">
        <f t="shared" si="11"/>
        <v>2</v>
      </c>
      <c r="AD11" s="41" t="s">
        <v>499</v>
      </c>
      <c r="AE11" s="42">
        <f t="shared" si="12"/>
        <v>4</v>
      </c>
      <c r="AF11" s="46">
        <v>2013</v>
      </c>
      <c r="AG11" s="40">
        <f t="shared" si="13"/>
        <v>1</v>
      </c>
      <c r="AH11" s="43" t="s">
        <v>89</v>
      </c>
      <c r="AI11" s="40">
        <f t="shared" si="14"/>
        <v>4</v>
      </c>
      <c r="AJ11" s="46" t="s">
        <v>438</v>
      </c>
      <c r="AK11" s="40">
        <f t="shared" si="15"/>
        <v>4</v>
      </c>
      <c r="AL11" s="9" t="s">
        <v>1060</v>
      </c>
      <c r="AM11" s="9">
        <f t="shared" si="16"/>
        <v>2</v>
      </c>
      <c r="AN11" s="9" t="s">
        <v>1054</v>
      </c>
      <c r="AO11" s="47">
        <f>VLOOKUP(AN11,'Data Tables'!$E$4:$F$15,2,FALSE)</f>
        <v>10.88392</v>
      </c>
      <c r="AP11" s="9">
        <f t="shared" si="17"/>
        <v>3</v>
      </c>
      <c r="AQ11" s="9" t="s">
        <v>1061</v>
      </c>
      <c r="AR11" s="9">
        <f t="shared" si="18"/>
        <v>4</v>
      </c>
      <c r="AS11" s="9" t="str">
        <f t="shared" si="19"/>
        <v>Not NYC</v>
      </c>
      <c r="AT11" s="9"/>
      <c r="AU11" s="9">
        <f t="shared" si="20"/>
        <v>0</v>
      </c>
      <c r="AV11" s="9">
        <f t="shared" si="21"/>
        <v>88</v>
      </c>
    </row>
    <row r="12" spans="1:50" hidden="1" x14ac:dyDescent="0.25">
      <c r="A12" s="9" t="s">
        <v>55</v>
      </c>
      <c r="B12" s="9" t="s">
        <v>56</v>
      </c>
      <c r="C12" s="9" t="s">
        <v>38</v>
      </c>
      <c r="D12" s="9" t="s">
        <v>38</v>
      </c>
      <c r="E12" t="s">
        <v>1034</v>
      </c>
      <c r="F12" t="str">
        <f t="shared" si="0"/>
        <v>NYC</v>
      </c>
      <c r="G12" s="9" t="s">
        <v>39</v>
      </c>
      <c r="H12" s="36">
        <v>40.648997799999997</v>
      </c>
      <c r="I12" s="36">
        <v>-73.880202999999995</v>
      </c>
      <c r="J12" s="40">
        <f t="shared" si="1"/>
        <v>3</v>
      </c>
      <c r="K12" s="40">
        <f t="shared" si="2"/>
        <v>2</v>
      </c>
      <c r="L12" s="40">
        <f t="shared" si="3"/>
        <v>3</v>
      </c>
      <c r="M12" s="41">
        <v>1825227.0707058823</v>
      </c>
      <c r="N12" s="41">
        <v>18901.728143826713</v>
      </c>
      <c r="O12" s="41">
        <f t="shared" si="4"/>
        <v>125511.20268559863</v>
      </c>
      <c r="P12" s="42">
        <f t="shared" si="5"/>
        <v>4</v>
      </c>
      <c r="Q12" s="43">
        <v>1974</v>
      </c>
      <c r="R12" s="43"/>
      <c r="S12" s="40">
        <f t="shared" si="6"/>
        <v>3</v>
      </c>
      <c r="T12" s="40"/>
      <c r="U12" s="40">
        <f t="shared" si="7"/>
        <v>0</v>
      </c>
      <c r="V12" s="40" t="str">
        <f>IFERROR(VLOOKUP(A12,'Data Tables'!$L$3:$M$89,2,FALSE),"No")</f>
        <v>No</v>
      </c>
      <c r="W12" s="40">
        <f t="shared" si="8"/>
        <v>0</v>
      </c>
      <c r="X12" s="43"/>
      <c r="Y12" s="40">
        <f t="shared" si="9"/>
        <v>0</v>
      </c>
      <c r="Z12" s="41" t="s">
        <v>46</v>
      </c>
      <c r="AA12" s="40">
        <f t="shared" si="10"/>
        <v>4</v>
      </c>
      <c r="AB12" s="41" t="s">
        <v>41</v>
      </c>
      <c r="AC12" s="42">
        <f t="shared" si="11"/>
        <v>2</v>
      </c>
      <c r="AD12" s="41" t="s">
        <v>48</v>
      </c>
      <c r="AE12" s="42">
        <f t="shared" si="12"/>
        <v>3</v>
      </c>
      <c r="AF12" s="43">
        <v>1974</v>
      </c>
      <c r="AG12" s="40">
        <f t="shared" si="13"/>
        <v>3</v>
      </c>
      <c r="AH12" s="43" t="s">
        <v>49</v>
      </c>
      <c r="AI12" s="40">
        <f t="shared" si="14"/>
        <v>2</v>
      </c>
      <c r="AJ12" s="46" t="s">
        <v>50</v>
      </c>
      <c r="AK12" s="40">
        <f t="shared" si="15"/>
        <v>3</v>
      </c>
      <c r="AL12" s="9" t="s">
        <v>1048</v>
      </c>
      <c r="AM12" s="9">
        <f t="shared" si="16"/>
        <v>4</v>
      </c>
      <c r="AN12" s="9" t="s">
        <v>1055</v>
      </c>
      <c r="AO12" s="47">
        <f>VLOOKUP(AN12,'Data Tables'!$E$4:$F$15,2,FALSE)</f>
        <v>20.157194</v>
      </c>
      <c r="AP12" s="9">
        <f t="shared" si="17"/>
        <v>0</v>
      </c>
      <c r="AQ12" s="9" t="s">
        <v>1050</v>
      </c>
      <c r="AR12" s="9">
        <f t="shared" si="18"/>
        <v>2</v>
      </c>
      <c r="AS12" s="9" t="str">
        <f t="shared" si="19"/>
        <v>NYC Natural Gas</v>
      </c>
      <c r="AT12" s="9"/>
      <c r="AU12" s="9">
        <f t="shared" si="20"/>
        <v>2</v>
      </c>
      <c r="AV12" s="9">
        <f t="shared" si="21"/>
        <v>88</v>
      </c>
    </row>
    <row r="13" spans="1:50" hidden="1" x14ac:dyDescent="0.25">
      <c r="A13" s="9" t="s">
        <v>70</v>
      </c>
      <c r="B13" s="9"/>
      <c r="C13" s="9" t="s">
        <v>62</v>
      </c>
      <c r="D13" s="9" t="s">
        <v>59</v>
      </c>
      <c r="E13" t="s">
        <v>1034</v>
      </c>
      <c r="F13" t="str">
        <f t="shared" si="0"/>
        <v>NYC</v>
      </c>
      <c r="G13" s="9" t="s">
        <v>71</v>
      </c>
      <c r="H13" s="36">
        <v>40.642947900000003</v>
      </c>
      <c r="I13" s="36">
        <v>-73.779373399999997</v>
      </c>
      <c r="J13" s="40">
        <f t="shared" si="1"/>
        <v>4</v>
      </c>
      <c r="K13" s="40">
        <f t="shared" si="2"/>
        <v>4</v>
      </c>
      <c r="L13" s="40">
        <f t="shared" si="3"/>
        <v>4</v>
      </c>
      <c r="M13" s="41">
        <v>926185.84252235282</v>
      </c>
      <c r="N13" s="41">
        <v>291588.98838506662</v>
      </c>
      <c r="O13" s="41">
        <f t="shared" si="4"/>
        <v>63688.897053448854</v>
      </c>
      <c r="P13" s="42">
        <f t="shared" si="5"/>
        <v>4</v>
      </c>
      <c r="Q13" s="43">
        <v>1948</v>
      </c>
      <c r="R13" s="43">
        <v>2018</v>
      </c>
      <c r="S13" s="40">
        <f t="shared" si="6"/>
        <v>0</v>
      </c>
      <c r="T13" s="40" t="s">
        <v>1162</v>
      </c>
      <c r="U13" s="40">
        <f t="shared" si="7"/>
        <v>4</v>
      </c>
      <c r="V13" s="40" t="str">
        <f>IFERROR(VLOOKUP(A13,'Data Tables'!$L$3:$M$89,2,FALSE),"No")</f>
        <v>No</v>
      </c>
      <c r="W13" s="40">
        <f t="shared" si="8"/>
        <v>0</v>
      </c>
      <c r="X13" s="43" t="s">
        <v>1112</v>
      </c>
      <c r="Y13" s="40">
        <f t="shared" si="9"/>
        <v>4</v>
      </c>
      <c r="Z13" s="41" t="s">
        <v>46</v>
      </c>
      <c r="AA13" s="40">
        <f t="shared" si="10"/>
        <v>4</v>
      </c>
      <c r="AB13" s="41" t="s">
        <v>41</v>
      </c>
      <c r="AC13" s="42">
        <f t="shared" si="11"/>
        <v>2</v>
      </c>
      <c r="AD13" s="41" t="s">
        <v>48</v>
      </c>
      <c r="AE13" s="42">
        <f t="shared" si="12"/>
        <v>3</v>
      </c>
      <c r="AF13" s="43">
        <v>1995</v>
      </c>
      <c r="AG13" s="40">
        <f t="shared" si="13"/>
        <v>2</v>
      </c>
      <c r="AH13" s="43" t="s">
        <v>49</v>
      </c>
      <c r="AI13" s="40">
        <f t="shared" si="14"/>
        <v>2</v>
      </c>
      <c r="AJ13" s="46" t="s">
        <v>50</v>
      </c>
      <c r="AK13" s="40">
        <f t="shared" si="15"/>
        <v>3</v>
      </c>
      <c r="AL13" s="9" t="s">
        <v>1048</v>
      </c>
      <c r="AM13" s="9">
        <f t="shared" si="16"/>
        <v>4</v>
      </c>
      <c r="AN13" s="9" t="s">
        <v>1055</v>
      </c>
      <c r="AO13" s="47">
        <f>VLOOKUP(AN13,'Data Tables'!$E$4:$F$15,2,FALSE)</f>
        <v>20.157194</v>
      </c>
      <c r="AP13" s="9">
        <f t="shared" si="17"/>
        <v>0</v>
      </c>
      <c r="AQ13" s="9" t="s">
        <v>1050</v>
      </c>
      <c r="AR13" s="9">
        <f t="shared" si="18"/>
        <v>2</v>
      </c>
      <c r="AS13" s="9" t="str">
        <f t="shared" si="19"/>
        <v>NYC Natural Gas</v>
      </c>
      <c r="AT13" s="9" t="s">
        <v>1162</v>
      </c>
      <c r="AU13" s="9">
        <f t="shared" si="20"/>
        <v>0</v>
      </c>
      <c r="AV13" s="9">
        <f t="shared" si="21"/>
        <v>87</v>
      </c>
    </row>
    <row r="14" spans="1:50" x14ac:dyDescent="0.25">
      <c r="A14" s="9" t="s">
        <v>632</v>
      </c>
      <c r="B14" s="9" t="s">
        <v>633</v>
      </c>
      <c r="C14" s="9" t="s">
        <v>417</v>
      </c>
      <c r="D14" s="9" t="s">
        <v>418</v>
      </c>
      <c r="E14" t="s">
        <v>1035</v>
      </c>
      <c r="F14" t="str">
        <f t="shared" si="0"/>
        <v>Not NYC</v>
      </c>
      <c r="G14" s="9" t="s">
        <v>76</v>
      </c>
      <c r="H14" s="36">
        <v>42.927962999999998</v>
      </c>
      <c r="I14" s="36">
        <v>-78.883100999999996</v>
      </c>
      <c r="J14" s="40">
        <f t="shared" si="1"/>
        <v>4</v>
      </c>
      <c r="K14" s="40">
        <f t="shared" si="2"/>
        <v>4</v>
      </c>
      <c r="L14" s="40">
        <f t="shared" si="3"/>
        <v>4</v>
      </c>
      <c r="M14" s="41">
        <v>67140.218056472106</v>
      </c>
      <c r="N14" s="41">
        <v>29276.257873461676</v>
      </c>
      <c r="O14" s="41">
        <f t="shared" si="4"/>
        <v>4616.877347530346</v>
      </c>
      <c r="P14" s="42">
        <f t="shared" si="5"/>
        <v>2</v>
      </c>
      <c r="Q14" s="43">
        <v>1880</v>
      </c>
      <c r="R14" s="43"/>
      <c r="S14" s="40">
        <f t="shared" si="6"/>
        <v>4</v>
      </c>
      <c r="T14" s="40" t="s">
        <v>1162</v>
      </c>
      <c r="U14" s="40">
        <f t="shared" si="7"/>
        <v>4</v>
      </c>
      <c r="V14" s="40" t="str">
        <f>IFERROR(VLOOKUP(A14,'Data Tables'!$L$3:$M$89,2,FALSE),"No")</f>
        <v>No</v>
      </c>
      <c r="W14" s="40">
        <f t="shared" si="8"/>
        <v>0</v>
      </c>
      <c r="X14" s="43"/>
      <c r="Y14" s="40">
        <f t="shared" si="9"/>
        <v>0</v>
      </c>
      <c r="Z14" s="43" t="s">
        <v>46</v>
      </c>
      <c r="AA14" s="40">
        <f t="shared" si="10"/>
        <v>4</v>
      </c>
      <c r="AB14" s="44" t="str">
        <f>IF(AND(E14="Manhattan",G14="Multifamily Housing"),IF(Q14&lt;1980,"Dual Fuel","Natural Gas"),IF(AND(E14="Manhattan",G14&lt;&gt;"Multifamily Housing"),IF(Q14&lt;1945,"Oil",IF(Q14&lt;1980,"Dual Fuel","Natural Gas")),IF(E14="Downstate/LI/HV",IF(Q14&lt;1980,"Dual Fuel","Natural Gas"),IF(Q14&lt;1945,"Dual Fuel","Natural Gas"))))</f>
        <v>Dual Fuel</v>
      </c>
      <c r="AC14" s="42">
        <f t="shared" si="11"/>
        <v>3</v>
      </c>
      <c r="AD14" s="44" t="str">
        <f>IF(AND(E14="Upstate",Q14&gt;=1945),"Furnace",IF(Q14&gt;=1980,"HW Boiler",IF(AND(E14="Downstate/LI/HV",Q14&gt;=1945),"Furnace","Steam Boiler")))</f>
        <v>Steam Boiler</v>
      </c>
      <c r="AE14" s="42">
        <f t="shared" si="12"/>
        <v>2</v>
      </c>
      <c r="AF14" s="46">
        <v>2020</v>
      </c>
      <c r="AG14" s="40">
        <f t="shared" si="13"/>
        <v>1</v>
      </c>
      <c r="AH14" s="43" t="s">
        <v>89</v>
      </c>
      <c r="AI14" s="40">
        <f t="shared" si="14"/>
        <v>4</v>
      </c>
      <c r="AJ14" s="46" t="s">
        <v>42</v>
      </c>
      <c r="AK14" s="40">
        <f t="shared" si="15"/>
        <v>0</v>
      </c>
      <c r="AL14" s="9" t="s">
        <v>1060</v>
      </c>
      <c r="AM14" s="9">
        <f t="shared" si="16"/>
        <v>2</v>
      </c>
      <c r="AN14" s="9" t="s">
        <v>1047</v>
      </c>
      <c r="AO14" s="47">
        <f>VLOOKUP(AN14,'Data Tables'!$E$4:$F$15,2,FALSE)</f>
        <v>8.6002589999999994</v>
      </c>
      <c r="AP14" s="9">
        <f t="shared" si="17"/>
        <v>4</v>
      </c>
      <c r="AQ14" s="9" t="s">
        <v>1061</v>
      </c>
      <c r="AR14" s="9">
        <f t="shared" si="18"/>
        <v>4</v>
      </c>
      <c r="AS14" s="9" t="str">
        <f t="shared" si="19"/>
        <v>Not NYC</v>
      </c>
      <c r="AT14" s="9"/>
      <c r="AU14" s="9">
        <f t="shared" si="20"/>
        <v>0</v>
      </c>
      <c r="AV14" s="9">
        <f t="shared" si="21"/>
        <v>86</v>
      </c>
    </row>
    <row r="15" spans="1:50" hidden="1" x14ac:dyDescent="0.25">
      <c r="A15" s="9" t="s">
        <v>199</v>
      </c>
      <c r="B15" s="38" t="s">
        <v>200</v>
      </c>
      <c r="C15" s="9" t="s">
        <v>45</v>
      </c>
      <c r="D15" s="9" t="s">
        <v>45</v>
      </c>
      <c r="E15" t="s">
        <v>1034</v>
      </c>
      <c r="F15" t="str">
        <f t="shared" si="0"/>
        <v>NYC</v>
      </c>
      <c r="G15" s="9" t="s">
        <v>76</v>
      </c>
      <c r="H15" s="36">
        <v>40.847791600000001</v>
      </c>
      <c r="I15" s="36">
        <v>-73.839808300000001</v>
      </c>
      <c r="J15" s="40">
        <f t="shared" si="1"/>
        <v>4</v>
      </c>
      <c r="K15" s="40">
        <f t="shared" si="2"/>
        <v>4</v>
      </c>
      <c r="L15" s="40">
        <f t="shared" si="3"/>
        <v>4</v>
      </c>
      <c r="M15" s="41">
        <v>132174.36709411765</v>
      </c>
      <c r="N15" s="41">
        <v>55592.687710465121</v>
      </c>
      <c r="O15" s="41">
        <f t="shared" si="4"/>
        <v>9088.9314784131493</v>
      </c>
      <c r="P15" s="42">
        <f t="shared" si="5"/>
        <v>3</v>
      </c>
      <c r="Q15" s="43">
        <v>1963</v>
      </c>
      <c r="R15" s="43"/>
      <c r="S15" s="40">
        <f t="shared" si="6"/>
        <v>3</v>
      </c>
      <c r="T15" s="40" t="s">
        <v>1162</v>
      </c>
      <c r="U15" s="40">
        <f t="shared" si="7"/>
        <v>4</v>
      </c>
      <c r="V15" s="40" t="str">
        <f>IFERROR(VLOOKUP(A15,'Data Tables'!$L$3:$M$89,2,FALSE),"No")</f>
        <v>No</v>
      </c>
      <c r="W15" s="40">
        <f t="shared" si="8"/>
        <v>0</v>
      </c>
      <c r="X15" s="43"/>
      <c r="Y15" s="40">
        <f t="shared" si="9"/>
        <v>0</v>
      </c>
      <c r="Z15" s="41" t="s">
        <v>46</v>
      </c>
      <c r="AA15" s="40">
        <f t="shared" si="10"/>
        <v>4</v>
      </c>
      <c r="AB15" s="41" t="s">
        <v>201</v>
      </c>
      <c r="AC15" s="42">
        <f t="shared" si="11"/>
        <v>4</v>
      </c>
      <c r="AD15" s="44" t="str">
        <f>IF(AND(E15="Upstate",Q15&gt;=1945),"Furnace",IF(Q15&gt;=1980,"HW Boiler",IF(AND(E15="Downstate/LI/HV",Q15&gt;=1945),"Furnace","Steam Boiler")))</f>
        <v>Furnace</v>
      </c>
      <c r="AE15" s="42">
        <f t="shared" si="12"/>
        <v>3</v>
      </c>
      <c r="AF15" s="45">
        <v>1990</v>
      </c>
      <c r="AG15" s="40">
        <f t="shared" si="13"/>
        <v>2</v>
      </c>
      <c r="AH15" s="45" t="str">
        <f>IF(AND(E15="Upstate",Q15&gt;=1945),"Forced Air",IF(Q15&gt;=1980,"Hydronic",IF(AND(E15="Downstate/LI/HV",Q15&gt;=1945),"Forced Air","Steam")))</f>
        <v>Forced Air</v>
      </c>
      <c r="AI15" s="40">
        <f t="shared" si="14"/>
        <v>4</v>
      </c>
      <c r="AJ15" s="46" t="s">
        <v>42</v>
      </c>
      <c r="AK15" s="40">
        <f t="shared" si="15"/>
        <v>0</v>
      </c>
      <c r="AL15" s="9" t="s">
        <v>1048</v>
      </c>
      <c r="AM15" s="9">
        <f t="shared" si="16"/>
        <v>4</v>
      </c>
      <c r="AN15" s="9" t="s">
        <v>1055</v>
      </c>
      <c r="AO15" s="47">
        <f>VLOOKUP(AN15,'Data Tables'!$E$4:$F$15,2,FALSE)</f>
        <v>20.157194</v>
      </c>
      <c r="AP15" s="9">
        <f t="shared" si="17"/>
        <v>0</v>
      </c>
      <c r="AQ15" s="9" t="s">
        <v>1050</v>
      </c>
      <c r="AR15" s="9">
        <f t="shared" si="18"/>
        <v>2</v>
      </c>
      <c r="AS15" s="9" t="str">
        <f t="shared" si="19"/>
        <v>NYC Oil</v>
      </c>
      <c r="AT15" s="9" t="s">
        <v>1162</v>
      </c>
      <c r="AU15" s="9">
        <f t="shared" si="20"/>
        <v>0</v>
      </c>
      <c r="AV15" s="9">
        <f t="shared" si="21"/>
        <v>84</v>
      </c>
    </row>
    <row r="16" spans="1:50" hidden="1" x14ac:dyDescent="0.25">
      <c r="A16" s="9" t="s">
        <v>43</v>
      </c>
      <c r="B16" s="9" t="s">
        <v>44</v>
      </c>
      <c r="C16" s="9" t="s">
        <v>45</v>
      </c>
      <c r="D16" s="9" t="s">
        <v>45</v>
      </c>
      <c r="E16" t="s">
        <v>1034</v>
      </c>
      <c r="F16" t="str">
        <f t="shared" si="0"/>
        <v>NYC</v>
      </c>
      <c r="G16" s="9" t="s">
        <v>39</v>
      </c>
      <c r="H16" s="36">
        <v>40.873685000000002</v>
      </c>
      <c r="I16" s="36">
        <v>-73.824458300000003</v>
      </c>
      <c r="J16" s="40">
        <f t="shared" si="1"/>
        <v>3</v>
      </c>
      <c r="K16" s="40">
        <f t="shared" si="2"/>
        <v>2</v>
      </c>
      <c r="L16" s="40">
        <f t="shared" si="3"/>
        <v>3</v>
      </c>
      <c r="M16" s="41">
        <v>2963613.2637647055</v>
      </c>
      <c r="N16" s="41">
        <v>8323.8715951046925</v>
      </c>
      <c r="O16" s="41">
        <f t="shared" si="4"/>
        <v>203791.99443182003</v>
      </c>
      <c r="P16" s="42">
        <f t="shared" si="5"/>
        <v>4</v>
      </c>
      <c r="Q16" s="43">
        <v>1966</v>
      </c>
      <c r="R16" s="43">
        <v>2007</v>
      </c>
      <c r="S16" s="40">
        <f t="shared" si="6"/>
        <v>0</v>
      </c>
      <c r="T16" s="40"/>
      <c r="U16" s="40">
        <f t="shared" si="7"/>
        <v>0</v>
      </c>
      <c r="V16" s="40" t="str">
        <f>IFERROR(VLOOKUP(A16,'Data Tables'!$L$3:$M$89,2,FALSE),"No")</f>
        <v>No</v>
      </c>
      <c r="W16" s="40">
        <f t="shared" si="8"/>
        <v>0</v>
      </c>
      <c r="X16" s="43"/>
      <c r="Y16" s="40">
        <f t="shared" si="9"/>
        <v>0</v>
      </c>
      <c r="Z16" s="41" t="s">
        <v>46</v>
      </c>
      <c r="AA16" s="40">
        <f t="shared" si="10"/>
        <v>4</v>
      </c>
      <c r="AB16" s="41" t="s">
        <v>47</v>
      </c>
      <c r="AC16" s="42">
        <f t="shared" si="11"/>
        <v>3</v>
      </c>
      <c r="AD16" s="41" t="s">
        <v>48</v>
      </c>
      <c r="AE16" s="42">
        <f t="shared" si="12"/>
        <v>3</v>
      </c>
      <c r="AF16" s="43">
        <v>2007</v>
      </c>
      <c r="AG16" s="40">
        <f t="shared" si="13"/>
        <v>1</v>
      </c>
      <c r="AH16" s="43" t="s">
        <v>49</v>
      </c>
      <c r="AI16" s="40">
        <f t="shared" si="14"/>
        <v>2</v>
      </c>
      <c r="AJ16" s="46" t="s">
        <v>50</v>
      </c>
      <c r="AK16" s="40">
        <f t="shared" si="15"/>
        <v>3</v>
      </c>
      <c r="AL16" s="9" t="s">
        <v>1048</v>
      </c>
      <c r="AM16" s="9">
        <f t="shared" si="16"/>
        <v>4</v>
      </c>
      <c r="AN16" s="9" t="s">
        <v>1055</v>
      </c>
      <c r="AO16" s="47">
        <f>VLOOKUP(AN16,'Data Tables'!$E$4:$F$15,2,FALSE)</f>
        <v>20.157194</v>
      </c>
      <c r="AP16" s="9">
        <f t="shared" si="17"/>
        <v>0</v>
      </c>
      <c r="AQ16" s="9" t="s">
        <v>1050</v>
      </c>
      <c r="AR16" s="9">
        <f t="shared" si="18"/>
        <v>2</v>
      </c>
      <c r="AS16" s="9" t="str">
        <f t="shared" si="19"/>
        <v>NYC Dual Fuel</v>
      </c>
      <c r="AT16" s="9"/>
      <c r="AU16" s="9">
        <f t="shared" si="20"/>
        <v>3</v>
      </c>
      <c r="AV16" s="9">
        <f t="shared" si="21"/>
        <v>84</v>
      </c>
    </row>
    <row r="17" spans="1:48" hidden="1" x14ac:dyDescent="0.25">
      <c r="A17" s="9" t="s">
        <v>297</v>
      </c>
      <c r="B17" s="9" t="s">
        <v>298</v>
      </c>
      <c r="C17" s="9" t="s">
        <v>38</v>
      </c>
      <c r="D17" s="9" t="s">
        <v>38</v>
      </c>
      <c r="E17" t="s">
        <v>1034</v>
      </c>
      <c r="F17" t="str">
        <f t="shared" si="0"/>
        <v>NYC</v>
      </c>
      <c r="G17" s="9" t="s">
        <v>39</v>
      </c>
      <c r="H17" s="36">
        <v>40.575348200000001</v>
      </c>
      <c r="I17" s="36">
        <v>-73.974773999999996</v>
      </c>
      <c r="J17" s="40">
        <f t="shared" si="1"/>
        <v>3</v>
      </c>
      <c r="K17" s="40">
        <f t="shared" si="2"/>
        <v>2</v>
      </c>
      <c r="L17" s="40">
        <f t="shared" si="3"/>
        <v>3</v>
      </c>
      <c r="M17" s="41">
        <v>65258.708588235299</v>
      </c>
      <c r="N17" s="41">
        <v>1859.3905074866423</v>
      </c>
      <c r="O17" s="41">
        <f t="shared" si="4"/>
        <v>4487.4959023321808</v>
      </c>
      <c r="P17" s="42">
        <f t="shared" si="5"/>
        <v>2</v>
      </c>
      <c r="Q17" s="43">
        <v>1964</v>
      </c>
      <c r="R17" s="43"/>
      <c r="S17" s="40">
        <f t="shared" si="6"/>
        <v>3</v>
      </c>
      <c r="T17" s="40"/>
      <c r="U17" s="40">
        <f t="shared" si="7"/>
        <v>0</v>
      </c>
      <c r="V17" s="40" t="str">
        <f>IFERROR(VLOOKUP(A17,'Data Tables'!$L$3:$M$89,2,FALSE),"No")</f>
        <v>No</v>
      </c>
      <c r="W17" s="40">
        <f t="shared" si="8"/>
        <v>0</v>
      </c>
      <c r="X17" s="43" t="s">
        <v>1132</v>
      </c>
      <c r="Y17" s="40">
        <f t="shared" si="9"/>
        <v>4</v>
      </c>
      <c r="Z17" s="41" t="s">
        <v>46</v>
      </c>
      <c r="AA17" s="40">
        <f t="shared" si="10"/>
        <v>4</v>
      </c>
      <c r="AB17" s="44" t="str">
        <f>IF(AND(E17="Manhattan",G17="Multifamily Housing"),IF(Q17&lt;1980,"Dual Fuel","Natural Gas"),IF(AND(E17="Manhattan",G17&lt;&gt;"Multifamily Housing"),IF(Q17&lt;1945,"Oil",IF(Q17&lt;1980,"Dual Fuel","Natural Gas")),IF(E17="Downstate/LI/HV",IF(Q17&lt;1980,"Dual Fuel","Natural Gas"),IF(Q17&lt;1945,"Dual Fuel","Natural Gas"))))</f>
        <v>Dual Fuel</v>
      </c>
      <c r="AC17" s="42">
        <f t="shared" si="11"/>
        <v>3</v>
      </c>
      <c r="AD17" s="41" t="s">
        <v>74</v>
      </c>
      <c r="AE17" s="42">
        <f t="shared" si="12"/>
        <v>2</v>
      </c>
      <c r="AF17" s="45">
        <v>1990</v>
      </c>
      <c r="AG17" s="40">
        <f t="shared" si="13"/>
        <v>2</v>
      </c>
      <c r="AH17" s="45" t="str">
        <f>IF(AND(E17="Upstate",Q17&gt;=1945),"Forced Air",IF(Q17&gt;=1980,"Hydronic",IF(AND(E17="Downstate/LI/HV",Q17&gt;=1945),"Forced Air","Steam")))</f>
        <v>Forced Air</v>
      </c>
      <c r="AI17" s="40">
        <f t="shared" si="14"/>
        <v>4</v>
      </c>
      <c r="AJ17" s="46" t="s">
        <v>42</v>
      </c>
      <c r="AK17" s="40">
        <f t="shared" si="15"/>
        <v>0</v>
      </c>
      <c r="AL17" s="9" t="s">
        <v>1048</v>
      </c>
      <c r="AM17" s="9">
        <f t="shared" si="16"/>
        <v>4</v>
      </c>
      <c r="AN17" s="9" t="s">
        <v>1055</v>
      </c>
      <c r="AO17" s="47">
        <f>VLOOKUP(AN17,'Data Tables'!$E$4:$F$15,2,FALSE)</f>
        <v>20.157194</v>
      </c>
      <c r="AP17" s="9">
        <f t="shared" si="17"/>
        <v>0</v>
      </c>
      <c r="AQ17" s="9" t="s">
        <v>1050</v>
      </c>
      <c r="AR17" s="9">
        <f t="shared" si="18"/>
        <v>2</v>
      </c>
      <c r="AS17" s="9" t="str">
        <f t="shared" si="19"/>
        <v>NYC Dual Fuel</v>
      </c>
      <c r="AT17" s="9"/>
      <c r="AU17" s="9">
        <f t="shared" si="20"/>
        <v>3</v>
      </c>
      <c r="AV17" s="9">
        <f t="shared" si="21"/>
        <v>83</v>
      </c>
    </row>
    <row r="18" spans="1:48" x14ac:dyDescent="0.25">
      <c r="A18" s="9" t="s">
        <v>419</v>
      </c>
      <c r="B18" s="9" t="s">
        <v>420</v>
      </c>
      <c r="C18" s="9" t="s">
        <v>417</v>
      </c>
      <c r="D18" s="9" t="s">
        <v>418</v>
      </c>
      <c r="E18" t="s">
        <v>1035</v>
      </c>
      <c r="F18" t="str">
        <f t="shared" si="0"/>
        <v>Not NYC</v>
      </c>
      <c r="G18" s="9" t="s">
        <v>53</v>
      </c>
      <c r="H18" s="36">
        <v>43.000942000000002</v>
      </c>
      <c r="I18" s="36">
        <v>-78.789457999999996</v>
      </c>
      <c r="J18" s="40">
        <f t="shared" si="1"/>
        <v>2</v>
      </c>
      <c r="K18" s="40">
        <f t="shared" si="2"/>
        <v>0</v>
      </c>
      <c r="L18" s="40">
        <f t="shared" si="3"/>
        <v>1</v>
      </c>
      <c r="M18" s="41">
        <v>336499</v>
      </c>
      <c r="N18" s="41">
        <v>37880</v>
      </c>
      <c r="O18" s="41">
        <f t="shared" si="4"/>
        <v>23139.254764705885</v>
      </c>
      <c r="P18" s="42">
        <f t="shared" si="5"/>
        <v>4</v>
      </c>
      <c r="Q18" s="43">
        <v>1972</v>
      </c>
      <c r="R18" s="43"/>
      <c r="S18" s="40">
        <f t="shared" si="6"/>
        <v>3</v>
      </c>
      <c r="T18" s="40" t="s">
        <v>1162</v>
      </c>
      <c r="U18" s="40">
        <f t="shared" si="7"/>
        <v>4</v>
      </c>
      <c r="V18" s="40" t="str">
        <f>IFERROR(VLOOKUP(A18,'Data Tables'!$L$3:$M$89,2,FALSE),"No")</f>
        <v>No</v>
      </c>
      <c r="W18" s="40">
        <f t="shared" si="8"/>
        <v>0</v>
      </c>
      <c r="X18" s="43" t="s">
        <v>1081</v>
      </c>
      <c r="Y18" s="40">
        <f t="shared" si="9"/>
        <v>4</v>
      </c>
      <c r="Z18" s="43" t="s">
        <v>46</v>
      </c>
      <c r="AA18" s="40">
        <f t="shared" si="10"/>
        <v>4</v>
      </c>
      <c r="AB18" t="s">
        <v>41</v>
      </c>
      <c r="AC18" s="42">
        <f t="shared" si="11"/>
        <v>2</v>
      </c>
      <c r="AD18" s="41" t="s">
        <v>48</v>
      </c>
      <c r="AE18" s="42">
        <f t="shared" si="12"/>
        <v>3</v>
      </c>
      <c r="AF18" s="43">
        <v>2002</v>
      </c>
      <c r="AG18" s="40">
        <f t="shared" si="13"/>
        <v>1</v>
      </c>
      <c r="AH18" s="43" t="s">
        <v>49</v>
      </c>
      <c r="AI18" s="40">
        <f t="shared" si="14"/>
        <v>2</v>
      </c>
      <c r="AJ18" s="46" t="s">
        <v>50</v>
      </c>
      <c r="AK18" s="40">
        <f t="shared" si="15"/>
        <v>3</v>
      </c>
      <c r="AL18" s="9" t="s">
        <v>1060</v>
      </c>
      <c r="AM18" s="9">
        <f t="shared" si="16"/>
        <v>2</v>
      </c>
      <c r="AN18" s="9" t="s">
        <v>1047</v>
      </c>
      <c r="AO18" s="47">
        <f>VLOOKUP(AN18,'Data Tables'!$E$4:$F$15,2,FALSE)</f>
        <v>8.6002589999999994</v>
      </c>
      <c r="AP18" s="9">
        <f t="shared" si="17"/>
        <v>4</v>
      </c>
      <c r="AQ18" s="9" t="s">
        <v>1061</v>
      </c>
      <c r="AR18" s="9">
        <f t="shared" si="18"/>
        <v>4</v>
      </c>
      <c r="AS18" s="9" t="str">
        <f t="shared" si="19"/>
        <v>Not NYC</v>
      </c>
      <c r="AT18" s="9"/>
      <c r="AU18" s="9">
        <f t="shared" si="20"/>
        <v>0</v>
      </c>
      <c r="AV18" s="9">
        <f t="shared" si="21"/>
        <v>83</v>
      </c>
    </row>
    <row r="19" spans="1:48" hidden="1" x14ac:dyDescent="0.25">
      <c r="A19" s="9" t="s">
        <v>191</v>
      </c>
      <c r="B19" s="9" t="s">
        <v>192</v>
      </c>
      <c r="C19" s="9" t="s">
        <v>45</v>
      </c>
      <c r="D19" s="9" t="s">
        <v>45</v>
      </c>
      <c r="E19" t="s">
        <v>1034</v>
      </c>
      <c r="F19" t="str">
        <f t="shared" si="0"/>
        <v>NYC</v>
      </c>
      <c r="G19" s="9" t="s">
        <v>53</v>
      </c>
      <c r="H19" s="36">
        <v>40.8589792</v>
      </c>
      <c r="I19" s="36">
        <v>-73.912661</v>
      </c>
      <c r="J19" s="40">
        <v>1</v>
      </c>
      <c r="K19" s="40">
        <f t="shared" si="2"/>
        <v>0</v>
      </c>
      <c r="L19" s="40">
        <f t="shared" si="3"/>
        <v>1</v>
      </c>
      <c r="M19" s="41">
        <v>139702.6259717647</v>
      </c>
      <c r="N19" s="41">
        <v>15783.107983947368</v>
      </c>
      <c r="O19" s="41">
        <f t="shared" si="4"/>
        <v>9606.6099859407623</v>
      </c>
      <c r="P19" s="42">
        <f t="shared" si="5"/>
        <v>3</v>
      </c>
      <c r="Q19" s="43">
        <v>1973</v>
      </c>
      <c r="R19" s="43">
        <v>2012</v>
      </c>
      <c r="S19" s="40">
        <f t="shared" si="6"/>
        <v>0</v>
      </c>
      <c r="T19" s="40" t="s">
        <v>1162</v>
      </c>
      <c r="U19" s="40">
        <f t="shared" si="7"/>
        <v>4</v>
      </c>
      <c r="V19" s="40" t="str">
        <f>IFERROR(VLOOKUP(A19,'Data Tables'!$L$3:$M$89,2,FALSE),"No")</f>
        <v>Yes</v>
      </c>
      <c r="W19" s="40">
        <f t="shared" si="8"/>
        <v>4</v>
      </c>
      <c r="X19" s="43" t="s">
        <v>1120</v>
      </c>
      <c r="Y19" s="40">
        <f t="shared" si="9"/>
        <v>4</v>
      </c>
      <c r="Z19" s="41" t="s">
        <v>46</v>
      </c>
      <c r="AA19" s="40">
        <f t="shared" si="10"/>
        <v>4</v>
      </c>
      <c r="AB19" s="44" t="str">
        <f>IF(AND(E19="Manhattan",G19="Multifamily Housing"),IF(Q19&lt;1980,"Dual Fuel","Natural Gas"),IF(AND(E19="Manhattan",G19&lt;&gt;"Multifamily Housing"),IF(Q19&lt;1945,"Oil",IF(Q19&lt;1980,"Dual Fuel","Natural Gas")),IF(E19="Downstate/LI/HV",IF(Q19&lt;1980,"Dual Fuel","Natural Gas"),IF(Q19&lt;1945,"Dual Fuel","Natural Gas"))))</f>
        <v>Dual Fuel</v>
      </c>
      <c r="AC19" s="42">
        <f t="shared" si="11"/>
        <v>3</v>
      </c>
      <c r="AD19" s="41" t="s">
        <v>429</v>
      </c>
      <c r="AE19" s="42">
        <f t="shared" si="12"/>
        <v>4</v>
      </c>
      <c r="AF19" s="46">
        <v>2012</v>
      </c>
      <c r="AG19" s="40">
        <f t="shared" si="13"/>
        <v>1</v>
      </c>
      <c r="AH19" s="43" t="s">
        <v>89</v>
      </c>
      <c r="AI19" s="40">
        <f t="shared" si="14"/>
        <v>4</v>
      </c>
      <c r="AJ19" s="46" t="s">
        <v>438</v>
      </c>
      <c r="AK19" s="40">
        <f t="shared" si="15"/>
        <v>4</v>
      </c>
      <c r="AL19" s="9" t="s">
        <v>1048</v>
      </c>
      <c r="AM19" s="9">
        <f t="shared" si="16"/>
        <v>4</v>
      </c>
      <c r="AN19" s="9" t="s">
        <v>1055</v>
      </c>
      <c r="AO19" s="47">
        <f>VLOOKUP(AN19,'Data Tables'!$E$4:$F$15,2,FALSE)</f>
        <v>20.157194</v>
      </c>
      <c r="AP19" s="9">
        <f t="shared" si="17"/>
        <v>0</v>
      </c>
      <c r="AQ19" s="9" t="s">
        <v>1050</v>
      </c>
      <c r="AR19" s="9">
        <f t="shared" si="18"/>
        <v>2</v>
      </c>
      <c r="AS19" s="9" t="str">
        <f t="shared" si="19"/>
        <v>NYC Dual Fuel</v>
      </c>
      <c r="AT19" s="9" t="s">
        <v>1162</v>
      </c>
      <c r="AU19" s="9">
        <f t="shared" si="20"/>
        <v>0</v>
      </c>
      <c r="AV19" s="9">
        <f t="shared" si="21"/>
        <v>82</v>
      </c>
    </row>
    <row r="20" spans="1:48" hidden="1" x14ac:dyDescent="0.25">
      <c r="A20" s="9" t="s">
        <v>57</v>
      </c>
      <c r="B20" s="9" t="s">
        <v>58</v>
      </c>
      <c r="C20" s="9" t="s">
        <v>59</v>
      </c>
      <c r="D20" s="9" t="s">
        <v>59</v>
      </c>
      <c r="E20" t="s">
        <v>1034</v>
      </c>
      <c r="F20" t="str">
        <f t="shared" si="0"/>
        <v>NYC</v>
      </c>
      <c r="G20" s="9" t="s">
        <v>39</v>
      </c>
      <c r="H20" s="36">
        <v>40.6728807</v>
      </c>
      <c r="I20" s="36">
        <v>-73.770503399999996</v>
      </c>
      <c r="J20" s="40">
        <f>IF(OR(G20="Hospitals",G20="Nursing Homes",G20="Hotels",G20="Airports"),4,IF(OR(G20="Multifamily Housing",G20="Correctional Facilities",G20="Military"),3,IF(G20="Colleges &amp; Universities",2,IF(G20="Office",0,666))))</f>
        <v>3</v>
      </c>
      <c r="K20" s="40">
        <f t="shared" si="2"/>
        <v>2</v>
      </c>
      <c r="L20" s="40">
        <f t="shared" si="3"/>
        <v>3</v>
      </c>
      <c r="M20" s="41">
        <v>1543091.4011764701</v>
      </c>
      <c r="N20" s="41">
        <v>19321.310500072199</v>
      </c>
      <c r="O20" s="41">
        <f t="shared" si="4"/>
        <v>106110.22635148786</v>
      </c>
      <c r="P20" s="42">
        <f t="shared" si="5"/>
        <v>4</v>
      </c>
      <c r="Q20" s="43">
        <v>1962</v>
      </c>
      <c r="R20" s="43">
        <v>2013</v>
      </c>
      <c r="S20" s="40">
        <f t="shared" si="6"/>
        <v>0</v>
      </c>
      <c r="T20" s="40"/>
      <c r="U20" s="40">
        <f t="shared" si="7"/>
        <v>0</v>
      </c>
      <c r="V20" s="40" t="str">
        <f>IFERROR(VLOOKUP(A20,'Data Tables'!$L$3:$M$89,2,FALSE),"No")</f>
        <v>No</v>
      </c>
      <c r="W20" s="40">
        <f t="shared" si="8"/>
        <v>0</v>
      </c>
      <c r="X20" s="43"/>
      <c r="Y20" s="40">
        <f t="shared" si="9"/>
        <v>0</v>
      </c>
      <c r="Z20" s="41" t="s">
        <v>46</v>
      </c>
      <c r="AA20" s="40">
        <f t="shared" si="10"/>
        <v>4</v>
      </c>
      <c r="AB20" s="41" t="s">
        <v>41</v>
      </c>
      <c r="AC20" s="42">
        <f t="shared" si="11"/>
        <v>2</v>
      </c>
      <c r="AD20" s="41" t="s">
        <v>48</v>
      </c>
      <c r="AE20" s="42">
        <f t="shared" si="12"/>
        <v>3</v>
      </c>
      <c r="AF20" s="43">
        <v>1962</v>
      </c>
      <c r="AG20" s="40">
        <f t="shared" si="13"/>
        <v>3</v>
      </c>
      <c r="AH20" s="43" t="s">
        <v>49</v>
      </c>
      <c r="AI20" s="40">
        <f t="shared" si="14"/>
        <v>2</v>
      </c>
      <c r="AJ20" s="46" t="s">
        <v>50</v>
      </c>
      <c r="AK20" s="40">
        <f t="shared" si="15"/>
        <v>3</v>
      </c>
      <c r="AL20" s="9" t="s">
        <v>1048</v>
      </c>
      <c r="AM20" s="9">
        <f t="shared" si="16"/>
        <v>4</v>
      </c>
      <c r="AN20" s="9" t="s">
        <v>1055</v>
      </c>
      <c r="AO20" s="47">
        <f>VLOOKUP(AN20,'Data Tables'!$E$4:$F$15,2,FALSE)</f>
        <v>20.157194</v>
      </c>
      <c r="AP20" s="9">
        <f t="shared" si="17"/>
        <v>0</v>
      </c>
      <c r="AQ20" s="9" t="s">
        <v>1050</v>
      </c>
      <c r="AR20" s="9">
        <f t="shared" si="18"/>
        <v>2</v>
      </c>
      <c r="AS20" s="9" t="str">
        <f t="shared" si="19"/>
        <v>NYC Natural Gas</v>
      </c>
      <c r="AT20" s="9"/>
      <c r="AU20" s="9">
        <f t="shared" si="20"/>
        <v>2</v>
      </c>
      <c r="AV20" s="9">
        <f t="shared" si="21"/>
        <v>82</v>
      </c>
    </row>
    <row r="21" spans="1:48" hidden="1" x14ac:dyDescent="0.25">
      <c r="A21" s="9" t="s">
        <v>1152</v>
      </c>
      <c r="B21" s="9" t="s">
        <v>136</v>
      </c>
      <c r="C21" s="9" t="s">
        <v>45</v>
      </c>
      <c r="D21" s="9" t="s">
        <v>45</v>
      </c>
      <c r="E21" t="s">
        <v>1034</v>
      </c>
      <c r="F21" t="str">
        <f t="shared" si="0"/>
        <v>NYC</v>
      </c>
      <c r="G21" s="9" t="s">
        <v>39</v>
      </c>
      <c r="H21" s="36">
        <v>40.839039999999997</v>
      </c>
      <c r="I21" s="36">
        <v>-73.860477299999999</v>
      </c>
      <c r="J21" s="40">
        <f>IF(OR(G21="Hospitals",G21="Nursing Homes",G21="Hotels",G21="Airports"),4,IF(OR(G21="Multifamily Housing",G21="Correctional Facilities",G21="Military"),3,IF(G21="Colleges &amp; Universities",2,IF(G21="Office",0,666))))</f>
        <v>3</v>
      </c>
      <c r="K21" s="40">
        <f t="shared" si="2"/>
        <v>2</v>
      </c>
      <c r="L21" s="40">
        <f t="shared" si="3"/>
        <v>3</v>
      </c>
      <c r="M21" s="41">
        <v>207820.85587058801</v>
      </c>
      <c r="N21" s="41">
        <v>6315.0253727350173</v>
      </c>
      <c r="O21" s="41">
        <f t="shared" si="4"/>
        <v>14290.740030159846</v>
      </c>
      <c r="P21" s="42">
        <f t="shared" si="5"/>
        <v>4</v>
      </c>
      <c r="Q21" s="43">
        <v>1942</v>
      </c>
      <c r="R21" s="43">
        <v>1974</v>
      </c>
      <c r="S21" s="40">
        <f t="shared" si="6"/>
        <v>4</v>
      </c>
      <c r="T21" s="40"/>
      <c r="U21" s="40">
        <f t="shared" si="7"/>
        <v>0</v>
      </c>
      <c r="V21" s="40" t="str">
        <f>IFERROR(VLOOKUP(A21,'Data Tables'!$L$3:$M$89,2,FALSE),"No")</f>
        <v>No</v>
      </c>
      <c r="W21" s="40">
        <f t="shared" si="8"/>
        <v>0</v>
      </c>
      <c r="X21" s="43"/>
      <c r="Y21" s="40">
        <f t="shared" si="9"/>
        <v>0</v>
      </c>
      <c r="Z21" s="41" t="s">
        <v>46</v>
      </c>
      <c r="AA21" s="40">
        <f t="shared" si="10"/>
        <v>4</v>
      </c>
      <c r="AB21" s="41" t="s">
        <v>47</v>
      </c>
      <c r="AC21" s="42">
        <f t="shared" si="11"/>
        <v>3</v>
      </c>
      <c r="AD21" s="41" t="s">
        <v>74</v>
      </c>
      <c r="AE21" s="42">
        <f t="shared" si="12"/>
        <v>2</v>
      </c>
      <c r="AF21" s="45">
        <v>1990</v>
      </c>
      <c r="AG21" s="40">
        <f t="shared" si="13"/>
        <v>2</v>
      </c>
      <c r="AH21" s="45" t="str">
        <f>IF(AND(E21="Upstate",Q21&gt;=1945),"Forced Air",IF(Q21&gt;=1980,"Hydronic",IF(AND(E21="Downstate/LI/HV",Q21&gt;=1945),"Forced Air","Steam")))</f>
        <v>Steam</v>
      </c>
      <c r="AI21" s="40">
        <f t="shared" si="14"/>
        <v>2</v>
      </c>
      <c r="AJ21" s="46" t="s">
        <v>42</v>
      </c>
      <c r="AK21" s="40">
        <f t="shared" si="15"/>
        <v>0</v>
      </c>
      <c r="AL21" s="9" t="s">
        <v>1048</v>
      </c>
      <c r="AM21" s="9">
        <f t="shared" si="16"/>
        <v>4</v>
      </c>
      <c r="AN21" s="9" t="s">
        <v>1055</v>
      </c>
      <c r="AO21" s="47">
        <f>VLOOKUP(AN21,'Data Tables'!$E$4:$F$15,2,FALSE)</f>
        <v>20.157194</v>
      </c>
      <c r="AP21" s="9">
        <f t="shared" si="17"/>
        <v>0</v>
      </c>
      <c r="AQ21" s="9" t="s">
        <v>1050</v>
      </c>
      <c r="AR21" s="9">
        <f t="shared" si="18"/>
        <v>2</v>
      </c>
      <c r="AS21" s="9" t="str">
        <f t="shared" si="19"/>
        <v>NYC Dual Fuel</v>
      </c>
      <c r="AT21" s="9"/>
      <c r="AU21" s="9">
        <f t="shared" si="20"/>
        <v>3</v>
      </c>
      <c r="AV21" s="9">
        <f t="shared" si="21"/>
        <v>81</v>
      </c>
    </row>
    <row r="22" spans="1:48" hidden="1" x14ac:dyDescent="0.25">
      <c r="A22" s="9" t="s">
        <v>1154</v>
      </c>
      <c r="B22" s="9" t="s">
        <v>137</v>
      </c>
      <c r="C22" s="9" t="s">
        <v>45</v>
      </c>
      <c r="D22" s="9" t="s">
        <v>45</v>
      </c>
      <c r="E22" t="s">
        <v>1034</v>
      </c>
      <c r="F22" t="str">
        <f t="shared" si="0"/>
        <v>NYC</v>
      </c>
      <c r="G22" s="9" t="s">
        <v>39</v>
      </c>
      <c r="H22" s="36">
        <v>40.823499400000003</v>
      </c>
      <c r="I22" s="36">
        <v>-73.919959000000006</v>
      </c>
      <c r="J22" s="40">
        <f>IF(OR(G22="Hospitals",G22="Nursing Homes",G22="Hotels",G22="Airports"),4,IF(OR(G22="Multifamily Housing",G22="Correctional Facilities",G22="Military"),3,IF(G22="Colleges &amp; Universities",2,IF(G22="Office",0,666))))</f>
        <v>3</v>
      </c>
      <c r="K22" s="40">
        <f t="shared" si="2"/>
        <v>2</v>
      </c>
      <c r="L22" s="40">
        <f t="shared" si="3"/>
        <v>3</v>
      </c>
      <c r="M22" s="41">
        <v>202550.749176471</v>
      </c>
      <c r="N22" s="41">
        <v>2582.354155837545</v>
      </c>
      <c r="O22" s="41">
        <f t="shared" si="4"/>
        <v>13928.342693370272</v>
      </c>
      <c r="P22" s="42">
        <f t="shared" si="5"/>
        <v>4</v>
      </c>
      <c r="Q22" s="43">
        <v>1964</v>
      </c>
      <c r="R22" s="43"/>
      <c r="S22" s="40">
        <f t="shared" si="6"/>
        <v>3</v>
      </c>
      <c r="T22" s="40"/>
      <c r="U22" s="40">
        <f t="shared" si="7"/>
        <v>0</v>
      </c>
      <c r="V22" s="40" t="str">
        <f>IFERROR(VLOOKUP(A22,'Data Tables'!$L$3:$M$89,2,FALSE),"No")</f>
        <v>No</v>
      </c>
      <c r="W22" s="40">
        <f t="shared" si="8"/>
        <v>0</v>
      </c>
      <c r="X22" s="43"/>
      <c r="Y22" s="40">
        <f t="shared" si="9"/>
        <v>0</v>
      </c>
      <c r="Z22" s="41" t="s">
        <v>46</v>
      </c>
      <c r="AA22" s="40">
        <f t="shared" si="10"/>
        <v>4</v>
      </c>
      <c r="AB22" s="41" t="s">
        <v>47</v>
      </c>
      <c r="AC22" s="42">
        <f t="shared" si="11"/>
        <v>3</v>
      </c>
      <c r="AD22" s="41" t="s">
        <v>74</v>
      </c>
      <c r="AE22" s="42">
        <f t="shared" si="12"/>
        <v>2</v>
      </c>
      <c r="AF22" s="43">
        <v>2016</v>
      </c>
      <c r="AG22" s="40">
        <f t="shared" si="13"/>
        <v>1</v>
      </c>
      <c r="AH22" s="43" t="s">
        <v>49</v>
      </c>
      <c r="AI22" s="40">
        <f t="shared" si="14"/>
        <v>2</v>
      </c>
      <c r="AJ22" s="46" t="s">
        <v>49</v>
      </c>
      <c r="AK22" s="40">
        <f t="shared" si="15"/>
        <v>1</v>
      </c>
      <c r="AL22" s="9" t="s">
        <v>1048</v>
      </c>
      <c r="AM22" s="9">
        <f t="shared" si="16"/>
        <v>4</v>
      </c>
      <c r="AN22" s="9" t="s">
        <v>1055</v>
      </c>
      <c r="AO22" s="47">
        <f>VLOOKUP(AN22,'Data Tables'!$E$4:$F$15,2,FALSE)</f>
        <v>20.157194</v>
      </c>
      <c r="AP22" s="9">
        <f t="shared" si="17"/>
        <v>0</v>
      </c>
      <c r="AQ22" s="9" t="s">
        <v>1050</v>
      </c>
      <c r="AR22" s="9">
        <f t="shared" si="18"/>
        <v>2</v>
      </c>
      <c r="AS22" s="9" t="str">
        <f t="shared" si="19"/>
        <v>NYC Dual Fuel</v>
      </c>
      <c r="AT22" s="9"/>
      <c r="AU22" s="9">
        <f t="shared" si="20"/>
        <v>3</v>
      </c>
      <c r="AV22" s="9">
        <f t="shared" si="21"/>
        <v>81</v>
      </c>
    </row>
    <row r="23" spans="1:48" hidden="1" x14ac:dyDescent="0.25">
      <c r="A23" s="9" t="s">
        <v>253</v>
      </c>
      <c r="B23" s="9" t="s">
        <v>254</v>
      </c>
      <c r="C23" s="9" t="s">
        <v>59</v>
      </c>
      <c r="D23" s="9" t="s">
        <v>59</v>
      </c>
      <c r="E23" t="s">
        <v>1034</v>
      </c>
      <c r="F23" t="str">
        <f t="shared" si="0"/>
        <v>NYC</v>
      </c>
      <c r="G23" s="9" t="s">
        <v>39</v>
      </c>
      <c r="H23" s="36">
        <v>40.749020999999999</v>
      </c>
      <c r="I23" s="36">
        <v>-73.912705000000003</v>
      </c>
      <c r="J23" s="40">
        <f>IF(OR(G23="Hospitals",G23="Nursing Homes",G23="Hotels",G23="Airports"),4,IF(OR(G23="Multifamily Housing",G23="Correctional Facilities",G23="Military"),3,IF(G23="Colleges &amp; Universities",2,IF(G23="Office",0,666))))</f>
        <v>3</v>
      </c>
      <c r="K23" s="40">
        <f t="shared" si="2"/>
        <v>2</v>
      </c>
      <c r="L23" s="40">
        <f t="shared" si="3"/>
        <v>3</v>
      </c>
      <c r="M23" s="41">
        <v>86231.382941176504</v>
      </c>
      <c r="N23" s="41">
        <v>639.00086068880864</v>
      </c>
      <c r="O23" s="41">
        <f t="shared" si="4"/>
        <v>5929.6756857785495</v>
      </c>
      <c r="P23" s="42">
        <f t="shared" si="5"/>
        <v>2</v>
      </c>
      <c r="Q23" s="43">
        <v>1929</v>
      </c>
      <c r="R23" s="43"/>
      <c r="S23" s="40">
        <f t="shared" si="6"/>
        <v>4</v>
      </c>
      <c r="T23" s="40"/>
      <c r="U23" s="40">
        <f t="shared" si="7"/>
        <v>0</v>
      </c>
      <c r="V23" s="40" t="str">
        <f>IFERROR(VLOOKUP(A23,'Data Tables'!$L$3:$M$89,2,FALSE),"No")</f>
        <v>No</v>
      </c>
      <c r="W23" s="40">
        <f t="shared" si="8"/>
        <v>0</v>
      </c>
      <c r="X23" s="43"/>
      <c r="Y23" s="40">
        <f t="shared" si="9"/>
        <v>0</v>
      </c>
      <c r="Z23" s="41" t="s">
        <v>46</v>
      </c>
      <c r="AA23" s="40">
        <f t="shared" si="10"/>
        <v>4</v>
      </c>
      <c r="AB23" s="41" t="s">
        <v>201</v>
      </c>
      <c r="AC23" s="42">
        <f t="shared" si="11"/>
        <v>4</v>
      </c>
      <c r="AD23" s="41" t="s">
        <v>74</v>
      </c>
      <c r="AE23" s="42">
        <f t="shared" si="12"/>
        <v>2</v>
      </c>
      <c r="AF23" s="43">
        <v>1980</v>
      </c>
      <c r="AG23" s="40">
        <f t="shared" si="13"/>
        <v>2</v>
      </c>
      <c r="AH23" s="43" t="s">
        <v>49</v>
      </c>
      <c r="AI23" s="40">
        <f t="shared" si="14"/>
        <v>2</v>
      </c>
      <c r="AJ23" s="46" t="s">
        <v>42</v>
      </c>
      <c r="AK23" s="40">
        <f t="shared" si="15"/>
        <v>0</v>
      </c>
      <c r="AL23" s="9" t="s">
        <v>1048</v>
      </c>
      <c r="AM23" s="9">
        <f t="shared" si="16"/>
        <v>4</v>
      </c>
      <c r="AN23" s="9" t="s">
        <v>1055</v>
      </c>
      <c r="AO23" s="47">
        <f>VLOOKUP(AN23,'Data Tables'!$E$4:$F$15,2,FALSE)</f>
        <v>20.157194</v>
      </c>
      <c r="AP23" s="9">
        <f t="shared" si="17"/>
        <v>0</v>
      </c>
      <c r="AQ23" s="9" t="s">
        <v>1050</v>
      </c>
      <c r="AR23" s="9">
        <f t="shared" si="18"/>
        <v>2</v>
      </c>
      <c r="AS23" s="9" t="str">
        <f t="shared" si="19"/>
        <v>NYC Oil</v>
      </c>
      <c r="AT23" s="9"/>
      <c r="AU23" s="9">
        <f t="shared" si="20"/>
        <v>4</v>
      </c>
      <c r="AV23" s="9">
        <f t="shared" si="21"/>
        <v>81</v>
      </c>
    </row>
    <row r="24" spans="1:48" hidden="1" x14ac:dyDescent="0.25">
      <c r="A24" s="9" t="s">
        <v>133</v>
      </c>
      <c r="B24" s="9" t="s">
        <v>133</v>
      </c>
      <c r="C24" s="9" t="s">
        <v>62</v>
      </c>
      <c r="D24" s="9" t="s">
        <v>63</v>
      </c>
      <c r="E24" t="s">
        <v>63</v>
      </c>
      <c r="F24" t="str">
        <f t="shared" si="0"/>
        <v>NYC</v>
      </c>
      <c r="G24" s="9" t="s">
        <v>76</v>
      </c>
      <c r="H24" s="36">
        <v>40.789214800000003</v>
      </c>
      <c r="I24" s="36">
        <v>-73.929625700000003</v>
      </c>
      <c r="J24" s="40">
        <f>IF(OR(G24="Hospitals",G24="Nursing Homes",G24="Hotels",G24="Airports"),4,IF(OR(G24="Multifamily Housing",G24="Correctional Facilities",G24="Military"),3,IF(G24="Colleges &amp; Universities",2,IF(G24="Office",0,666))))</f>
        <v>4</v>
      </c>
      <c r="K24" s="40">
        <f t="shared" si="2"/>
        <v>4</v>
      </c>
      <c r="L24" s="40">
        <f t="shared" si="3"/>
        <v>4</v>
      </c>
      <c r="M24" s="41">
        <v>218822.00774470592</v>
      </c>
      <c r="N24" s="41">
        <v>92036.782987325583</v>
      </c>
      <c r="O24" s="41">
        <f t="shared" si="4"/>
        <v>15047.23100315066</v>
      </c>
      <c r="P24" s="42">
        <f t="shared" si="5"/>
        <v>4</v>
      </c>
      <c r="Q24" s="43">
        <v>1863</v>
      </c>
      <c r="R24" s="43">
        <v>1954</v>
      </c>
      <c r="S24" s="40">
        <f t="shared" si="6"/>
        <v>4</v>
      </c>
      <c r="T24" s="40" t="s">
        <v>1162</v>
      </c>
      <c r="U24" s="40">
        <f t="shared" si="7"/>
        <v>4</v>
      </c>
      <c r="V24" s="40" t="str">
        <f>IFERROR(VLOOKUP(A24,'Data Tables'!$L$3:$M$89,2,FALSE),"No")</f>
        <v>No</v>
      </c>
      <c r="W24" s="40">
        <f t="shared" si="8"/>
        <v>0</v>
      </c>
      <c r="X24" s="43"/>
      <c r="Y24" s="40">
        <f t="shared" si="9"/>
        <v>0</v>
      </c>
      <c r="Z24" s="41" t="s">
        <v>46</v>
      </c>
      <c r="AA24" s="40">
        <f t="shared" si="10"/>
        <v>4</v>
      </c>
      <c r="AB24" s="51" t="s">
        <v>47</v>
      </c>
      <c r="AC24" s="42">
        <f t="shared" si="11"/>
        <v>3</v>
      </c>
      <c r="AD24" s="44" t="str">
        <f>IF(AND(E24="Upstate",Q24&gt;=1945),"Furnace",IF(Q24&gt;=1980,"HW Boiler",IF(AND(E24="Downstate/LI/HV",Q24&gt;=1945),"Furnace","Steam Boiler")))</f>
        <v>Steam Boiler</v>
      </c>
      <c r="AE24" s="42">
        <f t="shared" si="12"/>
        <v>2</v>
      </c>
      <c r="AF24" s="45">
        <v>1990</v>
      </c>
      <c r="AG24" s="40">
        <f t="shared" si="13"/>
        <v>2</v>
      </c>
      <c r="AH24" s="45" t="str">
        <f>IF(AND(E24="Upstate",Q24&gt;=1945),"Forced Air",IF(Q24&gt;=1980,"Hydronic",IF(AND(E24="Downstate/LI/HV",Q24&gt;=1945),"Forced Air","Steam")))</f>
        <v>Steam</v>
      </c>
      <c r="AI24" s="40">
        <f t="shared" si="14"/>
        <v>2</v>
      </c>
      <c r="AJ24" s="46" t="s">
        <v>42</v>
      </c>
      <c r="AK24" s="40">
        <f t="shared" si="15"/>
        <v>0</v>
      </c>
      <c r="AL24" s="9" t="s">
        <v>1048</v>
      </c>
      <c r="AM24" s="9">
        <f t="shared" si="16"/>
        <v>4</v>
      </c>
      <c r="AN24" s="9" t="s">
        <v>1055</v>
      </c>
      <c r="AO24" s="47">
        <f>VLOOKUP(AN24,'Data Tables'!$E$4:$F$15,2,FALSE)</f>
        <v>20.157194</v>
      </c>
      <c r="AP24" s="9">
        <f t="shared" si="17"/>
        <v>0</v>
      </c>
      <c r="AQ24" s="9" t="s">
        <v>1050</v>
      </c>
      <c r="AR24" s="9">
        <f t="shared" si="18"/>
        <v>2</v>
      </c>
      <c r="AS24" s="9" t="str">
        <f t="shared" si="19"/>
        <v>NYC Dual Fuel</v>
      </c>
      <c r="AT24" s="9" t="s">
        <v>1162</v>
      </c>
      <c r="AU24" s="9">
        <f t="shared" si="20"/>
        <v>0</v>
      </c>
      <c r="AV24" s="9">
        <f t="shared" si="21"/>
        <v>80</v>
      </c>
    </row>
    <row r="25" spans="1:48" x14ac:dyDescent="0.25">
      <c r="A25" s="9" t="s">
        <v>781</v>
      </c>
      <c r="B25" s="9" t="s">
        <v>782</v>
      </c>
      <c r="C25" s="9" t="s">
        <v>433</v>
      </c>
      <c r="D25" s="9" t="s">
        <v>434</v>
      </c>
      <c r="E25" t="s">
        <v>1035</v>
      </c>
      <c r="F25" t="str">
        <f t="shared" si="0"/>
        <v>Not NYC</v>
      </c>
      <c r="G25" s="9" t="s">
        <v>53</v>
      </c>
      <c r="H25" s="36">
        <v>43.101036000000001</v>
      </c>
      <c r="I25" s="36">
        <v>-77.610135999999997</v>
      </c>
      <c r="J25" s="40">
        <v>1</v>
      </c>
      <c r="K25" s="40">
        <f t="shared" si="2"/>
        <v>0</v>
      </c>
      <c r="L25" s="40">
        <f t="shared" si="3"/>
        <v>1</v>
      </c>
      <c r="M25" s="41">
        <v>42896.582123376626</v>
      </c>
      <c r="N25" s="41">
        <v>4829.0012039473686</v>
      </c>
      <c r="O25" s="41">
        <f t="shared" si="4"/>
        <v>2949.7708530721929</v>
      </c>
      <c r="P25" s="42">
        <f t="shared" si="5"/>
        <v>1</v>
      </c>
      <c r="Q25" s="43">
        <v>1961</v>
      </c>
      <c r="R25" s="43"/>
      <c r="S25" s="40">
        <f t="shared" si="6"/>
        <v>3</v>
      </c>
      <c r="T25" s="40" t="s">
        <v>1162</v>
      </c>
      <c r="U25" s="40">
        <f t="shared" si="7"/>
        <v>4</v>
      </c>
      <c r="V25" s="40" t="str">
        <f>IFERROR(VLOOKUP(A25,'Data Tables'!$L$3:$M$89,2,FALSE),"No")</f>
        <v>Yes</v>
      </c>
      <c r="W25" s="40">
        <f t="shared" si="8"/>
        <v>4</v>
      </c>
      <c r="X25" s="43"/>
      <c r="Y25" s="40">
        <f t="shared" si="9"/>
        <v>0</v>
      </c>
      <c r="Z25" s="43" t="s">
        <v>46</v>
      </c>
      <c r="AA25" s="40">
        <f t="shared" si="10"/>
        <v>4</v>
      </c>
      <c r="AB25" s="43" t="s">
        <v>41</v>
      </c>
      <c r="AC25" s="42">
        <f t="shared" si="11"/>
        <v>2</v>
      </c>
      <c r="AD25" s="41" t="s">
        <v>499</v>
      </c>
      <c r="AE25" s="42">
        <f t="shared" si="12"/>
        <v>4</v>
      </c>
      <c r="AF25" s="43">
        <v>2004</v>
      </c>
      <c r="AG25" s="40">
        <f t="shared" si="13"/>
        <v>1</v>
      </c>
      <c r="AH25" s="43" t="s">
        <v>89</v>
      </c>
      <c r="AI25" s="40">
        <f t="shared" si="14"/>
        <v>4</v>
      </c>
      <c r="AJ25" s="46" t="s">
        <v>438</v>
      </c>
      <c r="AK25" s="40">
        <f t="shared" si="15"/>
        <v>4</v>
      </c>
      <c r="AL25" s="9" t="s">
        <v>1060</v>
      </c>
      <c r="AM25" s="9">
        <f t="shared" si="16"/>
        <v>2</v>
      </c>
      <c r="AN25" s="9" t="s">
        <v>1054</v>
      </c>
      <c r="AO25" s="47">
        <f>VLOOKUP(AN25,'Data Tables'!$E$4:$F$15,2,FALSE)</f>
        <v>10.88392</v>
      </c>
      <c r="AP25" s="9">
        <f t="shared" si="17"/>
        <v>3</v>
      </c>
      <c r="AQ25" s="9" t="s">
        <v>1061</v>
      </c>
      <c r="AR25" s="9">
        <f t="shared" si="18"/>
        <v>4</v>
      </c>
      <c r="AS25" s="9" t="str">
        <f t="shared" si="19"/>
        <v>Not NYC</v>
      </c>
      <c r="AT25" s="9"/>
      <c r="AU25" s="9">
        <f t="shared" si="20"/>
        <v>0</v>
      </c>
      <c r="AV25" s="9">
        <f t="shared" si="21"/>
        <v>82</v>
      </c>
    </row>
    <row r="26" spans="1:48" x14ac:dyDescent="0.25">
      <c r="A26" s="9" t="s">
        <v>716</v>
      </c>
      <c r="B26" s="9" t="s">
        <v>717</v>
      </c>
      <c r="C26" s="9" t="s">
        <v>718</v>
      </c>
      <c r="D26" s="9" t="s">
        <v>719</v>
      </c>
      <c r="E26" t="s">
        <v>1035</v>
      </c>
      <c r="F26" t="str">
        <f t="shared" si="0"/>
        <v>Not NYC</v>
      </c>
      <c r="G26" s="9" t="s">
        <v>76</v>
      </c>
      <c r="H26" s="36">
        <v>42.089913000000003</v>
      </c>
      <c r="I26" s="36">
        <v>-78.426962000000003</v>
      </c>
      <c r="J26" s="40">
        <f t="shared" ref="J26:J57" si="22">IF(OR(G26="Hospitals",G26="Nursing Homes",G26="Hotels",G26="Airports"),4,IF(OR(G26="Multifamily Housing",G26="Correctional Facilities",G26="Military"),3,IF(G26="Colleges &amp; Universities",2,IF(G26="Office",0,666))))</f>
        <v>4</v>
      </c>
      <c r="K26" s="40">
        <f t="shared" si="2"/>
        <v>4</v>
      </c>
      <c r="L26" s="40">
        <f t="shared" si="3"/>
        <v>4</v>
      </c>
      <c r="M26" s="41">
        <v>51348.055780572264</v>
      </c>
      <c r="N26" s="41">
        <v>22390.14060199372</v>
      </c>
      <c r="O26" s="41">
        <f t="shared" si="4"/>
        <v>3530.9339533817047</v>
      </c>
      <c r="P26" s="42">
        <f t="shared" si="5"/>
        <v>2</v>
      </c>
      <c r="Q26" s="43">
        <v>1975</v>
      </c>
      <c r="R26" s="43"/>
      <c r="S26" s="40">
        <f t="shared" si="6"/>
        <v>3</v>
      </c>
      <c r="T26" s="40"/>
      <c r="U26" s="40">
        <f t="shared" si="7"/>
        <v>0</v>
      </c>
      <c r="V26" s="40" t="str">
        <f>IFERROR(VLOOKUP(A26,'Data Tables'!$L$3:$M$89,2,FALSE),"No")</f>
        <v>No</v>
      </c>
      <c r="W26" s="40">
        <f t="shared" si="8"/>
        <v>0</v>
      </c>
      <c r="X26" s="43"/>
      <c r="Y26" s="40">
        <f t="shared" si="9"/>
        <v>0</v>
      </c>
      <c r="Z26" s="43" t="s">
        <v>46</v>
      </c>
      <c r="AA26" s="40">
        <f t="shared" si="10"/>
        <v>4</v>
      </c>
      <c r="AB26" s="44" t="str">
        <f>IF(AND(E26="Manhattan",G26="Multifamily Housing"),IF(Q26&lt;1980,"Dual Fuel","Natural Gas"),IF(AND(E26="Manhattan",G26&lt;&gt;"Multifamily Housing"),IF(Q26&lt;1945,"Oil",IF(Q26&lt;1980,"Dual Fuel","Natural Gas")),IF(E26="Downstate/LI/HV",IF(Q26&lt;1980,"Dual Fuel","Natural Gas"),IF(Q26&lt;1945,"Dual Fuel","Natural Gas"))))</f>
        <v>Natural Gas</v>
      </c>
      <c r="AC26" s="42">
        <f t="shared" si="11"/>
        <v>2</v>
      </c>
      <c r="AD26" s="44" t="str">
        <f>IF(AND(E26="Upstate",Q26&gt;=1945),"Furnace",IF(Q26&gt;=1980,"HW Boiler",IF(AND(E26="Downstate/LI/HV",Q26&gt;=1945),"Furnace","Steam Boiler")))</f>
        <v>Furnace</v>
      </c>
      <c r="AE26" s="42">
        <f t="shared" si="12"/>
        <v>3</v>
      </c>
      <c r="AF26" s="45">
        <v>1990</v>
      </c>
      <c r="AG26" s="40">
        <f t="shared" si="13"/>
        <v>2</v>
      </c>
      <c r="AH26" s="45" t="str">
        <f>IF(AND(E26="Upstate",Q26&gt;=1945),"Forced Air",IF(Q26&gt;=1980,"Hydronic",IF(AND(E26="Downstate/LI/HV",Q26&gt;=1945),"Forced Air","Steam")))</f>
        <v>Forced Air</v>
      </c>
      <c r="AI26" s="40">
        <f t="shared" si="14"/>
        <v>4</v>
      </c>
      <c r="AJ26" s="46" t="s">
        <v>42</v>
      </c>
      <c r="AK26" s="40">
        <f t="shared" si="15"/>
        <v>0</v>
      </c>
      <c r="AL26" s="9" t="s">
        <v>1064</v>
      </c>
      <c r="AM26" s="9">
        <f t="shared" si="16"/>
        <v>1</v>
      </c>
      <c r="AN26" s="9" t="s">
        <v>1047</v>
      </c>
      <c r="AO26" s="47">
        <f>VLOOKUP(AN26,'Data Tables'!$E$4:$F$15,2,FALSE)</f>
        <v>8.6002589999999994</v>
      </c>
      <c r="AP26" s="9">
        <f t="shared" si="17"/>
        <v>4</v>
      </c>
      <c r="AQ26" s="9" t="s">
        <v>1061</v>
      </c>
      <c r="AR26" s="9">
        <f t="shared" si="18"/>
        <v>4</v>
      </c>
      <c r="AS26" s="9" t="str">
        <f t="shared" si="19"/>
        <v>Not NYC</v>
      </c>
      <c r="AT26" s="9"/>
      <c r="AU26" s="9">
        <f t="shared" si="20"/>
        <v>0</v>
      </c>
      <c r="AV26" s="9">
        <f t="shared" si="21"/>
        <v>80</v>
      </c>
    </row>
    <row r="27" spans="1:48" hidden="1" x14ac:dyDescent="0.25">
      <c r="A27" s="9" t="s">
        <v>218</v>
      </c>
      <c r="B27" s="9" t="s">
        <v>219</v>
      </c>
      <c r="C27" s="9" t="s">
        <v>63</v>
      </c>
      <c r="D27" s="9" t="s">
        <v>63</v>
      </c>
      <c r="E27" t="s">
        <v>63</v>
      </c>
      <c r="F27" t="str">
        <f t="shared" si="0"/>
        <v>NYC</v>
      </c>
      <c r="G27" s="9" t="s">
        <v>39</v>
      </c>
      <c r="H27" s="36">
        <v>40.815929500000003</v>
      </c>
      <c r="I27" s="36">
        <v>-73.936395399999995</v>
      </c>
      <c r="J27" s="40">
        <f t="shared" si="22"/>
        <v>3</v>
      </c>
      <c r="K27" s="40">
        <f t="shared" si="2"/>
        <v>2</v>
      </c>
      <c r="L27" s="40">
        <f t="shared" si="3"/>
        <v>3</v>
      </c>
      <c r="M27" s="41">
        <v>111241.7851764706</v>
      </c>
      <c r="N27" s="41">
        <v>4203.1638516411549</v>
      </c>
      <c r="O27" s="41">
        <f t="shared" si="4"/>
        <v>7649.5086394878917</v>
      </c>
      <c r="P27" s="42">
        <f t="shared" si="5"/>
        <v>3</v>
      </c>
      <c r="Q27" s="43">
        <v>1959</v>
      </c>
      <c r="R27" s="43"/>
      <c r="S27" s="40">
        <f t="shared" si="6"/>
        <v>3</v>
      </c>
      <c r="T27" s="40"/>
      <c r="U27" s="40">
        <f t="shared" si="7"/>
        <v>0</v>
      </c>
      <c r="V27" s="40" t="str">
        <f>IFERROR(VLOOKUP(A27,'Data Tables'!$L$3:$M$89,2,FALSE),"No")</f>
        <v>No</v>
      </c>
      <c r="W27" s="40">
        <f t="shared" si="8"/>
        <v>0</v>
      </c>
      <c r="X27" s="43" t="s">
        <v>1123</v>
      </c>
      <c r="Y27" s="40">
        <f t="shared" si="9"/>
        <v>4</v>
      </c>
      <c r="Z27" s="41" t="s">
        <v>46</v>
      </c>
      <c r="AA27" s="40">
        <f t="shared" si="10"/>
        <v>4</v>
      </c>
      <c r="AB27" s="44" t="str">
        <f>IF(AND(E27="Manhattan",G27="Multifamily Housing"),IF(Q27&lt;1980,"Dual Fuel","Natural Gas"),IF(AND(E27="Manhattan",G27&lt;&gt;"Multifamily Housing"),IF(Q27&lt;1945,"Oil",IF(Q27&lt;1980,"Dual Fuel","Natural Gas")),IF(E27="Downstate/LI/HV",IF(Q27&lt;1980,"Dual Fuel","Natural Gas"),IF(Q27&lt;1945,"Dual Fuel","Natural Gas"))))</f>
        <v>Dual Fuel</v>
      </c>
      <c r="AC27" s="42">
        <f t="shared" si="11"/>
        <v>3</v>
      </c>
      <c r="AD27" s="41" t="s">
        <v>74</v>
      </c>
      <c r="AE27" s="42">
        <f t="shared" si="12"/>
        <v>2</v>
      </c>
      <c r="AF27" s="45">
        <v>1990</v>
      </c>
      <c r="AG27" s="40">
        <f t="shared" si="13"/>
        <v>2</v>
      </c>
      <c r="AH27" s="45" t="str">
        <f>IF(AND(E27="Upstate",Q27&gt;=1945),"Forced Air",IF(Q27&gt;=1980,"Hydronic",IF(AND(E27="Downstate/LI/HV",Q27&gt;=1945),"Forced Air","Steam")))</f>
        <v>Steam</v>
      </c>
      <c r="AI27" s="40">
        <f t="shared" si="14"/>
        <v>2</v>
      </c>
      <c r="AJ27" s="46" t="s">
        <v>42</v>
      </c>
      <c r="AK27" s="40">
        <f t="shared" si="15"/>
        <v>0</v>
      </c>
      <c r="AL27" s="9" t="s">
        <v>1048</v>
      </c>
      <c r="AM27" s="9">
        <f t="shared" si="16"/>
        <v>4</v>
      </c>
      <c r="AN27" s="9" t="s">
        <v>1055</v>
      </c>
      <c r="AO27" s="47">
        <f>VLOOKUP(AN27,'Data Tables'!$E$4:$F$15,2,FALSE)</f>
        <v>20.157194</v>
      </c>
      <c r="AP27" s="9">
        <f t="shared" si="17"/>
        <v>0</v>
      </c>
      <c r="AQ27" s="9" t="s">
        <v>1050</v>
      </c>
      <c r="AR27" s="9">
        <f t="shared" si="18"/>
        <v>2</v>
      </c>
      <c r="AS27" s="9" t="str">
        <f t="shared" si="19"/>
        <v>NYC Dual Fuel</v>
      </c>
      <c r="AT27" s="9"/>
      <c r="AU27" s="9">
        <f t="shared" si="20"/>
        <v>3</v>
      </c>
      <c r="AV27" s="9">
        <f t="shared" si="21"/>
        <v>80</v>
      </c>
    </row>
    <row r="28" spans="1:48" hidden="1" x14ac:dyDescent="0.25">
      <c r="A28" s="9" t="s">
        <v>293</v>
      </c>
      <c r="B28" s="9" t="s">
        <v>294</v>
      </c>
      <c r="C28" s="9" t="s">
        <v>59</v>
      </c>
      <c r="D28" s="9" t="s">
        <v>59</v>
      </c>
      <c r="E28" t="s">
        <v>1034</v>
      </c>
      <c r="F28" t="str">
        <f t="shared" si="0"/>
        <v>NYC</v>
      </c>
      <c r="G28" s="9" t="s">
        <v>39</v>
      </c>
      <c r="H28" s="36">
        <v>40.717673300000001</v>
      </c>
      <c r="I28" s="36">
        <v>-73.812188899999995</v>
      </c>
      <c r="J28" s="40">
        <f t="shared" si="22"/>
        <v>3</v>
      </c>
      <c r="K28" s="40">
        <f t="shared" si="2"/>
        <v>2</v>
      </c>
      <c r="L28" s="40">
        <f t="shared" si="3"/>
        <v>3</v>
      </c>
      <c r="M28" s="41">
        <v>65983.567647058793</v>
      </c>
      <c r="N28" s="41">
        <v>1188.174200041155</v>
      </c>
      <c r="O28" s="41">
        <f t="shared" si="4"/>
        <v>4537.3406223183374</v>
      </c>
      <c r="P28" s="42">
        <f t="shared" si="5"/>
        <v>2</v>
      </c>
      <c r="Q28" s="43">
        <v>1947</v>
      </c>
      <c r="R28" s="43"/>
      <c r="S28" s="40">
        <f t="shared" si="6"/>
        <v>3</v>
      </c>
      <c r="T28" s="40"/>
      <c r="U28" s="40">
        <f t="shared" si="7"/>
        <v>0</v>
      </c>
      <c r="V28" s="40" t="str">
        <f>IFERROR(VLOOKUP(A28,'Data Tables'!$L$3:$M$89,2,FALSE),"No")</f>
        <v>No</v>
      </c>
      <c r="W28" s="40">
        <f t="shared" si="8"/>
        <v>0</v>
      </c>
      <c r="X28" s="43"/>
      <c r="Y28" s="40">
        <f t="shared" si="9"/>
        <v>0</v>
      </c>
      <c r="Z28" s="41" t="s">
        <v>46</v>
      </c>
      <c r="AA28" s="40">
        <f t="shared" si="10"/>
        <v>4</v>
      </c>
      <c r="AB28" s="44" t="str">
        <f>IF(AND(E28="Manhattan",G28="Multifamily Housing"),IF(Q28&lt;1980,"Dual Fuel","Natural Gas"),IF(AND(E28="Manhattan",G28&lt;&gt;"Multifamily Housing"),IF(Q28&lt;1945,"Oil",IF(Q28&lt;1980,"Dual Fuel","Natural Gas")),IF(E28="Downstate/LI/HV",IF(Q28&lt;1980,"Dual Fuel","Natural Gas"),IF(Q28&lt;1945,"Dual Fuel","Natural Gas"))))</f>
        <v>Dual Fuel</v>
      </c>
      <c r="AC28" s="42">
        <f t="shared" si="11"/>
        <v>3</v>
      </c>
      <c r="AD28" s="44" t="str">
        <f>IF(AND(E28="Upstate",Q28&gt;=1945),"Furnace",IF(Q28&gt;=1980,"HW Boiler",IF(AND(E28="Downstate/LI/HV",Q28&gt;=1945),"Furnace","Steam Boiler")))</f>
        <v>Furnace</v>
      </c>
      <c r="AE28" s="42">
        <f t="shared" si="12"/>
        <v>3</v>
      </c>
      <c r="AF28" s="45">
        <v>1990</v>
      </c>
      <c r="AG28" s="40">
        <f t="shared" si="13"/>
        <v>2</v>
      </c>
      <c r="AH28" s="45" t="str">
        <f>IF(AND(E28="Upstate",Q28&gt;=1945),"Forced Air",IF(Q28&gt;=1980,"Hydronic",IF(AND(E28="Downstate/LI/HV",Q28&gt;=1945),"Forced Air","Steam")))</f>
        <v>Forced Air</v>
      </c>
      <c r="AI28" s="40">
        <f t="shared" si="14"/>
        <v>4</v>
      </c>
      <c r="AJ28" s="46" t="s">
        <v>42</v>
      </c>
      <c r="AK28" s="40">
        <f t="shared" si="15"/>
        <v>0</v>
      </c>
      <c r="AL28" s="9" t="s">
        <v>1048</v>
      </c>
      <c r="AM28" s="9">
        <f t="shared" si="16"/>
        <v>4</v>
      </c>
      <c r="AN28" s="9" t="s">
        <v>1055</v>
      </c>
      <c r="AO28" s="47">
        <f>VLOOKUP(AN28,'Data Tables'!$E$4:$F$15,2,FALSE)</f>
        <v>20.157194</v>
      </c>
      <c r="AP28" s="9">
        <f t="shared" si="17"/>
        <v>0</v>
      </c>
      <c r="AQ28" s="9" t="s">
        <v>1050</v>
      </c>
      <c r="AR28" s="9">
        <f t="shared" si="18"/>
        <v>2</v>
      </c>
      <c r="AS28" s="9" t="str">
        <f t="shared" si="19"/>
        <v>NYC Dual Fuel</v>
      </c>
      <c r="AT28" s="9"/>
      <c r="AU28" s="9">
        <f t="shared" si="20"/>
        <v>3</v>
      </c>
      <c r="AV28" s="9">
        <f t="shared" si="21"/>
        <v>80</v>
      </c>
    </row>
    <row r="29" spans="1:48" hidden="1" x14ac:dyDescent="0.25">
      <c r="A29" s="9" t="s">
        <v>295</v>
      </c>
      <c r="B29" s="9" t="s">
        <v>296</v>
      </c>
      <c r="C29" s="9" t="s">
        <v>59</v>
      </c>
      <c r="D29" s="9" t="s">
        <v>59</v>
      </c>
      <c r="E29" t="s">
        <v>1034</v>
      </c>
      <c r="F29" t="str">
        <f t="shared" si="0"/>
        <v>NYC</v>
      </c>
      <c r="G29" s="9" t="s">
        <v>39</v>
      </c>
      <c r="H29" s="36">
        <v>40.7352931</v>
      </c>
      <c r="I29" s="36">
        <v>-73.809068800000006</v>
      </c>
      <c r="J29" s="40">
        <f t="shared" si="22"/>
        <v>3</v>
      </c>
      <c r="K29" s="40">
        <f t="shared" si="2"/>
        <v>2</v>
      </c>
      <c r="L29" s="40">
        <f t="shared" si="3"/>
        <v>3</v>
      </c>
      <c r="M29" s="41">
        <v>65865.944235294097</v>
      </c>
      <c r="N29" s="41">
        <v>2302.9699803667868</v>
      </c>
      <c r="O29" s="41">
        <f t="shared" si="4"/>
        <v>4529.2522830034586</v>
      </c>
      <c r="P29" s="42">
        <f t="shared" si="5"/>
        <v>2</v>
      </c>
      <c r="Q29" s="43">
        <v>1954</v>
      </c>
      <c r="R29" s="43"/>
      <c r="S29" s="40">
        <f t="shared" si="6"/>
        <v>3</v>
      </c>
      <c r="T29" s="40"/>
      <c r="U29" s="40">
        <f t="shared" si="7"/>
        <v>0</v>
      </c>
      <c r="V29" s="40" t="str">
        <f>IFERROR(VLOOKUP(A29,'Data Tables'!$L$3:$M$89,2,FALSE),"No")</f>
        <v>No</v>
      </c>
      <c r="W29" s="40">
        <f t="shared" si="8"/>
        <v>0</v>
      </c>
      <c r="X29" s="43"/>
      <c r="Y29" s="40">
        <f t="shared" si="9"/>
        <v>0</v>
      </c>
      <c r="Z29" s="41" t="s">
        <v>46</v>
      </c>
      <c r="AA29" s="40">
        <f t="shared" si="10"/>
        <v>4</v>
      </c>
      <c r="AB29" s="44" t="str">
        <f>IF(AND(E29="Manhattan",G29="Multifamily Housing"),IF(Q29&lt;1980,"Dual Fuel","Natural Gas"),IF(AND(E29="Manhattan",G29&lt;&gt;"Multifamily Housing"),IF(Q29&lt;1945,"Oil",IF(Q29&lt;1980,"Dual Fuel","Natural Gas")),IF(E29="Downstate/LI/HV",IF(Q29&lt;1980,"Dual Fuel","Natural Gas"),IF(Q29&lt;1945,"Dual Fuel","Natural Gas"))))</f>
        <v>Dual Fuel</v>
      </c>
      <c r="AC29" s="42">
        <f t="shared" si="11"/>
        <v>3</v>
      </c>
      <c r="AD29" s="44" t="str">
        <f>IF(AND(E29="Upstate",Q29&gt;=1945),"Furnace",IF(Q29&gt;=1980,"HW Boiler",IF(AND(E29="Downstate/LI/HV",Q29&gt;=1945),"Furnace","Steam Boiler")))</f>
        <v>Furnace</v>
      </c>
      <c r="AE29" s="42">
        <f t="shared" si="12"/>
        <v>3</v>
      </c>
      <c r="AF29" s="45">
        <v>1990</v>
      </c>
      <c r="AG29" s="40">
        <f t="shared" si="13"/>
        <v>2</v>
      </c>
      <c r="AH29" s="45" t="str">
        <f>IF(AND(E29="Upstate",Q29&gt;=1945),"Forced Air",IF(Q29&gt;=1980,"Hydronic",IF(AND(E29="Downstate/LI/HV",Q29&gt;=1945),"Forced Air","Steam")))</f>
        <v>Forced Air</v>
      </c>
      <c r="AI29" s="40">
        <f t="shared" si="14"/>
        <v>4</v>
      </c>
      <c r="AJ29" s="46" t="s">
        <v>42</v>
      </c>
      <c r="AK29" s="40">
        <f t="shared" si="15"/>
        <v>0</v>
      </c>
      <c r="AL29" s="9" t="s">
        <v>1048</v>
      </c>
      <c r="AM29" s="9">
        <f t="shared" si="16"/>
        <v>4</v>
      </c>
      <c r="AN29" s="9" t="s">
        <v>1055</v>
      </c>
      <c r="AO29" s="47">
        <f>VLOOKUP(AN29,'Data Tables'!$E$4:$F$15,2,FALSE)</f>
        <v>20.157194</v>
      </c>
      <c r="AP29" s="9">
        <f t="shared" si="17"/>
        <v>0</v>
      </c>
      <c r="AQ29" s="9" t="s">
        <v>1050</v>
      </c>
      <c r="AR29" s="9">
        <f t="shared" si="18"/>
        <v>2</v>
      </c>
      <c r="AS29" s="9" t="str">
        <f t="shared" si="19"/>
        <v>NYC Dual Fuel</v>
      </c>
      <c r="AT29" s="9"/>
      <c r="AU29" s="9">
        <f t="shared" si="20"/>
        <v>3</v>
      </c>
      <c r="AV29" s="9">
        <f t="shared" si="21"/>
        <v>80</v>
      </c>
    </row>
    <row r="30" spans="1:48" hidden="1" x14ac:dyDescent="0.25">
      <c r="A30" s="9" t="s">
        <v>327</v>
      </c>
      <c r="B30" s="9" t="s">
        <v>328</v>
      </c>
      <c r="C30" s="9" t="s">
        <v>329</v>
      </c>
      <c r="D30" s="9" t="s">
        <v>59</v>
      </c>
      <c r="E30" t="s">
        <v>1034</v>
      </c>
      <c r="F30" t="str">
        <f t="shared" si="0"/>
        <v>NYC</v>
      </c>
      <c r="G30" s="9" t="s">
        <v>39</v>
      </c>
      <c r="H30" s="36">
        <v>40.713155100000002</v>
      </c>
      <c r="I30" s="36">
        <v>-73.817316099999999</v>
      </c>
      <c r="J30" s="40">
        <f t="shared" si="22"/>
        <v>3</v>
      </c>
      <c r="K30" s="40">
        <f t="shared" si="2"/>
        <v>2</v>
      </c>
      <c r="L30" s="40">
        <f t="shared" si="3"/>
        <v>3</v>
      </c>
      <c r="M30" s="41">
        <v>53705.6465882353</v>
      </c>
      <c r="N30" s="41">
        <v>1028.6505780649818</v>
      </c>
      <c r="O30" s="41">
        <f t="shared" si="4"/>
        <v>3693.0529918615925</v>
      </c>
      <c r="P30" s="42">
        <f t="shared" si="5"/>
        <v>2</v>
      </c>
      <c r="Q30" s="43">
        <v>1956</v>
      </c>
      <c r="R30" s="43"/>
      <c r="S30" s="40">
        <f t="shared" si="6"/>
        <v>3</v>
      </c>
      <c r="T30" s="40"/>
      <c r="U30" s="40">
        <f t="shared" si="7"/>
        <v>0</v>
      </c>
      <c r="V30" s="40" t="str">
        <f>IFERROR(VLOOKUP(A30,'Data Tables'!$L$3:$M$89,2,FALSE),"No")</f>
        <v>No</v>
      </c>
      <c r="W30" s="40">
        <f t="shared" si="8"/>
        <v>0</v>
      </c>
      <c r="X30" s="43"/>
      <c r="Y30" s="40">
        <f t="shared" si="9"/>
        <v>0</v>
      </c>
      <c r="Z30" s="41" t="s">
        <v>46</v>
      </c>
      <c r="AA30" s="40">
        <f t="shared" si="10"/>
        <v>4</v>
      </c>
      <c r="AB30" s="44" t="str">
        <f>IF(AND(E30="Manhattan",G30="Multifamily Housing"),IF(Q30&lt;1980,"Dual Fuel","Natural Gas"),IF(AND(E30="Manhattan",G30&lt;&gt;"Multifamily Housing"),IF(Q30&lt;1945,"Oil",IF(Q30&lt;1980,"Dual Fuel","Natural Gas")),IF(E30="Downstate/LI/HV",IF(Q30&lt;1980,"Dual Fuel","Natural Gas"),IF(Q30&lt;1945,"Dual Fuel","Natural Gas"))))</f>
        <v>Dual Fuel</v>
      </c>
      <c r="AC30" s="42">
        <f t="shared" si="11"/>
        <v>3</v>
      </c>
      <c r="AD30" s="44" t="str">
        <f>IF(AND(E30="Upstate",Q30&gt;=1945),"Furnace",IF(Q30&gt;=1980,"HW Boiler",IF(AND(E30="Downstate/LI/HV",Q30&gt;=1945),"Furnace","Steam Boiler")))</f>
        <v>Furnace</v>
      </c>
      <c r="AE30" s="42">
        <f t="shared" si="12"/>
        <v>3</v>
      </c>
      <c r="AF30" s="45">
        <v>1990</v>
      </c>
      <c r="AG30" s="40">
        <f t="shared" si="13"/>
        <v>2</v>
      </c>
      <c r="AH30" s="45" t="str">
        <f>IF(AND(E30="Upstate",Q30&gt;=1945),"Forced Air",IF(Q30&gt;=1980,"Hydronic",IF(AND(E30="Downstate/LI/HV",Q30&gt;=1945),"Forced Air","Steam")))</f>
        <v>Forced Air</v>
      </c>
      <c r="AI30" s="40">
        <f t="shared" si="14"/>
        <v>4</v>
      </c>
      <c r="AJ30" s="46" t="s">
        <v>42</v>
      </c>
      <c r="AK30" s="40">
        <f t="shared" si="15"/>
        <v>0</v>
      </c>
      <c r="AL30" s="9" t="s">
        <v>1048</v>
      </c>
      <c r="AM30" s="9">
        <f t="shared" si="16"/>
        <v>4</v>
      </c>
      <c r="AN30" s="9" t="s">
        <v>1055</v>
      </c>
      <c r="AO30" s="47">
        <f>VLOOKUP(AN30,'Data Tables'!$E$4:$F$15,2,FALSE)</f>
        <v>20.157194</v>
      </c>
      <c r="AP30" s="9">
        <f t="shared" si="17"/>
        <v>0</v>
      </c>
      <c r="AQ30" s="9" t="s">
        <v>1050</v>
      </c>
      <c r="AR30" s="9">
        <f t="shared" si="18"/>
        <v>2</v>
      </c>
      <c r="AS30" s="9" t="str">
        <f t="shared" si="19"/>
        <v>NYC Dual Fuel</v>
      </c>
      <c r="AT30" s="9"/>
      <c r="AU30" s="9">
        <f t="shared" si="20"/>
        <v>3</v>
      </c>
      <c r="AV30" s="9">
        <f t="shared" si="21"/>
        <v>80</v>
      </c>
    </row>
    <row r="31" spans="1:48" x14ac:dyDescent="0.25">
      <c r="A31" s="9" t="s">
        <v>496</v>
      </c>
      <c r="B31" s="9" t="s">
        <v>497</v>
      </c>
      <c r="C31" s="9" t="s">
        <v>498</v>
      </c>
      <c r="D31" s="9" t="s">
        <v>450</v>
      </c>
      <c r="E31" t="s">
        <v>1034</v>
      </c>
      <c r="F31" t="str">
        <f t="shared" si="0"/>
        <v>Not NYC</v>
      </c>
      <c r="G31" s="9" t="s">
        <v>53</v>
      </c>
      <c r="H31" s="36">
        <v>40.721438999999997</v>
      </c>
      <c r="I31" s="36">
        <v>-73.653321000000005</v>
      </c>
      <c r="J31" s="40">
        <f t="shared" si="22"/>
        <v>2</v>
      </c>
      <c r="K31" s="40">
        <f t="shared" si="2"/>
        <v>0</v>
      </c>
      <c r="L31" s="40">
        <f t="shared" si="3"/>
        <v>1</v>
      </c>
      <c r="M31" s="41">
        <v>132574.93305194803</v>
      </c>
      <c r="N31" s="41">
        <v>14924.371118421052</v>
      </c>
      <c r="O31" s="41">
        <f t="shared" si="4"/>
        <v>9116.4762786898391</v>
      </c>
      <c r="P31" s="42">
        <f t="shared" si="5"/>
        <v>3</v>
      </c>
      <c r="Q31" s="43">
        <v>1929</v>
      </c>
      <c r="R31" s="43">
        <v>2019</v>
      </c>
      <c r="S31" s="40">
        <f t="shared" si="6"/>
        <v>0</v>
      </c>
      <c r="T31" s="40"/>
      <c r="U31" s="40">
        <f t="shared" si="7"/>
        <v>0</v>
      </c>
      <c r="V31" s="40" t="str">
        <f>IFERROR(VLOOKUP(A31,'Data Tables'!$L$3:$M$89,2,FALSE),"No")</f>
        <v>Yes</v>
      </c>
      <c r="W31" s="40">
        <f t="shared" si="8"/>
        <v>4</v>
      </c>
      <c r="X31" s="43" t="s">
        <v>1088</v>
      </c>
      <c r="Y31" s="40">
        <f t="shared" si="9"/>
        <v>4</v>
      </c>
      <c r="Z31" s="43" t="s">
        <v>46</v>
      </c>
      <c r="AA31" s="40">
        <f t="shared" si="10"/>
        <v>4</v>
      </c>
      <c r="AB31" s="43" t="s">
        <v>47</v>
      </c>
      <c r="AC31" s="42">
        <f t="shared" si="11"/>
        <v>3</v>
      </c>
      <c r="AD31" s="41" t="s">
        <v>499</v>
      </c>
      <c r="AE31" s="42">
        <f t="shared" si="12"/>
        <v>4</v>
      </c>
      <c r="AF31" s="43">
        <v>2016</v>
      </c>
      <c r="AG31" s="40">
        <f t="shared" si="13"/>
        <v>1</v>
      </c>
      <c r="AH31" s="43" t="s">
        <v>89</v>
      </c>
      <c r="AI31" s="40">
        <f t="shared" si="14"/>
        <v>4</v>
      </c>
      <c r="AJ31" s="46" t="s">
        <v>430</v>
      </c>
      <c r="AK31" s="40">
        <f t="shared" si="15"/>
        <v>4</v>
      </c>
      <c r="AL31" s="9" t="s">
        <v>1048</v>
      </c>
      <c r="AM31" s="9">
        <f t="shared" si="16"/>
        <v>4</v>
      </c>
      <c r="AN31" s="9" t="s">
        <v>1052</v>
      </c>
      <c r="AO31" s="47">
        <f>VLOOKUP(AN31,'Data Tables'!$E$4:$F$15,2,FALSE)</f>
        <v>18.814844999999998</v>
      </c>
      <c r="AP31" s="9">
        <f t="shared" si="17"/>
        <v>1</v>
      </c>
      <c r="AQ31" s="9" t="s">
        <v>1058</v>
      </c>
      <c r="AR31" s="9">
        <f t="shared" si="18"/>
        <v>1</v>
      </c>
      <c r="AS31" s="9" t="str">
        <f t="shared" si="19"/>
        <v>Not NYC</v>
      </c>
      <c r="AT31" s="9"/>
      <c r="AU31" s="9">
        <f t="shared" si="20"/>
        <v>0</v>
      </c>
      <c r="AV31" s="9">
        <f t="shared" si="21"/>
        <v>80</v>
      </c>
    </row>
    <row r="32" spans="1:48" x14ac:dyDescent="0.25">
      <c r="A32" s="9" t="s">
        <v>714</v>
      </c>
      <c r="B32" s="9" t="s">
        <v>715</v>
      </c>
      <c r="C32" s="9" t="s">
        <v>433</v>
      </c>
      <c r="D32" s="9" t="s">
        <v>434</v>
      </c>
      <c r="E32" t="s">
        <v>1035</v>
      </c>
      <c r="F32" t="str">
        <f t="shared" si="0"/>
        <v>Not NYC</v>
      </c>
      <c r="G32" s="9" t="s">
        <v>76</v>
      </c>
      <c r="H32" s="36">
        <v>43.124845999999998</v>
      </c>
      <c r="I32" s="36">
        <v>-77.608602000000005</v>
      </c>
      <c r="J32" s="40">
        <f t="shared" si="22"/>
        <v>4</v>
      </c>
      <c r="K32" s="40">
        <f t="shared" si="2"/>
        <v>4</v>
      </c>
      <c r="L32" s="40">
        <f t="shared" si="3"/>
        <v>4</v>
      </c>
      <c r="M32" s="41">
        <v>51583.450864863415</v>
      </c>
      <c r="N32" s="41">
        <v>22492.783807353233</v>
      </c>
      <c r="O32" s="41">
        <f t="shared" si="4"/>
        <v>3547.1208271191372</v>
      </c>
      <c r="P32" s="42">
        <f t="shared" si="5"/>
        <v>2</v>
      </c>
      <c r="Q32" s="43">
        <v>1868</v>
      </c>
      <c r="R32" s="43"/>
      <c r="S32" s="40">
        <f t="shared" si="6"/>
        <v>4</v>
      </c>
      <c r="T32" s="40" t="s">
        <v>1162</v>
      </c>
      <c r="U32" s="40">
        <f t="shared" si="7"/>
        <v>4</v>
      </c>
      <c r="V32" s="40" t="str">
        <f>IFERROR(VLOOKUP(A32,'Data Tables'!$L$3:$M$89,2,FALSE),"No")</f>
        <v>No</v>
      </c>
      <c r="W32" s="40">
        <f t="shared" si="8"/>
        <v>0</v>
      </c>
      <c r="X32" s="43"/>
      <c r="Y32" s="40">
        <f t="shared" si="9"/>
        <v>0</v>
      </c>
      <c r="Z32" s="43" t="s">
        <v>46</v>
      </c>
      <c r="AA32" s="40">
        <f t="shared" si="10"/>
        <v>4</v>
      </c>
      <c r="AB32" s="44" t="str">
        <f>IF(AND(E32="Manhattan",G32="Multifamily Housing"),IF(Q32&lt;1980,"Dual Fuel","Natural Gas"),IF(AND(E32="Manhattan",G32&lt;&gt;"Multifamily Housing"),IF(Q32&lt;1945,"Oil",IF(Q32&lt;1980,"Dual Fuel","Natural Gas")),IF(E32="Downstate/LI/HV",IF(Q32&lt;1980,"Dual Fuel","Natural Gas"),IF(Q32&lt;1945,"Dual Fuel","Natural Gas"))))</f>
        <v>Dual Fuel</v>
      </c>
      <c r="AC32" s="42">
        <f t="shared" si="11"/>
        <v>3</v>
      </c>
      <c r="AD32" s="44" t="str">
        <f>IF(AND(E32="Upstate",Q32&gt;=1945),"Furnace",IF(Q32&gt;=1980,"HW Boiler",IF(AND(E32="Downstate/LI/HV",Q32&gt;=1945),"Furnace","Steam Boiler")))</f>
        <v>Steam Boiler</v>
      </c>
      <c r="AE32" s="42">
        <f t="shared" si="12"/>
        <v>2</v>
      </c>
      <c r="AF32" s="45">
        <v>1990</v>
      </c>
      <c r="AG32" s="40">
        <f t="shared" si="13"/>
        <v>2</v>
      </c>
      <c r="AH32" s="45" t="str">
        <f>IF(AND(E32="Upstate",Q32&gt;=1945),"Forced Air",IF(Q32&gt;=1980,"Hydronic",IF(AND(E32="Downstate/LI/HV",Q32&gt;=1945),"Forced Air","Steam")))</f>
        <v>Steam</v>
      </c>
      <c r="AI32" s="40">
        <f t="shared" si="14"/>
        <v>2</v>
      </c>
      <c r="AJ32" s="46" t="s">
        <v>42</v>
      </c>
      <c r="AK32" s="40">
        <f t="shared" si="15"/>
        <v>0</v>
      </c>
      <c r="AL32" s="9" t="s">
        <v>1060</v>
      </c>
      <c r="AM32" s="9">
        <f t="shared" si="16"/>
        <v>2</v>
      </c>
      <c r="AN32" s="9" t="s">
        <v>1054</v>
      </c>
      <c r="AO32" s="47">
        <f>VLOOKUP(AN32,'Data Tables'!$E$4:$F$15,2,FALSE)</f>
        <v>10.88392</v>
      </c>
      <c r="AP32" s="9">
        <f t="shared" si="17"/>
        <v>3</v>
      </c>
      <c r="AQ32" s="9" t="s">
        <v>1061</v>
      </c>
      <c r="AR32" s="9">
        <f t="shared" si="18"/>
        <v>4</v>
      </c>
      <c r="AS32" s="9" t="str">
        <f t="shared" si="19"/>
        <v>Not NYC</v>
      </c>
      <c r="AT32" s="9"/>
      <c r="AU32" s="9">
        <f t="shared" si="20"/>
        <v>0</v>
      </c>
      <c r="AV32" s="9">
        <f t="shared" si="21"/>
        <v>80</v>
      </c>
    </row>
    <row r="33" spans="1:48" x14ac:dyDescent="0.25">
      <c r="A33" s="9" t="s">
        <v>520</v>
      </c>
      <c r="B33" s="9" t="s">
        <v>521</v>
      </c>
      <c r="C33" s="9" t="s">
        <v>417</v>
      </c>
      <c r="D33" s="9" t="s">
        <v>418</v>
      </c>
      <c r="E33" t="s">
        <v>1035</v>
      </c>
      <c r="F33" t="str">
        <f t="shared" si="0"/>
        <v>Not NYC</v>
      </c>
      <c r="G33" s="9" t="s">
        <v>76</v>
      </c>
      <c r="H33" s="36">
        <v>42.929023000000001</v>
      </c>
      <c r="I33" s="36">
        <v>-78.849834000000001</v>
      </c>
      <c r="J33" s="40">
        <f t="shared" si="22"/>
        <v>4</v>
      </c>
      <c r="K33" s="40">
        <f t="shared" si="2"/>
        <v>4</v>
      </c>
      <c r="L33" s="40">
        <f t="shared" si="3"/>
        <v>4</v>
      </c>
      <c r="M33" s="41">
        <v>122626.02103987648</v>
      </c>
      <c r="N33" s="41">
        <v>53470.648709248468</v>
      </c>
      <c r="O33" s="41">
        <f t="shared" si="4"/>
        <v>8432.3422703303313</v>
      </c>
      <c r="P33" s="42">
        <f t="shared" si="5"/>
        <v>3</v>
      </c>
      <c r="Q33" s="43">
        <v>1848</v>
      </c>
      <c r="R33" s="43"/>
      <c r="S33" s="40">
        <f t="shared" si="6"/>
        <v>4</v>
      </c>
      <c r="T33" s="40"/>
      <c r="U33" s="40">
        <f t="shared" si="7"/>
        <v>0</v>
      </c>
      <c r="V33" s="40" t="str">
        <f>IFERROR(VLOOKUP(A33,'Data Tables'!$L$3:$M$89,2,FALSE),"No")</f>
        <v>No</v>
      </c>
      <c r="W33" s="40">
        <f t="shared" si="8"/>
        <v>0</v>
      </c>
      <c r="X33" s="43"/>
      <c r="Y33" s="40">
        <f t="shared" si="9"/>
        <v>0</v>
      </c>
      <c r="Z33" s="43" t="s">
        <v>46</v>
      </c>
      <c r="AA33" s="40">
        <f t="shared" si="10"/>
        <v>4</v>
      </c>
      <c r="AB33" s="51" t="s">
        <v>41</v>
      </c>
      <c r="AC33" s="42">
        <f t="shared" si="11"/>
        <v>2</v>
      </c>
      <c r="AD33" s="41" t="s">
        <v>74</v>
      </c>
      <c r="AE33" s="42">
        <f t="shared" si="12"/>
        <v>2</v>
      </c>
      <c r="AF33" s="45">
        <v>1990</v>
      </c>
      <c r="AG33" s="40">
        <f t="shared" si="13"/>
        <v>2</v>
      </c>
      <c r="AH33" s="43" t="s">
        <v>49</v>
      </c>
      <c r="AI33" s="40">
        <f t="shared" si="14"/>
        <v>2</v>
      </c>
      <c r="AJ33" s="46" t="s">
        <v>42</v>
      </c>
      <c r="AK33" s="40">
        <f t="shared" si="15"/>
        <v>0</v>
      </c>
      <c r="AL33" s="9" t="s">
        <v>1060</v>
      </c>
      <c r="AM33" s="9">
        <f t="shared" si="16"/>
        <v>2</v>
      </c>
      <c r="AN33" s="9" t="s">
        <v>1047</v>
      </c>
      <c r="AO33" s="47">
        <f>VLOOKUP(AN33,'Data Tables'!$E$4:$F$15,2,FALSE)</f>
        <v>8.6002589999999994</v>
      </c>
      <c r="AP33" s="9">
        <f t="shared" si="17"/>
        <v>4</v>
      </c>
      <c r="AQ33" s="9" t="s">
        <v>1061</v>
      </c>
      <c r="AR33" s="9">
        <f t="shared" si="18"/>
        <v>4</v>
      </c>
      <c r="AS33" s="9" t="str">
        <f t="shared" si="19"/>
        <v>Not NYC</v>
      </c>
      <c r="AT33" s="9"/>
      <c r="AU33" s="9">
        <f t="shared" si="20"/>
        <v>0</v>
      </c>
      <c r="AV33" s="9">
        <f t="shared" si="21"/>
        <v>79</v>
      </c>
    </row>
    <row r="34" spans="1:48" hidden="1" x14ac:dyDescent="0.25">
      <c r="A34" s="9" t="s">
        <v>109</v>
      </c>
      <c r="B34" s="9" t="s">
        <v>94</v>
      </c>
      <c r="C34" s="9" t="s">
        <v>38</v>
      </c>
      <c r="D34" s="9" t="s">
        <v>38</v>
      </c>
      <c r="E34" t="s">
        <v>1034</v>
      </c>
      <c r="F34" t="str">
        <f t="shared" si="0"/>
        <v>NYC</v>
      </c>
      <c r="G34" s="9" t="s">
        <v>39</v>
      </c>
      <c r="H34" s="36">
        <v>40.581257600000001</v>
      </c>
      <c r="I34" s="36">
        <v>-73.972149200000004</v>
      </c>
      <c r="J34" s="40">
        <f t="shared" si="22"/>
        <v>3</v>
      </c>
      <c r="K34" s="40">
        <f t="shared" si="2"/>
        <v>2</v>
      </c>
      <c r="L34" s="40">
        <f t="shared" si="3"/>
        <v>3</v>
      </c>
      <c r="M34" s="41">
        <v>295233.12988235301</v>
      </c>
      <c r="N34" s="41">
        <v>3413.7561471768945</v>
      </c>
      <c r="O34" s="41">
        <f t="shared" si="4"/>
        <v>20301.61934308651</v>
      </c>
      <c r="P34" s="42">
        <f t="shared" si="5"/>
        <v>4</v>
      </c>
      <c r="Q34" s="43">
        <v>1963</v>
      </c>
      <c r="R34" s="43"/>
      <c r="S34" s="40">
        <f t="shared" si="6"/>
        <v>3</v>
      </c>
      <c r="T34" s="40"/>
      <c r="U34" s="40">
        <f t="shared" si="7"/>
        <v>0</v>
      </c>
      <c r="V34" s="40" t="str">
        <f>IFERROR(VLOOKUP(A34,'Data Tables'!$L$3:$M$89,2,FALSE),"No")</f>
        <v>No</v>
      </c>
      <c r="W34" s="40">
        <f t="shared" si="8"/>
        <v>0</v>
      </c>
      <c r="X34" s="43"/>
      <c r="Y34" s="40">
        <f t="shared" si="9"/>
        <v>0</v>
      </c>
      <c r="Z34" s="41" t="s">
        <v>46</v>
      </c>
      <c r="AA34" s="40">
        <f t="shared" si="10"/>
        <v>4</v>
      </c>
      <c r="AB34" s="41" t="s">
        <v>41</v>
      </c>
      <c r="AC34" s="42">
        <f t="shared" si="11"/>
        <v>2</v>
      </c>
      <c r="AD34" s="41" t="s">
        <v>74</v>
      </c>
      <c r="AE34" s="42">
        <f t="shared" si="12"/>
        <v>2</v>
      </c>
      <c r="AF34" s="43">
        <v>1963</v>
      </c>
      <c r="AG34" s="40">
        <f t="shared" si="13"/>
        <v>3</v>
      </c>
      <c r="AH34" s="43" t="s">
        <v>49</v>
      </c>
      <c r="AI34" s="40">
        <f t="shared" si="14"/>
        <v>2</v>
      </c>
      <c r="AJ34" s="46" t="s">
        <v>49</v>
      </c>
      <c r="AK34" s="40">
        <f t="shared" si="15"/>
        <v>1</v>
      </c>
      <c r="AL34" s="9" t="s">
        <v>1048</v>
      </c>
      <c r="AM34" s="9">
        <f t="shared" si="16"/>
        <v>4</v>
      </c>
      <c r="AN34" s="9" t="s">
        <v>1055</v>
      </c>
      <c r="AO34" s="47">
        <f>VLOOKUP(AN34,'Data Tables'!$E$4:$F$15,2,FALSE)</f>
        <v>20.157194</v>
      </c>
      <c r="AP34" s="9">
        <f t="shared" si="17"/>
        <v>0</v>
      </c>
      <c r="AQ34" s="9" t="s">
        <v>1050</v>
      </c>
      <c r="AR34" s="9">
        <f t="shared" si="18"/>
        <v>2</v>
      </c>
      <c r="AS34" s="9" t="str">
        <f t="shared" si="19"/>
        <v>NYC Natural Gas</v>
      </c>
      <c r="AT34" s="9"/>
      <c r="AU34" s="9">
        <f t="shared" si="20"/>
        <v>2</v>
      </c>
      <c r="AV34" s="9">
        <f t="shared" si="21"/>
        <v>79</v>
      </c>
    </row>
    <row r="35" spans="1:48" hidden="1" x14ac:dyDescent="0.25">
      <c r="A35" s="9" t="s">
        <v>263</v>
      </c>
      <c r="B35" s="9" t="s">
        <v>264</v>
      </c>
      <c r="C35" s="9" t="s">
        <v>45</v>
      </c>
      <c r="D35" s="9" t="s">
        <v>45</v>
      </c>
      <c r="E35" t="s">
        <v>1034</v>
      </c>
      <c r="F35" t="str">
        <f t="shared" si="0"/>
        <v>NYC</v>
      </c>
      <c r="G35" s="9" t="s">
        <v>39</v>
      </c>
      <c r="H35" s="36">
        <v>40.821039900000002</v>
      </c>
      <c r="I35" s="36">
        <v>-73.877144099999995</v>
      </c>
      <c r="J35" s="40">
        <f t="shared" si="22"/>
        <v>3</v>
      </c>
      <c r="K35" s="40">
        <f t="shared" si="2"/>
        <v>2</v>
      </c>
      <c r="L35" s="40">
        <f t="shared" si="3"/>
        <v>3</v>
      </c>
      <c r="M35" s="41">
        <v>77002.289294117596</v>
      </c>
      <c r="N35" s="41">
        <v>2042.2907786180504</v>
      </c>
      <c r="O35" s="41">
        <f t="shared" si="4"/>
        <v>5295.0397755778513</v>
      </c>
      <c r="P35" s="42">
        <f t="shared" si="5"/>
        <v>2</v>
      </c>
      <c r="Q35" s="43">
        <v>1971</v>
      </c>
      <c r="R35" s="43"/>
      <c r="S35" s="40">
        <f t="shared" si="6"/>
        <v>3</v>
      </c>
      <c r="T35" s="40"/>
      <c r="U35" s="40">
        <f t="shared" si="7"/>
        <v>0</v>
      </c>
      <c r="V35" s="40" t="str">
        <f>IFERROR(VLOOKUP(A35,'Data Tables'!$L$3:$M$89,2,FALSE),"No")</f>
        <v>No</v>
      </c>
      <c r="W35" s="40">
        <f t="shared" si="8"/>
        <v>0</v>
      </c>
      <c r="X35" s="43"/>
      <c r="Y35" s="40">
        <f t="shared" si="9"/>
        <v>0</v>
      </c>
      <c r="Z35" s="41" t="s">
        <v>46</v>
      </c>
      <c r="AA35" s="40">
        <f t="shared" si="10"/>
        <v>4</v>
      </c>
      <c r="AB35" s="41" t="s">
        <v>201</v>
      </c>
      <c r="AC35" s="42">
        <f t="shared" si="11"/>
        <v>4</v>
      </c>
      <c r="AD35" s="41" t="s">
        <v>74</v>
      </c>
      <c r="AE35" s="42">
        <f t="shared" si="12"/>
        <v>2</v>
      </c>
      <c r="AF35" s="43">
        <v>1993</v>
      </c>
      <c r="AG35" s="40">
        <f t="shared" si="13"/>
        <v>2</v>
      </c>
      <c r="AH35" s="43" t="s">
        <v>49</v>
      </c>
      <c r="AI35" s="40">
        <f t="shared" si="14"/>
        <v>2</v>
      </c>
      <c r="AJ35" s="46" t="s">
        <v>42</v>
      </c>
      <c r="AK35" s="40">
        <f t="shared" si="15"/>
        <v>0</v>
      </c>
      <c r="AL35" s="9" t="s">
        <v>1048</v>
      </c>
      <c r="AM35" s="9">
        <f t="shared" si="16"/>
        <v>4</v>
      </c>
      <c r="AN35" s="9" t="s">
        <v>1055</v>
      </c>
      <c r="AO35" s="47">
        <f>VLOOKUP(AN35,'Data Tables'!$E$4:$F$15,2,FALSE)</f>
        <v>20.157194</v>
      </c>
      <c r="AP35" s="9">
        <f t="shared" si="17"/>
        <v>0</v>
      </c>
      <c r="AQ35" s="9" t="s">
        <v>1050</v>
      </c>
      <c r="AR35" s="9">
        <f t="shared" si="18"/>
        <v>2</v>
      </c>
      <c r="AS35" s="9" t="str">
        <f t="shared" si="19"/>
        <v>NYC Oil</v>
      </c>
      <c r="AT35" s="9"/>
      <c r="AU35" s="9">
        <f t="shared" si="20"/>
        <v>4</v>
      </c>
      <c r="AV35" s="9">
        <f t="shared" si="21"/>
        <v>79</v>
      </c>
    </row>
    <row r="36" spans="1:48" x14ac:dyDescent="0.25">
      <c r="A36" s="9" t="s">
        <v>490</v>
      </c>
      <c r="B36" s="9" t="s">
        <v>491</v>
      </c>
      <c r="C36" s="9" t="s">
        <v>492</v>
      </c>
      <c r="D36" s="9" t="s">
        <v>424</v>
      </c>
      <c r="E36" t="s">
        <v>1034</v>
      </c>
      <c r="F36" t="str">
        <f t="shared" si="0"/>
        <v>Not NYC</v>
      </c>
      <c r="G36" s="9" t="s">
        <v>76</v>
      </c>
      <c r="H36" s="36">
        <v>40.867472999999997</v>
      </c>
      <c r="I36" s="36">
        <v>-73.220337999999998</v>
      </c>
      <c r="J36" s="40">
        <f t="shared" si="22"/>
        <v>4</v>
      </c>
      <c r="K36" s="40">
        <f t="shared" si="2"/>
        <v>4</v>
      </c>
      <c r="L36" s="40">
        <f t="shared" si="3"/>
        <v>4</v>
      </c>
      <c r="M36" s="41">
        <v>135330.71424635692</v>
      </c>
      <c r="N36" s="41">
        <v>59010.485863237031</v>
      </c>
      <c r="O36" s="41">
        <f t="shared" si="4"/>
        <v>9305.9767619994855</v>
      </c>
      <c r="P36" s="42">
        <f t="shared" si="5"/>
        <v>3</v>
      </c>
      <c r="Q36" s="43">
        <v>1962</v>
      </c>
      <c r="R36" s="43"/>
      <c r="S36" s="40">
        <f t="shared" si="6"/>
        <v>3</v>
      </c>
      <c r="T36" s="40"/>
      <c r="U36" s="40">
        <f t="shared" si="7"/>
        <v>0</v>
      </c>
      <c r="V36" s="40" t="str">
        <f>IFERROR(VLOOKUP(A36,'Data Tables'!$L$3:$M$89,2,FALSE),"No")</f>
        <v>No</v>
      </c>
      <c r="W36" s="40">
        <f t="shared" si="8"/>
        <v>0</v>
      </c>
      <c r="X36" s="43"/>
      <c r="Y36" s="40">
        <f t="shared" si="9"/>
        <v>0</v>
      </c>
      <c r="Z36" s="43" t="s">
        <v>46</v>
      </c>
      <c r="AA36" s="40">
        <f t="shared" si="10"/>
        <v>4</v>
      </c>
      <c r="AB36" s="44" t="str">
        <f>IF(AND(E36="Manhattan",G36="Multifamily Housing"),IF(Q36&lt;1980,"Dual Fuel","Natural Gas"),IF(AND(E36="Manhattan",G36&lt;&gt;"Multifamily Housing"),IF(Q36&lt;1945,"Oil",IF(Q36&lt;1980,"Dual Fuel","Natural Gas")),IF(E36="Downstate/LI/HV",IF(Q36&lt;1980,"Dual Fuel","Natural Gas"),IF(Q36&lt;1945,"Dual Fuel","Natural Gas"))))</f>
        <v>Dual Fuel</v>
      </c>
      <c r="AC36" s="42">
        <f t="shared" si="11"/>
        <v>3</v>
      </c>
      <c r="AD36" s="44" t="str">
        <f>IF(AND(E36="Upstate",Q36&gt;=1945),"Furnace",IF(Q36&gt;=1980,"HW Boiler",IF(AND(E36="Downstate/LI/HV",Q36&gt;=1945),"Furnace","Steam Boiler")))</f>
        <v>Furnace</v>
      </c>
      <c r="AE36" s="42">
        <f t="shared" si="12"/>
        <v>3</v>
      </c>
      <c r="AF36" s="45">
        <v>1990</v>
      </c>
      <c r="AG36" s="40">
        <f t="shared" si="13"/>
        <v>2</v>
      </c>
      <c r="AH36" s="45" t="str">
        <f>IF(AND(E36="Upstate",Q36&gt;=1945),"Forced Air",IF(Q36&gt;=1980,"Hydronic",IF(AND(E36="Downstate/LI/HV",Q36&gt;=1945),"Forced Air","Steam")))</f>
        <v>Forced Air</v>
      </c>
      <c r="AI36" s="40">
        <f t="shared" si="14"/>
        <v>4</v>
      </c>
      <c r="AJ36" s="46" t="s">
        <v>42</v>
      </c>
      <c r="AK36" s="40">
        <f t="shared" si="15"/>
        <v>0</v>
      </c>
      <c r="AL36" s="9" t="s">
        <v>1048</v>
      </c>
      <c r="AM36" s="9">
        <f t="shared" si="16"/>
        <v>4</v>
      </c>
      <c r="AN36" s="9" t="s">
        <v>1052</v>
      </c>
      <c r="AO36" s="47">
        <f>VLOOKUP(AN36,'Data Tables'!$E$4:$F$15,2,FALSE)</f>
        <v>18.814844999999998</v>
      </c>
      <c r="AP36" s="9">
        <f t="shared" si="17"/>
        <v>1</v>
      </c>
      <c r="AQ36" s="9" t="s">
        <v>1058</v>
      </c>
      <c r="AR36" s="9">
        <f t="shared" si="18"/>
        <v>1</v>
      </c>
      <c r="AS36" s="9" t="str">
        <f t="shared" si="19"/>
        <v>Not NYC</v>
      </c>
      <c r="AT36" s="9"/>
      <c r="AU36" s="9">
        <f t="shared" si="20"/>
        <v>0</v>
      </c>
      <c r="AV36" s="9">
        <f t="shared" si="21"/>
        <v>79</v>
      </c>
    </row>
    <row r="37" spans="1:48" hidden="1" x14ac:dyDescent="0.25">
      <c r="A37" s="9" t="s">
        <v>168</v>
      </c>
      <c r="B37" s="9" t="s">
        <v>169</v>
      </c>
      <c r="C37" s="9" t="s">
        <v>38</v>
      </c>
      <c r="D37" s="9" t="s">
        <v>38</v>
      </c>
      <c r="E37" t="s">
        <v>1034</v>
      </c>
      <c r="F37" t="str">
        <f t="shared" si="0"/>
        <v>NYC</v>
      </c>
      <c r="G37" s="9" t="s">
        <v>53</v>
      </c>
      <c r="H37" s="36">
        <v>40.630893499999999</v>
      </c>
      <c r="I37" s="36">
        <v>-73.951458000000002</v>
      </c>
      <c r="J37" s="40">
        <f t="shared" si="22"/>
        <v>2</v>
      </c>
      <c r="K37" s="40">
        <f t="shared" si="2"/>
        <v>0</v>
      </c>
      <c r="L37" s="40">
        <f t="shared" si="3"/>
        <v>1</v>
      </c>
      <c r="M37" s="41">
        <v>166827.00237176468</v>
      </c>
      <c r="N37" s="41" t="s">
        <v>170</v>
      </c>
      <c r="O37" s="41">
        <f t="shared" si="4"/>
        <v>11471.809751328996</v>
      </c>
      <c r="P37" s="42">
        <f t="shared" si="5"/>
        <v>3</v>
      </c>
      <c r="Q37" s="43">
        <v>1935</v>
      </c>
      <c r="R37" s="43"/>
      <c r="S37" s="40">
        <f t="shared" si="6"/>
        <v>4</v>
      </c>
      <c r="T37" s="40" t="s">
        <v>1162</v>
      </c>
      <c r="U37" s="40">
        <f t="shared" si="7"/>
        <v>4</v>
      </c>
      <c r="V37" s="40" t="str">
        <f>IFERROR(VLOOKUP(A37,'Data Tables'!$L$3:$M$89,2,FALSE),"No")</f>
        <v>Yes</v>
      </c>
      <c r="W37" s="40">
        <f t="shared" si="8"/>
        <v>4</v>
      </c>
      <c r="X37" s="43" t="s">
        <v>1115</v>
      </c>
      <c r="Y37" s="40">
        <f t="shared" si="9"/>
        <v>4</v>
      </c>
      <c r="Z37" s="41" t="s">
        <v>46</v>
      </c>
      <c r="AA37" s="40">
        <f t="shared" si="10"/>
        <v>4</v>
      </c>
      <c r="AB37" s="41" t="s">
        <v>41</v>
      </c>
      <c r="AC37" s="42">
        <f t="shared" si="11"/>
        <v>2</v>
      </c>
      <c r="AD37" s="41" t="s">
        <v>54</v>
      </c>
      <c r="AE37" s="42">
        <f t="shared" si="12"/>
        <v>2</v>
      </c>
      <c r="AF37" s="45">
        <v>1990</v>
      </c>
      <c r="AG37" s="40">
        <f t="shared" si="13"/>
        <v>2</v>
      </c>
      <c r="AH37" s="45" t="str">
        <f>IF(AND(E37="Upstate",Q37&gt;=1945),"Forced Air",IF(Q37&gt;=1980,"Hydronic",IF(AND(E37="Downstate/LI/HV",Q37&gt;=1945),"Forced Air","Steam")))</f>
        <v>Steam</v>
      </c>
      <c r="AI37" s="40">
        <f t="shared" si="14"/>
        <v>2</v>
      </c>
      <c r="AJ37" s="46" t="s">
        <v>49</v>
      </c>
      <c r="AK37" s="40">
        <f t="shared" si="15"/>
        <v>1</v>
      </c>
      <c r="AL37" s="9" t="s">
        <v>1048</v>
      </c>
      <c r="AM37" s="9">
        <f t="shared" si="16"/>
        <v>4</v>
      </c>
      <c r="AN37" s="9" t="s">
        <v>1055</v>
      </c>
      <c r="AO37" s="47">
        <f>VLOOKUP(AN37,'Data Tables'!$E$4:$F$15,2,FALSE)</f>
        <v>20.157194</v>
      </c>
      <c r="AP37" s="9">
        <f t="shared" si="17"/>
        <v>0</v>
      </c>
      <c r="AQ37" s="9" t="s">
        <v>1050</v>
      </c>
      <c r="AR37" s="9">
        <f t="shared" si="18"/>
        <v>2</v>
      </c>
      <c r="AS37" s="9" t="str">
        <f t="shared" si="19"/>
        <v>NYC Natural Gas</v>
      </c>
      <c r="AT37" s="9"/>
      <c r="AU37" s="9">
        <f t="shared" si="20"/>
        <v>2</v>
      </c>
      <c r="AV37" s="9">
        <f t="shared" si="21"/>
        <v>79</v>
      </c>
    </row>
    <row r="38" spans="1:48" hidden="1" x14ac:dyDescent="0.25">
      <c r="A38" s="9" t="s">
        <v>378</v>
      </c>
      <c r="B38" s="9" t="s">
        <v>379</v>
      </c>
      <c r="C38" s="9" t="s">
        <v>62</v>
      </c>
      <c r="D38" s="9" t="s">
        <v>63</v>
      </c>
      <c r="E38" t="s">
        <v>63</v>
      </c>
      <c r="F38" t="str">
        <f t="shared" si="0"/>
        <v>NYC</v>
      </c>
      <c r="G38" s="9" t="s">
        <v>53</v>
      </c>
      <c r="H38" s="36">
        <v>40.729452000000002</v>
      </c>
      <c r="I38" s="36">
        <v>-73.997264000000001</v>
      </c>
      <c r="J38" s="40">
        <f t="shared" si="22"/>
        <v>2</v>
      </c>
      <c r="K38" s="40">
        <f t="shared" si="2"/>
        <v>0</v>
      </c>
      <c r="L38" s="40">
        <f t="shared" si="3"/>
        <v>1</v>
      </c>
      <c r="M38" s="41">
        <v>849539.7721753245</v>
      </c>
      <c r="N38" s="41">
        <v>95635.325230263144</v>
      </c>
      <c r="O38" s="41">
        <v>58418.352568997318</v>
      </c>
      <c r="P38" s="42">
        <f t="shared" si="5"/>
        <v>4</v>
      </c>
      <c r="Q38" s="43">
        <v>1973</v>
      </c>
      <c r="R38" s="43"/>
      <c r="S38" s="40">
        <f t="shared" si="6"/>
        <v>3</v>
      </c>
      <c r="T38" s="40"/>
      <c r="U38" s="40">
        <f t="shared" si="7"/>
        <v>0</v>
      </c>
      <c r="V38" s="40" t="str">
        <f>IFERROR(VLOOKUP(A38,'Data Tables'!$L$3:$M$89,2,FALSE),"No")</f>
        <v>Yes</v>
      </c>
      <c r="W38" s="40">
        <f t="shared" si="8"/>
        <v>4</v>
      </c>
      <c r="X38" s="43"/>
      <c r="Y38" s="40">
        <f t="shared" si="9"/>
        <v>0</v>
      </c>
      <c r="Z38" s="41" t="s">
        <v>40</v>
      </c>
      <c r="AA38" s="40">
        <f t="shared" si="10"/>
        <v>0</v>
      </c>
      <c r="AB38" s="41" t="s">
        <v>41</v>
      </c>
      <c r="AC38" s="42">
        <f t="shared" si="11"/>
        <v>2</v>
      </c>
      <c r="AD38" s="41" t="s">
        <v>499</v>
      </c>
      <c r="AE38" s="42">
        <f t="shared" si="12"/>
        <v>4</v>
      </c>
      <c r="AF38" s="46">
        <v>2010</v>
      </c>
      <c r="AG38" s="40">
        <f t="shared" si="13"/>
        <v>1</v>
      </c>
      <c r="AH38" s="46" t="s">
        <v>89</v>
      </c>
      <c r="AI38" s="40">
        <f t="shared" si="14"/>
        <v>4</v>
      </c>
      <c r="AJ38" s="46" t="s">
        <v>438</v>
      </c>
      <c r="AK38" s="40">
        <f t="shared" si="15"/>
        <v>4</v>
      </c>
      <c r="AL38" s="9" t="s">
        <v>1048</v>
      </c>
      <c r="AM38" s="9">
        <f t="shared" si="16"/>
        <v>4</v>
      </c>
      <c r="AN38" s="9" t="s">
        <v>1055</v>
      </c>
      <c r="AO38" s="47">
        <f>VLOOKUP(AN38,'Data Tables'!$E$4:$F$15,2,FALSE)</f>
        <v>20.157194</v>
      </c>
      <c r="AP38" s="9">
        <f t="shared" si="17"/>
        <v>0</v>
      </c>
      <c r="AQ38" s="9" t="s">
        <v>1050</v>
      </c>
      <c r="AR38" s="9">
        <f t="shared" si="18"/>
        <v>2</v>
      </c>
      <c r="AS38" s="9" t="str">
        <f t="shared" si="19"/>
        <v>NYC Natural Gas</v>
      </c>
      <c r="AT38" s="9"/>
      <c r="AU38" s="9">
        <f t="shared" si="20"/>
        <v>2</v>
      </c>
      <c r="AV38" s="9">
        <f t="shared" si="21"/>
        <v>78</v>
      </c>
    </row>
    <row r="39" spans="1:48" hidden="1" x14ac:dyDescent="0.25">
      <c r="A39" s="49" t="s">
        <v>100</v>
      </c>
      <c r="B39" s="9" t="s">
        <v>101</v>
      </c>
      <c r="C39" s="9" t="s">
        <v>38</v>
      </c>
      <c r="D39" s="9" t="s">
        <v>38</v>
      </c>
      <c r="E39" t="s">
        <v>1034</v>
      </c>
      <c r="F39" t="str">
        <f t="shared" si="0"/>
        <v>NYC</v>
      </c>
      <c r="G39" s="9" t="s">
        <v>39</v>
      </c>
      <c r="H39" s="36">
        <v>40.6612334</v>
      </c>
      <c r="I39" s="36">
        <v>-73.883467600000003</v>
      </c>
      <c r="J39" s="40">
        <f t="shared" si="22"/>
        <v>3</v>
      </c>
      <c r="K39" s="40">
        <f t="shared" si="2"/>
        <v>2</v>
      </c>
      <c r="L39" s="40">
        <f t="shared" si="3"/>
        <v>3</v>
      </c>
      <c r="M39" s="41">
        <v>362271.74294117646</v>
      </c>
      <c r="N39" s="41">
        <v>8699.6660531696743</v>
      </c>
      <c r="O39" s="41">
        <f t="shared" ref="O39:O70" si="23">(M39/0.85)*116.9*0.0005</f>
        <v>24911.509852837371</v>
      </c>
      <c r="P39" s="42">
        <f t="shared" si="5"/>
        <v>4</v>
      </c>
      <c r="Q39" s="43">
        <v>1970</v>
      </c>
      <c r="R39" s="43"/>
      <c r="S39" s="40">
        <f t="shared" si="6"/>
        <v>3</v>
      </c>
      <c r="T39" s="40" t="s">
        <v>1162</v>
      </c>
      <c r="U39" s="40">
        <f t="shared" si="7"/>
        <v>4</v>
      </c>
      <c r="V39" s="40" t="str">
        <f>IFERROR(VLOOKUP(A39,'Data Tables'!$L$3:$M$89,2,FALSE),"No")</f>
        <v>No</v>
      </c>
      <c r="W39" s="40">
        <f t="shared" si="8"/>
        <v>0</v>
      </c>
      <c r="X39" s="43"/>
      <c r="Y39" s="40">
        <f t="shared" si="9"/>
        <v>0</v>
      </c>
      <c r="Z39" s="41" t="s">
        <v>46</v>
      </c>
      <c r="AA39" s="40">
        <f t="shared" si="10"/>
        <v>4</v>
      </c>
      <c r="AB39" s="44" t="str">
        <f>IF(AND(E39="Manhattan",G39="Multifamily Housing"),IF(Q39&lt;1980,"Dual Fuel","Natural Gas"),IF(AND(E39="Manhattan",G39&lt;&gt;"Multifamily Housing"),IF(Q39&lt;1945,"Oil",IF(Q39&lt;1980,"Dual Fuel","Natural Gas")),IF(E39="Downstate/LI/HV",IF(Q39&lt;1980,"Dual Fuel","Natural Gas"),IF(Q39&lt;1945,"Dual Fuel","Natural Gas"))))</f>
        <v>Dual Fuel</v>
      </c>
      <c r="AC39" s="42">
        <f t="shared" si="11"/>
        <v>3</v>
      </c>
      <c r="AD39" s="44" t="str">
        <f>IF(AND(E39="Upstate",Q39&gt;=1945),"Furnace",IF(Q39&gt;=1980,"HW Boiler",IF(AND(E39="Downstate/LI/HV",Q39&gt;=1945),"Furnace","Steam Boiler")))</f>
        <v>Furnace</v>
      </c>
      <c r="AE39" s="42">
        <f t="shared" si="12"/>
        <v>3</v>
      </c>
      <c r="AF39" s="45">
        <v>1990</v>
      </c>
      <c r="AG39" s="40">
        <f t="shared" si="13"/>
        <v>2</v>
      </c>
      <c r="AH39" s="45" t="str">
        <f>IF(AND(E39="Upstate",Q39&gt;=1945),"Forced Air",IF(Q39&gt;=1980,"Hydronic",IF(AND(E39="Downstate/LI/HV",Q39&gt;=1945),"Forced Air","Steam")))</f>
        <v>Forced Air</v>
      </c>
      <c r="AI39" s="40">
        <f t="shared" si="14"/>
        <v>4</v>
      </c>
      <c r="AJ39" s="46" t="s">
        <v>42</v>
      </c>
      <c r="AK39" s="40">
        <f t="shared" si="15"/>
        <v>0</v>
      </c>
      <c r="AL39" s="9" t="s">
        <v>1048</v>
      </c>
      <c r="AM39" s="9">
        <f t="shared" si="16"/>
        <v>4</v>
      </c>
      <c r="AN39" s="9" t="s">
        <v>1055</v>
      </c>
      <c r="AO39" s="47">
        <f>VLOOKUP(AN39,'Data Tables'!$E$4:$F$15,2,FALSE)</f>
        <v>20.157194</v>
      </c>
      <c r="AP39" s="9">
        <f t="shared" si="17"/>
        <v>0</v>
      </c>
      <c r="AQ39" s="9" t="s">
        <v>1050</v>
      </c>
      <c r="AR39" s="9">
        <f t="shared" si="18"/>
        <v>2</v>
      </c>
      <c r="AS39" s="9" t="str">
        <f t="shared" si="19"/>
        <v>NYC Dual Fuel</v>
      </c>
      <c r="AT39" s="9" t="s">
        <v>1162</v>
      </c>
      <c r="AU39" s="9">
        <f t="shared" si="20"/>
        <v>0</v>
      </c>
      <c r="AV39" s="9">
        <f t="shared" si="21"/>
        <v>78</v>
      </c>
    </row>
    <row r="40" spans="1:48" x14ac:dyDescent="0.25">
      <c r="A40" s="9" t="s">
        <v>530</v>
      </c>
      <c r="B40" s="9" t="s">
        <v>1146</v>
      </c>
      <c r="C40" s="9" t="s">
        <v>531</v>
      </c>
      <c r="D40" s="9" t="s">
        <v>424</v>
      </c>
      <c r="E40" t="s">
        <v>1034</v>
      </c>
      <c r="F40" t="str">
        <f t="shared" si="0"/>
        <v>Not NYC</v>
      </c>
      <c r="G40" s="9" t="s">
        <v>53</v>
      </c>
      <c r="H40" s="36">
        <v>40.890500000000003</v>
      </c>
      <c r="I40" s="36">
        <v>-72.438820000000007</v>
      </c>
      <c r="J40" s="40">
        <f t="shared" si="22"/>
        <v>2</v>
      </c>
      <c r="K40" s="40">
        <f t="shared" si="2"/>
        <v>0</v>
      </c>
      <c r="L40" s="40">
        <f t="shared" si="3"/>
        <v>1</v>
      </c>
      <c r="M40" s="41">
        <v>111967.30613636362</v>
      </c>
      <c r="N40" s="41">
        <v>12604.506684941518</v>
      </c>
      <c r="O40" s="41">
        <f t="shared" si="23"/>
        <v>7699.3988749064174</v>
      </c>
      <c r="P40" s="42">
        <f t="shared" si="5"/>
        <v>3</v>
      </c>
      <c r="Q40" s="43">
        <v>1962</v>
      </c>
      <c r="R40" s="43"/>
      <c r="S40" s="40">
        <f t="shared" si="6"/>
        <v>3</v>
      </c>
      <c r="T40" s="40" t="s">
        <v>1162</v>
      </c>
      <c r="U40" s="40">
        <f t="shared" si="7"/>
        <v>4</v>
      </c>
      <c r="V40" s="40" t="str">
        <f>IFERROR(VLOOKUP(A40,'Data Tables'!$L$3:$M$89,2,FALSE),"No")</f>
        <v>Yes</v>
      </c>
      <c r="W40" s="40">
        <f t="shared" si="8"/>
        <v>4</v>
      </c>
      <c r="X40" s="43" t="s">
        <v>1092</v>
      </c>
      <c r="Y40" s="40">
        <f t="shared" si="9"/>
        <v>4</v>
      </c>
      <c r="Z40" s="43" t="s">
        <v>46</v>
      </c>
      <c r="AA40" s="40">
        <f t="shared" si="10"/>
        <v>4</v>
      </c>
      <c r="AB40" s="43" t="s">
        <v>41</v>
      </c>
      <c r="AC40" s="42">
        <f t="shared" si="11"/>
        <v>2</v>
      </c>
      <c r="AD40" s="41" t="s">
        <v>48</v>
      </c>
      <c r="AE40" s="42">
        <f t="shared" si="12"/>
        <v>3</v>
      </c>
      <c r="AF40" s="43">
        <v>1995</v>
      </c>
      <c r="AG40" s="40">
        <f t="shared" si="13"/>
        <v>2</v>
      </c>
      <c r="AH40" s="43" t="s">
        <v>49</v>
      </c>
      <c r="AI40" s="40">
        <f t="shared" si="14"/>
        <v>2</v>
      </c>
      <c r="AJ40" s="46" t="s">
        <v>50</v>
      </c>
      <c r="AK40" s="40">
        <f t="shared" si="15"/>
        <v>3</v>
      </c>
      <c r="AL40" s="9" t="s">
        <v>1048</v>
      </c>
      <c r="AM40" s="9">
        <f t="shared" si="16"/>
        <v>4</v>
      </c>
      <c r="AN40" s="9" t="s">
        <v>1052</v>
      </c>
      <c r="AO40" s="47">
        <f>VLOOKUP(AN40,'Data Tables'!$E$4:$F$15,2,FALSE)</f>
        <v>18.814844999999998</v>
      </c>
      <c r="AP40" s="9">
        <f t="shared" si="17"/>
        <v>1</v>
      </c>
      <c r="AQ40" s="9" t="s">
        <v>1058</v>
      </c>
      <c r="AR40" s="9">
        <f t="shared" si="18"/>
        <v>1</v>
      </c>
      <c r="AS40" s="9" t="str">
        <f t="shared" si="19"/>
        <v>Not NYC</v>
      </c>
      <c r="AT40" s="9"/>
      <c r="AU40" s="9">
        <f t="shared" si="20"/>
        <v>0</v>
      </c>
      <c r="AV40" s="9">
        <f t="shared" si="21"/>
        <v>79</v>
      </c>
    </row>
    <row r="41" spans="1:48" x14ac:dyDescent="0.25">
      <c r="A41" s="9" t="s">
        <v>593</v>
      </c>
      <c r="B41" s="9" t="s">
        <v>594</v>
      </c>
      <c r="C41" s="9" t="s">
        <v>562</v>
      </c>
      <c r="D41" s="9" t="s">
        <v>563</v>
      </c>
      <c r="E41" t="s">
        <v>1035</v>
      </c>
      <c r="F41" t="str">
        <f t="shared" si="0"/>
        <v>Not NYC</v>
      </c>
      <c r="G41" s="9" t="s">
        <v>76</v>
      </c>
      <c r="H41" s="36">
        <v>43.090592000000001</v>
      </c>
      <c r="I41" s="36">
        <v>-75.258233000000004</v>
      </c>
      <c r="J41" s="40">
        <f t="shared" si="22"/>
        <v>4</v>
      </c>
      <c r="K41" s="40">
        <f t="shared" si="2"/>
        <v>4</v>
      </c>
      <c r="L41" s="40">
        <f t="shared" si="3"/>
        <v>4</v>
      </c>
      <c r="M41" s="41">
        <v>76992.837277824292</v>
      </c>
      <c r="N41" s="41">
        <v>33572.458115330366</v>
      </c>
      <c r="O41" s="41">
        <f t="shared" si="23"/>
        <v>5294.3898104574464</v>
      </c>
      <c r="P41" s="42">
        <f t="shared" si="5"/>
        <v>2</v>
      </c>
      <c r="Q41" s="43">
        <v>1875</v>
      </c>
      <c r="R41" s="43"/>
      <c r="S41" s="40">
        <f t="shared" si="6"/>
        <v>4</v>
      </c>
      <c r="T41" s="40"/>
      <c r="U41" s="40">
        <f t="shared" si="7"/>
        <v>0</v>
      </c>
      <c r="V41" s="40" t="str">
        <f>IFERROR(VLOOKUP(A41,'Data Tables'!$L$3:$M$89,2,FALSE),"No")</f>
        <v>No</v>
      </c>
      <c r="W41" s="40">
        <f t="shared" si="8"/>
        <v>0</v>
      </c>
      <c r="X41" s="43"/>
      <c r="Y41" s="40">
        <f t="shared" si="9"/>
        <v>0</v>
      </c>
      <c r="Z41" s="43" t="s">
        <v>46</v>
      </c>
      <c r="AA41" s="40">
        <f t="shared" si="10"/>
        <v>4</v>
      </c>
      <c r="AB41" s="43" t="s">
        <v>41</v>
      </c>
      <c r="AC41" s="42">
        <f t="shared" si="11"/>
        <v>2</v>
      </c>
      <c r="AD41" s="41" t="s">
        <v>48</v>
      </c>
      <c r="AE41" s="42">
        <f t="shared" si="12"/>
        <v>3</v>
      </c>
      <c r="AF41" s="46">
        <v>2009</v>
      </c>
      <c r="AG41" s="40">
        <f t="shared" si="13"/>
        <v>1</v>
      </c>
      <c r="AH41" s="45" t="str">
        <f>IF(AND(E41="Upstate",Q41&gt;=1945),"Forced Air",IF(Q41&gt;=1980,"Hydronic",IF(AND(E41="Downstate/LI/HV",Q41&gt;=1945),"Forced Air","Steam")))</f>
        <v>Steam</v>
      </c>
      <c r="AI41" s="40">
        <f t="shared" si="14"/>
        <v>2</v>
      </c>
      <c r="AJ41" s="46" t="s">
        <v>49</v>
      </c>
      <c r="AK41" s="40">
        <f t="shared" si="15"/>
        <v>1</v>
      </c>
      <c r="AL41" s="9" t="s">
        <v>1064</v>
      </c>
      <c r="AM41" s="9">
        <f t="shared" si="16"/>
        <v>1</v>
      </c>
      <c r="AN41" s="9" t="s">
        <v>1047</v>
      </c>
      <c r="AO41" s="47">
        <f>VLOOKUP(AN41,'Data Tables'!$E$4:$F$15,2,FALSE)</f>
        <v>8.6002589999999994</v>
      </c>
      <c r="AP41" s="9">
        <f t="shared" si="17"/>
        <v>4</v>
      </c>
      <c r="AQ41" s="9" t="s">
        <v>1061</v>
      </c>
      <c r="AR41" s="9">
        <f t="shared" si="18"/>
        <v>4</v>
      </c>
      <c r="AS41" s="9" t="str">
        <f t="shared" si="19"/>
        <v>Not NYC</v>
      </c>
      <c r="AT41" s="9"/>
      <c r="AU41" s="9">
        <f t="shared" si="20"/>
        <v>0</v>
      </c>
      <c r="AV41" s="9">
        <f t="shared" si="21"/>
        <v>78</v>
      </c>
    </row>
    <row r="42" spans="1:48" x14ac:dyDescent="0.25">
      <c r="A42" s="9" t="s">
        <v>1158</v>
      </c>
      <c r="B42" s="9" t="s">
        <v>564</v>
      </c>
      <c r="C42" s="9" t="s">
        <v>565</v>
      </c>
      <c r="D42" s="9" t="s">
        <v>481</v>
      </c>
      <c r="E42" t="s">
        <v>1034</v>
      </c>
      <c r="F42" t="str">
        <f t="shared" si="0"/>
        <v>Not NYC</v>
      </c>
      <c r="G42" s="9" t="s">
        <v>76</v>
      </c>
      <c r="H42" s="36">
        <v>41.112172999999999</v>
      </c>
      <c r="I42" s="36">
        <v>-74.135487999999995</v>
      </c>
      <c r="J42" s="40">
        <f t="shared" si="22"/>
        <v>4</v>
      </c>
      <c r="K42" s="40">
        <f t="shared" si="2"/>
        <v>4</v>
      </c>
      <c r="L42" s="40">
        <f t="shared" si="3"/>
        <v>4</v>
      </c>
      <c r="M42" s="41">
        <v>84771.220873628641</v>
      </c>
      <c r="N42" s="41">
        <v>36964.195148384591</v>
      </c>
      <c r="O42" s="41">
        <f t="shared" si="23"/>
        <v>5829.2680706630526</v>
      </c>
      <c r="P42" s="42">
        <f t="shared" si="5"/>
        <v>2</v>
      </c>
      <c r="Q42" s="43">
        <v>1902</v>
      </c>
      <c r="R42" s="43"/>
      <c r="S42" s="40">
        <f t="shared" si="6"/>
        <v>4</v>
      </c>
      <c r="T42" s="40"/>
      <c r="U42" s="40">
        <f t="shared" si="7"/>
        <v>0</v>
      </c>
      <c r="V42" s="40" t="str">
        <f>IFERROR(VLOOKUP(A42,'Data Tables'!$L$3:$M$89,2,FALSE),"No")</f>
        <v>No</v>
      </c>
      <c r="W42" s="40">
        <f t="shared" si="8"/>
        <v>0</v>
      </c>
      <c r="X42" s="43" t="s">
        <v>1083</v>
      </c>
      <c r="Y42" s="40">
        <f t="shared" si="9"/>
        <v>4</v>
      </c>
      <c r="Z42" s="43" t="s">
        <v>46</v>
      </c>
      <c r="AA42" s="40">
        <f t="shared" si="10"/>
        <v>4</v>
      </c>
      <c r="AB42" s="44" t="str">
        <f>IF(AND(E42="Manhattan",G42="Multifamily Housing"),IF(Q42&lt;1980,"Dual Fuel","Natural Gas"),IF(AND(E42="Manhattan",G42&lt;&gt;"Multifamily Housing"),IF(Q42&lt;1945,"Oil",IF(Q42&lt;1980,"Dual Fuel","Natural Gas")),IF(E42="Downstate/LI/HV",IF(Q42&lt;1980,"Dual Fuel","Natural Gas"),IF(Q42&lt;1945,"Dual Fuel","Natural Gas"))))</f>
        <v>Dual Fuel</v>
      </c>
      <c r="AC42" s="42">
        <f t="shared" si="11"/>
        <v>3</v>
      </c>
      <c r="AD42" s="44" t="str">
        <f>IF(AND(E42="Upstate",Q42&gt;=1945),"Furnace",IF(Q42&gt;=1980,"HW Boiler",IF(AND(E42="Downstate/LI/HV",Q42&gt;=1945),"Furnace","Steam Boiler")))</f>
        <v>Steam Boiler</v>
      </c>
      <c r="AE42" s="42">
        <f t="shared" si="12"/>
        <v>2</v>
      </c>
      <c r="AF42" s="45">
        <v>1990</v>
      </c>
      <c r="AG42" s="40">
        <f t="shared" si="13"/>
        <v>2</v>
      </c>
      <c r="AH42" s="45" t="str">
        <f>IF(AND(E42="Upstate",Q42&gt;=1945),"Forced Air",IF(Q42&gt;=1980,"Hydronic",IF(AND(E42="Downstate/LI/HV",Q42&gt;=1945),"Forced Air","Steam")))</f>
        <v>Steam</v>
      </c>
      <c r="AI42" s="40">
        <f t="shared" si="14"/>
        <v>2</v>
      </c>
      <c r="AJ42" s="46" t="s">
        <v>42</v>
      </c>
      <c r="AK42" s="40">
        <f t="shared" si="15"/>
        <v>0</v>
      </c>
      <c r="AL42" s="9" t="s">
        <v>1060</v>
      </c>
      <c r="AM42" s="9">
        <f t="shared" si="16"/>
        <v>2</v>
      </c>
      <c r="AN42" s="9" t="s">
        <v>1051</v>
      </c>
      <c r="AO42" s="47">
        <f>VLOOKUP(AN42,'Data Tables'!$E$4:$F$15,2,FALSE)</f>
        <v>13.688314</v>
      </c>
      <c r="AP42" s="9">
        <f t="shared" si="17"/>
        <v>2</v>
      </c>
      <c r="AQ42" s="9" t="s">
        <v>1061</v>
      </c>
      <c r="AR42" s="9">
        <f t="shared" si="18"/>
        <v>4</v>
      </c>
      <c r="AS42" s="9" t="str">
        <f t="shared" si="19"/>
        <v>Not NYC</v>
      </c>
      <c r="AT42" s="9"/>
      <c r="AU42" s="9">
        <f t="shared" si="20"/>
        <v>0</v>
      </c>
      <c r="AV42" s="9">
        <f t="shared" si="21"/>
        <v>78</v>
      </c>
    </row>
    <row r="43" spans="1:48" x14ac:dyDescent="0.25">
      <c r="A43" s="9" t="s">
        <v>466</v>
      </c>
      <c r="B43" s="9" t="s">
        <v>467</v>
      </c>
      <c r="C43" s="9" t="s">
        <v>468</v>
      </c>
      <c r="D43" s="9" t="s">
        <v>442</v>
      </c>
      <c r="E43" t="s">
        <v>1034</v>
      </c>
      <c r="F43" t="str">
        <f t="shared" si="0"/>
        <v>Not NYC</v>
      </c>
      <c r="G43" s="9" t="s">
        <v>76</v>
      </c>
      <c r="H43" s="36">
        <v>41.248899999999999</v>
      </c>
      <c r="I43" s="36">
        <v>-73.9392</v>
      </c>
      <c r="J43" s="40">
        <f t="shared" si="22"/>
        <v>4</v>
      </c>
      <c r="K43" s="40">
        <f t="shared" si="2"/>
        <v>4</v>
      </c>
      <c r="L43" s="40">
        <f t="shared" si="3"/>
        <v>4</v>
      </c>
      <c r="M43" s="41">
        <v>154517.39378267431</v>
      </c>
      <c r="N43" s="41">
        <v>67376.77054477077</v>
      </c>
      <c r="O43" s="41">
        <f t="shared" si="23"/>
        <v>10625.34313717331</v>
      </c>
      <c r="P43" s="42">
        <f t="shared" si="5"/>
        <v>3</v>
      </c>
      <c r="Q43" s="43">
        <v>1950</v>
      </c>
      <c r="R43" s="43"/>
      <c r="S43" s="40">
        <f t="shared" si="6"/>
        <v>3</v>
      </c>
      <c r="T43" s="40"/>
      <c r="U43" s="40">
        <f t="shared" si="7"/>
        <v>0</v>
      </c>
      <c r="V43" s="40" t="str">
        <f>IFERROR(VLOOKUP(A43,'Data Tables'!$L$3:$M$89,2,FALSE),"No")</f>
        <v>No</v>
      </c>
      <c r="W43" s="40">
        <f t="shared" si="8"/>
        <v>0</v>
      </c>
      <c r="X43" s="43"/>
      <c r="Y43" s="40">
        <f t="shared" si="9"/>
        <v>0</v>
      </c>
      <c r="Z43" s="43" t="s">
        <v>46</v>
      </c>
      <c r="AA43" s="40">
        <f t="shared" si="10"/>
        <v>4</v>
      </c>
      <c r="AB43" s="44" t="str">
        <f>IF(AND(E43="Manhattan",G43="Multifamily Housing"),IF(Q43&lt;1980,"Dual Fuel","Natural Gas"),IF(AND(E43="Manhattan",G43&lt;&gt;"Multifamily Housing"),IF(Q43&lt;1945,"Oil",IF(Q43&lt;1980,"Dual Fuel","Natural Gas")),IF(E43="Downstate/LI/HV",IF(Q43&lt;1980,"Dual Fuel","Natural Gas"),IF(Q43&lt;1945,"Dual Fuel","Natural Gas"))))</f>
        <v>Dual Fuel</v>
      </c>
      <c r="AC43" s="42">
        <f t="shared" si="11"/>
        <v>3</v>
      </c>
      <c r="AD43" s="44" t="str">
        <f>IF(AND(E43="Upstate",Q43&gt;=1945),"Furnace",IF(Q43&gt;=1980,"HW Boiler",IF(AND(E43="Downstate/LI/HV",Q43&gt;=1945),"Furnace","Steam Boiler")))</f>
        <v>Furnace</v>
      </c>
      <c r="AE43" s="42">
        <f t="shared" si="12"/>
        <v>3</v>
      </c>
      <c r="AF43" s="45">
        <v>1990</v>
      </c>
      <c r="AG43" s="40">
        <f t="shared" si="13"/>
        <v>2</v>
      </c>
      <c r="AH43" s="45" t="str">
        <f>IF(AND(E43="Upstate",Q43&gt;=1945),"Forced Air",IF(Q43&gt;=1980,"Hydronic",IF(AND(E43="Downstate/LI/HV",Q43&gt;=1945),"Forced Air","Steam")))</f>
        <v>Forced Air</v>
      </c>
      <c r="AI43" s="40">
        <f t="shared" si="14"/>
        <v>4</v>
      </c>
      <c r="AJ43" s="46" t="s">
        <v>42</v>
      </c>
      <c r="AK43" s="40">
        <f t="shared" si="15"/>
        <v>0</v>
      </c>
      <c r="AL43" s="9" t="s">
        <v>1048</v>
      </c>
      <c r="AM43" s="9">
        <f t="shared" si="16"/>
        <v>4</v>
      </c>
      <c r="AN43" s="9" t="s">
        <v>1055</v>
      </c>
      <c r="AO43" s="47">
        <f>VLOOKUP(AN43,'Data Tables'!$E$4:$F$15,2,FALSE)</f>
        <v>20.157194</v>
      </c>
      <c r="AP43" s="9">
        <f t="shared" si="17"/>
        <v>0</v>
      </c>
      <c r="AQ43" s="9" t="s">
        <v>1050</v>
      </c>
      <c r="AR43" s="9">
        <f t="shared" si="18"/>
        <v>2</v>
      </c>
      <c r="AS43" s="9" t="str">
        <f t="shared" si="19"/>
        <v>Not NYC</v>
      </c>
      <c r="AT43" s="9"/>
      <c r="AU43" s="9">
        <f t="shared" si="20"/>
        <v>0</v>
      </c>
      <c r="AV43" s="9">
        <f t="shared" si="21"/>
        <v>78</v>
      </c>
    </row>
    <row r="44" spans="1:48" x14ac:dyDescent="0.25">
      <c r="A44" s="9" t="s">
        <v>662</v>
      </c>
      <c r="B44" s="9" t="s">
        <v>663</v>
      </c>
      <c r="C44" s="9" t="s">
        <v>456</v>
      </c>
      <c r="D44" s="9" t="s">
        <v>457</v>
      </c>
      <c r="E44" t="s">
        <v>1035</v>
      </c>
      <c r="F44" t="str">
        <f t="shared" si="0"/>
        <v>Not NYC</v>
      </c>
      <c r="G44" s="9" t="s">
        <v>76</v>
      </c>
      <c r="H44" s="36">
        <v>42.733189000000003</v>
      </c>
      <c r="I44" s="36">
        <v>-73.671678999999997</v>
      </c>
      <c r="J44" s="40">
        <f t="shared" si="22"/>
        <v>4</v>
      </c>
      <c r="K44" s="40">
        <f t="shared" si="2"/>
        <v>4</v>
      </c>
      <c r="L44" s="40">
        <f t="shared" si="3"/>
        <v>4</v>
      </c>
      <c r="M44" s="41">
        <v>59880.393367054719</v>
      </c>
      <c r="N44" s="41">
        <v>26110.636642611069</v>
      </c>
      <c r="O44" s="41">
        <f t="shared" si="23"/>
        <v>4117.6576380051165</v>
      </c>
      <c r="P44" s="42">
        <f t="shared" si="5"/>
        <v>2</v>
      </c>
      <c r="Q44" s="43">
        <v>1955</v>
      </c>
      <c r="R44" s="43"/>
      <c r="S44" s="40">
        <f t="shared" si="6"/>
        <v>3</v>
      </c>
      <c r="T44" s="40"/>
      <c r="U44" s="40">
        <f t="shared" si="7"/>
        <v>0</v>
      </c>
      <c r="V44" s="40" t="str">
        <f>IFERROR(VLOOKUP(A44,'Data Tables'!$L$3:$M$89,2,FALSE),"No")</f>
        <v>No</v>
      </c>
      <c r="W44" s="40">
        <f t="shared" si="8"/>
        <v>0</v>
      </c>
      <c r="X44" s="43" t="s">
        <v>1096</v>
      </c>
      <c r="Y44" s="40">
        <f t="shared" si="9"/>
        <v>4</v>
      </c>
      <c r="Z44" s="43" t="s">
        <v>46</v>
      </c>
      <c r="AA44" s="40">
        <f t="shared" si="10"/>
        <v>4</v>
      </c>
      <c r="AB44" s="43" t="s">
        <v>41</v>
      </c>
      <c r="AC44" s="42">
        <f t="shared" si="11"/>
        <v>2</v>
      </c>
      <c r="AD44" s="41" t="s">
        <v>74</v>
      </c>
      <c r="AE44" s="42">
        <f t="shared" si="12"/>
        <v>2</v>
      </c>
      <c r="AF44" s="45">
        <v>1990</v>
      </c>
      <c r="AG44" s="40">
        <f t="shared" si="13"/>
        <v>2</v>
      </c>
      <c r="AH44" s="43" t="s">
        <v>49</v>
      </c>
      <c r="AI44" s="40">
        <f t="shared" si="14"/>
        <v>2</v>
      </c>
      <c r="AJ44" s="46" t="s">
        <v>42</v>
      </c>
      <c r="AK44" s="40">
        <f t="shared" si="15"/>
        <v>0</v>
      </c>
      <c r="AL44" s="9" t="s">
        <v>1060</v>
      </c>
      <c r="AM44" s="9">
        <f t="shared" si="16"/>
        <v>2</v>
      </c>
      <c r="AN44" s="9" t="s">
        <v>1047</v>
      </c>
      <c r="AO44" s="47">
        <f>VLOOKUP(AN44,'Data Tables'!$E$4:$F$15,2,FALSE)</f>
        <v>8.6002589999999994</v>
      </c>
      <c r="AP44" s="9">
        <f t="shared" si="17"/>
        <v>4</v>
      </c>
      <c r="AQ44" s="9" t="s">
        <v>1061</v>
      </c>
      <c r="AR44" s="9">
        <f t="shared" si="18"/>
        <v>4</v>
      </c>
      <c r="AS44" s="9" t="str">
        <f t="shared" si="19"/>
        <v>Not NYC</v>
      </c>
      <c r="AT44" s="9"/>
      <c r="AU44" s="9">
        <f t="shared" si="20"/>
        <v>0</v>
      </c>
      <c r="AV44" s="9">
        <f t="shared" si="21"/>
        <v>78</v>
      </c>
    </row>
    <row r="45" spans="1:48" hidden="1" x14ac:dyDescent="0.25">
      <c r="A45" s="9" t="s">
        <v>51</v>
      </c>
      <c r="B45" s="9" t="s">
        <v>52</v>
      </c>
      <c r="C45" s="9" t="s">
        <v>45</v>
      </c>
      <c r="D45" s="9" t="s">
        <v>45</v>
      </c>
      <c r="E45" t="s">
        <v>1034</v>
      </c>
      <c r="F45" t="str">
        <f t="shared" si="0"/>
        <v>NYC</v>
      </c>
      <c r="G45" s="9" t="s">
        <v>53</v>
      </c>
      <c r="H45" s="36">
        <v>40.844781900000001</v>
      </c>
      <c r="I45" s="36">
        <v>-73.864826800000003</v>
      </c>
      <c r="J45" s="40">
        <f t="shared" si="22"/>
        <v>2</v>
      </c>
      <c r="K45" s="40">
        <f t="shared" si="2"/>
        <v>0</v>
      </c>
      <c r="L45" s="40">
        <f t="shared" si="3"/>
        <v>1</v>
      </c>
      <c r="M45" s="41">
        <v>2548331.8920415235</v>
      </c>
      <c r="N45" s="41">
        <v>287901.51331269363</v>
      </c>
      <c r="O45" s="41">
        <f t="shared" si="23"/>
        <v>175235.29304685537</v>
      </c>
      <c r="P45" s="42">
        <f t="shared" si="5"/>
        <v>4</v>
      </c>
      <c r="Q45" s="43">
        <v>1955</v>
      </c>
      <c r="R45" s="43">
        <v>1973</v>
      </c>
      <c r="S45" s="40">
        <f t="shared" si="6"/>
        <v>3</v>
      </c>
      <c r="T45" s="40"/>
      <c r="U45" s="40">
        <f t="shared" si="7"/>
        <v>0</v>
      </c>
      <c r="V45" s="40" t="str">
        <f>IFERROR(VLOOKUP(A45,'Data Tables'!$L$3:$M$89,2,FALSE),"No")</f>
        <v>No</v>
      </c>
      <c r="W45" s="40">
        <f t="shared" si="8"/>
        <v>0</v>
      </c>
      <c r="X45" s="43"/>
      <c r="Y45" s="40">
        <f t="shared" si="9"/>
        <v>0</v>
      </c>
      <c r="Z45" s="41" t="s">
        <v>46</v>
      </c>
      <c r="AA45" s="40">
        <f t="shared" si="10"/>
        <v>4</v>
      </c>
      <c r="AB45" s="41" t="s">
        <v>41</v>
      </c>
      <c r="AC45" s="42">
        <f t="shared" si="11"/>
        <v>2</v>
      </c>
      <c r="AD45" s="41" t="s">
        <v>54</v>
      </c>
      <c r="AE45" s="42">
        <f t="shared" si="12"/>
        <v>2</v>
      </c>
      <c r="AF45" s="43">
        <v>1954</v>
      </c>
      <c r="AG45" s="40">
        <f t="shared" si="13"/>
        <v>3</v>
      </c>
      <c r="AH45" s="43" t="s">
        <v>49</v>
      </c>
      <c r="AI45" s="40">
        <f t="shared" si="14"/>
        <v>2</v>
      </c>
      <c r="AJ45" s="46" t="s">
        <v>50</v>
      </c>
      <c r="AK45" s="40">
        <f t="shared" si="15"/>
        <v>3</v>
      </c>
      <c r="AL45" s="9" t="s">
        <v>1048</v>
      </c>
      <c r="AM45" s="9">
        <f t="shared" si="16"/>
        <v>4</v>
      </c>
      <c r="AN45" s="9" t="s">
        <v>1055</v>
      </c>
      <c r="AO45" s="47">
        <f>VLOOKUP(AN45,'Data Tables'!$E$4:$F$15,2,FALSE)</f>
        <v>20.157194</v>
      </c>
      <c r="AP45" s="9">
        <f t="shared" si="17"/>
        <v>0</v>
      </c>
      <c r="AQ45" s="9" t="s">
        <v>1050</v>
      </c>
      <c r="AR45" s="9">
        <f t="shared" si="18"/>
        <v>2</v>
      </c>
      <c r="AS45" s="9" t="str">
        <f t="shared" si="19"/>
        <v>NYC Natural Gas</v>
      </c>
      <c r="AT45" s="9"/>
      <c r="AU45" s="9">
        <f t="shared" si="20"/>
        <v>2</v>
      </c>
      <c r="AV45" s="9">
        <f t="shared" si="21"/>
        <v>78</v>
      </c>
    </row>
    <row r="46" spans="1:48" hidden="1" x14ac:dyDescent="0.25">
      <c r="A46" s="9" t="s">
        <v>114</v>
      </c>
      <c r="B46" s="9" t="s">
        <v>115</v>
      </c>
      <c r="C46" s="9" t="s">
        <v>59</v>
      </c>
      <c r="D46" s="9" t="s">
        <v>59</v>
      </c>
      <c r="E46" t="s">
        <v>1034</v>
      </c>
      <c r="F46" t="str">
        <f t="shared" si="0"/>
        <v>NYC</v>
      </c>
      <c r="G46" s="9" t="s">
        <v>39</v>
      </c>
      <c r="H46" s="36">
        <v>40.756833700000001</v>
      </c>
      <c r="I46" s="36">
        <v>-73.715193999999997</v>
      </c>
      <c r="J46" s="40">
        <f t="shared" si="22"/>
        <v>3</v>
      </c>
      <c r="K46" s="40">
        <f t="shared" si="2"/>
        <v>2</v>
      </c>
      <c r="L46" s="40">
        <f t="shared" si="3"/>
        <v>3</v>
      </c>
      <c r="M46" s="41">
        <v>273887.5</v>
      </c>
      <c r="N46" s="41">
        <v>6747.5992364620934</v>
      </c>
      <c r="O46" s="41">
        <f t="shared" si="23"/>
        <v>18833.793382352942</v>
      </c>
      <c r="P46" s="42">
        <f t="shared" si="5"/>
        <v>4</v>
      </c>
      <c r="Q46" s="43">
        <v>1971</v>
      </c>
      <c r="R46" s="43"/>
      <c r="S46" s="40">
        <f t="shared" si="6"/>
        <v>3</v>
      </c>
      <c r="T46" s="40"/>
      <c r="U46" s="40">
        <f t="shared" si="7"/>
        <v>0</v>
      </c>
      <c r="V46" s="40" t="str">
        <f>IFERROR(VLOOKUP(A46,'Data Tables'!$L$3:$M$89,2,FALSE),"No")</f>
        <v>No</v>
      </c>
      <c r="W46" s="40">
        <f t="shared" si="8"/>
        <v>0</v>
      </c>
      <c r="X46" s="43"/>
      <c r="Y46" s="40">
        <f t="shared" si="9"/>
        <v>0</v>
      </c>
      <c r="Z46" s="41" t="s">
        <v>46</v>
      </c>
      <c r="AA46" s="40">
        <f t="shared" si="10"/>
        <v>4</v>
      </c>
      <c r="AB46" s="41" t="s">
        <v>41</v>
      </c>
      <c r="AC46" s="42">
        <f t="shared" si="11"/>
        <v>2</v>
      </c>
      <c r="AD46" s="41" t="s">
        <v>104</v>
      </c>
      <c r="AE46" s="42">
        <f t="shared" si="12"/>
        <v>3</v>
      </c>
      <c r="AF46" s="43">
        <v>2014</v>
      </c>
      <c r="AG46" s="40">
        <f t="shared" si="13"/>
        <v>1</v>
      </c>
      <c r="AH46" s="45" t="str">
        <f>IF(AND(E46="Upstate",Q46&gt;=1945),"Forced Air",IF(Q46&gt;=1980,"Hydronic",IF(AND(E46="Downstate/LI/HV",Q46&gt;=1945),"Forced Air","Steam")))</f>
        <v>Forced Air</v>
      </c>
      <c r="AI46" s="40">
        <f t="shared" si="14"/>
        <v>4</v>
      </c>
      <c r="AJ46" s="46" t="s">
        <v>42</v>
      </c>
      <c r="AK46" s="40">
        <f t="shared" si="15"/>
        <v>0</v>
      </c>
      <c r="AL46" s="9" t="s">
        <v>1048</v>
      </c>
      <c r="AM46" s="9">
        <f t="shared" si="16"/>
        <v>4</v>
      </c>
      <c r="AN46" s="9" t="s">
        <v>1055</v>
      </c>
      <c r="AO46" s="47">
        <f>VLOOKUP(AN46,'Data Tables'!$E$4:$F$15,2,FALSE)</f>
        <v>20.157194</v>
      </c>
      <c r="AP46" s="9">
        <f t="shared" si="17"/>
        <v>0</v>
      </c>
      <c r="AQ46" s="9" t="s">
        <v>1050</v>
      </c>
      <c r="AR46" s="9">
        <f t="shared" si="18"/>
        <v>2</v>
      </c>
      <c r="AS46" s="9" t="str">
        <f t="shared" si="19"/>
        <v>NYC Natural Gas</v>
      </c>
      <c r="AT46" s="9"/>
      <c r="AU46" s="9">
        <f t="shared" si="20"/>
        <v>2</v>
      </c>
      <c r="AV46" s="9">
        <f t="shared" si="21"/>
        <v>78</v>
      </c>
    </row>
    <row r="47" spans="1:48" x14ac:dyDescent="0.25">
      <c r="A47" s="9" t="s">
        <v>999</v>
      </c>
      <c r="B47" s="9" t="s">
        <v>1000</v>
      </c>
      <c r="C47" s="9" t="s">
        <v>1001</v>
      </c>
      <c r="D47" s="9" t="s">
        <v>442</v>
      </c>
      <c r="E47" t="s">
        <v>1034</v>
      </c>
      <c r="F47" t="str">
        <f t="shared" si="0"/>
        <v>Not NYC</v>
      </c>
      <c r="G47" s="9" t="s">
        <v>76</v>
      </c>
      <c r="H47" s="36">
        <v>41.263300000000001</v>
      </c>
      <c r="I47" s="36">
        <v>-73.623999999999995</v>
      </c>
      <c r="J47" s="40">
        <f t="shared" si="22"/>
        <v>4</v>
      </c>
      <c r="K47" s="40">
        <f t="shared" si="2"/>
        <v>4</v>
      </c>
      <c r="L47" s="40">
        <f t="shared" si="3"/>
        <v>4</v>
      </c>
      <c r="M47" s="41">
        <v>27729.741171063408</v>
      </c>
      <c r="N47" s="41">
        <v>12091.456905986954</v>
      </c>
      <c r="O47" s="41">
        <f t="shared" si="23"/>
        <v>1906.8274958219486</v>
      </c>
      <c r="P47" s="42">
        <f t="shared" si="5"/>
        <v>1</v>
      </c>
      <c r="Q47" s="43">
        <v>1978</v>
      </c>
      <c r="S47" s="40">
        <f t="shared" si="6"/>
        <v>3</v>
      </c>
      <c r="T47" s="40"/>
      <c r="U47" s="40">
        <f t="shared" si="7"/>
        <v>0</v>
      </c>
      <c r="V47" s="40" t="str">
        <f>IFERROR(VLOOKUP(A47,'Data Tables'!$L$3:$M$89,2,FALSE),"No")</f>
        <v>No</v>
      </c>
      <c r="W47" s="40">
        <f t="shared" si="8"/>
        <v>0</v>
      </c>
      <c r="X47" s="43"/>
      <c r="Y47" s="40">
        <f t="shared" si="9"/>
        <v>0</v>
      </c>
      <c r="Z47" s="43" t="s">
        <v>46</v>
      </c>
      <c r="AA47" s="40">
        <f t="shared" si="10"/>
        <v>4</v>
      </c>
      <c r="AB47" s="44" t="str">
        <f>IF(AND(E47="Manhattan",G47="Multifamily Housing"),IF(Q47&lt;1980,"Dual Fuel","Natural Gas"),IF(AND(E47="Manhattan",G47&lt;&gt;"Multifamily Housing"),IF(Q47&lt;1945,"Oil",IF(Q47&lt;1980,"Dual Fuel","Natural Gas")),IF(E47="Downstate/LI/HV",IF(Q47&lt;1980,"Dual Fuel","Natural Gas"),IF(Q47&lt;1945,"Dual Fuel","Natural Gas"))))</f>
        <v>Dual Fuel</v>
      </c>
      <c r="AC47" s="42">
        <f t="shared" si="11"/>
        <v>3</v>
      </c>
      <c r="AD47" s="44" t="str">
        <f>IF(AND(E47="Upstate",Q47&gt;=1945),"Furnace",IF(Q47&gt;=1980,"HW Boiler",IF(AND(E47="Downstate/LI/HV",Q47&gt;=1945),"Furnace","Steam Boiler")))</f>
        <v>Furnace</v>
      </c>
      <c r="AE47" s="42">
        <f t="shared" si="12"/>
        <v>3</v>
      </c>
      <c r="AF47" s="45">
        <v>1990</v>
      </c>
      <c r="AG47" s="40">
        <f t="shared" si="13"/>
        <v>2</v>
      </c>
      <c r="AH47" s="45" t="str">
        <f>IF(AND(E47="Upstate",Q47&gt;=1945),"Forced Air",IF(Q47&gt;=1980,"Hydronic",IF(AND(E47="Downstate/LI/HV",Q47&gt;=1945),"Forced Air","Steam")))</f>
        <v>Forced Air</v>
      </c>
      <c r="AI47" s="40">
        <f t="shared" si="14"/>
        <v>4</v>
      </c>
      <c r="AJ47" s="46" t="s">
        <v>42</v>
      </c>
      <c r="AK47" s="40">
        <f t="shared" si="15"/>
        <v>0</v>
      </c>
      <c r="AL47" s="9" t="s">
        <v>1048</v>
      </c>
      <c r="AM47" s="9">
        <f t="shared" si="16"/>
        <v>4</v>
      </c>
      <c r="AN47" s="9" t="s">
        <v>1053</v>
      </c>
      <c r="AO47" s="47">
        <f>VLOOKUP(AN47,'Data Tables'!$E$4:$F$15,2,FALSE)</f>
        <v>9.6621608999999999</v>
      </c>
      <c r="AP47" s="9">
        <f t="shared" si="17"/>
        <v>3</v>
      </c>
      <c r="AQ47" s="9" t="s">
        <v>1050</v>
      </c>
      <c r="AR47" s="9">
        <f t="shared" si="18"/>
        <v>2</v>
      </c>
      <c r="AS47" s="9" t="str">
        <f t="shared" si="19"/>
        <v>Not NYC</v>
      </c>
      <c r="AT47" s="9"/>
      <c r="AU47" s="9">
        <f t="shared" si="20"/>
        <v>0</v>
      </c>
      <c r="AV47" s="9">
        <f t="shared" si="21"/>
        <v>78</v>
      </c>
    </row>
    <row r="48" spans="1:48" x14ac:dyDescent="0.25">
      <c r="A48" s="9" t="s">
        <v>472</v>
      </c>
      <c r="B48" s="9" t="s">
        <v>473</v>
      </c>
      <c r="C48" s="9" t="s">
        <v>474</v>
      </c>
      <c r="D48" s="9" t="s">
        <v>424</v>
      </c>
      <c r="E48" t="s">
        <v>1034</v>
      </c>
      <c r="F48" t="str">
        <f t="shared" si="0"/>
        <v>Not NYC</v>
      </c>
      <c r="G48" s="9" t="s">
        <v>76</v>
      </c>
      <c r="H48" s="36">
        <v>40.802739000000003</v>
      </c>
      <c r="I48" s="36">
        <v>-73.285218999999998</v>
      </c>
      <c r="J48" s="40">
        <f t="shared" si="22"/>
        <v>4</v>
      </c>
      <c r="K48" s="40">
        <f t="shared" si="2"/>
        <v>4</v>
      </c>
      <c r="L48" s="40">
        <f t="shared" si="3"/>
        <v>4</v>
      </c>
      <c r="M48" s="41">
        <v>152443.15815712645</v>
      </c>
      <c r="N48" s="41">
        <v>66472.307335956313</v>
      </c>
      <c r="O48" s="41">
        <f t="shared" si="23"/>
        <v>10482.708934451815</v>
      </c>
      <c r="P48" s="42">
        <f t="shared" si="5"/>
        <v>3</v>
      </c>
      <c r="Q48" s="43">
        <v>1931</v>
      </c>
      <c r="R48" s="43"/>
      <c r="S48" s="40">
        <f t="shared" si="6"/>
        <v>4</v>
      </c>
      <c r="T48" s="40" t="s">
        <v>1162</v>
      </c>
      <c r="U48" s="40">
        <f t="shared" si="7"/>
        <v>4</v>
      </c>
      <c r="V48" s="40" t="str">
        <f>IFERROR(VLOOKUP(A48,'Data Tables'!$L$3:$M$89,2,FALSE),"No")</f>
        <v>No</v>
      </c>
      <c r="W48" s="40">
        <f t="shared" si="8"/>
        <v>0</v>
      </c>
      <c r="X48" s="43"/>
      <c r="Y48" s="40">
        <f t="shared" si="9"/>
        <v>0</v>
      </c>
      <c r="Z48" s="43" t="s">
        <v>46</v>
      </c>
      <c r="AA48" s="40">
        <f t="shared" si="10"/>
        <v>4</v>
      </c>
      <c r="AB48" s="44" t="str">
        <f>IF(AND(E48="Manhattan",G48="Multifamily Housing"),IF(Q48&lt;1980,"Dual Fuel","Natural Gas"),IF(AND(E48="Manhattan",G48&lt;&gt;"Multifamily Housing"),IF(Q48&lt;1945,"Oil",IF(Q48&lt;1980,"Dual Fuel","Natural Gas")),IF(E48="Downstate/LI/HV",IF(Q48&lt;1980,"Dual Fuel","Natural Gas"),IF(Q48&lt;1945,"Dual Fuel","Natural Gas"))))</f>
        <v>Dual Fuel</v>
      </c>
      <c r="AC48" s="42">
        <f t="shared" si="11"/>
        <v>3</v>
      </c>
      <c r="AD48" s="44" t="str">
        <f>IF(AND(E48="Upstate",Q48&gt;=1945),"Furnace",IF(Q48&gt;=1980,"HW Boiler",IF(AND(E48="Downstate/LI/HV",Q48&gt;=1945),"Furnace","Steam Boiler")))</f>
        <v>Steam Boiler</v>
      </c>
      <c r="AE48" s="42">
        <f t="shared" si="12"/>
        <v>2</v>
      </c>
      <c r="AF48" s="45">
        <v>1990</v>
      </c>
      <c r="AG48" s="40">
        <f t="shared" si="13"/>
        <v>2</v>
      </c>
      <c r="AH48" s="45" t="str">
        <f>IF(AND(E48="Upstate",Q48&gt;=1945),"Forced Air",IF(Q48&gt;=1980,"Hydronic",IF(AND(E48="Downstate/LI/HV",Q48&gt;=1945),"Forced Air","Steam")))</f>
        <v>Steam</v>
      </c>
      <c r="AI48" s="40">
        <f t="shared" si="14"/>
        <v>2</v>
      </c>
      <c r="AJ48" s="46" t="s">
        <v>42</v>
      </c>
      <c r="AK48" s="40">
        <f t="shared" si="15"/>
        <v>0</v>
      </c>
      <c r="AL48" s="9" t="s">
        <v>1048</v>
      </c>
      <c r="AM48" s="9">
        <f t="shared" si="16"/>
        <v>4</v>
      </c>
      <c r="AN48" s="9" t="s">
        <v>1052</v>
      </c>
      <c r="AO48" s="47">
        <f>VLOOKUP(AN48,'Data Tables'!$E$4:$F$15,2,FALSE)</f>
        <v>18.814844999999998</v>
      </c>
      <c r="AP48" s="9">
        <f t="shared" si="17"/>
        <v>1</v>
      </c>
      <c r="AQ48" s="9" t="s">
        <v>1058</v>
      </c>
      <c r="AR48" s="9">
        <f t="shared" si="18"/>
        <v>1</v>
      </c>
      <c r="AS48" s="9" t="str">
        <f t="shared" si="19"/>
        <v>Not NYC</v>
      </c>
      <c r="AT48" s="9"/>
      <c r="AU48" s="9">
        <f t="shared" si="20"/>
        <v>0</v>
      </c>
      <c r="AV48" s="9">
        <f t="shared" si="21"/>
        <v>78</v>
      </c>
    </row>
    <row r="49" spans="1:48" hidden="1" x14ac:dyDescent="0.25">
      <c r="A49" s="9" t="s">
        <v>187</v>
      </c>
      <c r="B49" s="9" t="s">
        <v>188</v>
      </c>
      <c r="C49" s="9" t="s">
        <v>38</v>
      </c>
      <c r="D49" s="9" t="s">
        <v>38</v>
      </c>
      <c r="E49" t="s">
        <v>1034</v>
      </c>
      <c r="F49" t="str">
        <f t="shared" si="0"/>
        <v>NYC</v>
      </c>
      <c r="G49" s="9" t="s">
        <v>76</v>
      </c>
      <c r="H49" s="36">
        <v>40.608693299999999</v>
      </c>
      <c r="I49" s="36">
        <v>-74.024320299999999</v>
      </c>
      <c r="J49" s="40">
        <f t="shared" si="22"/>
        <v>4</v>
      </c>
      <c r="K49" s="40">
        <f t="shared" si="2"/>
        <v>4</v>
      </c>
      <c r="L49" s="40">
        <f t="shared" si="3"/>
        <v>4</v>
      </c>
      <c r="M49" s="41">
        <v>151853.66175035297</v>
      </c>
      <c r="N49" s="41">
        <v>63869.82121402325</v>
      </c>
      <c r="O49" s="41">
        <f t="shared" si="23"/>
        <v>10442.172387421331</v>
      </c>
      <c r="P49" s="42">
        <f t="shared" si="5"/>
        <v>3</v>
      </c>
      <c r="Q49" s="43">
        <v>1954</v>
      </c>
      <c r="R49" s="43"/>
      <c r="S49" s="40">
        <f t="shared" si="6"/>
        <v>3</v>
      </c>
      <c r="T49" s="40"/>
      <c r="U49" s="40">
        <f t="shared" si="7"/>
        <v>0</v>
      </c>
      <c r="V49" s="40" t="str">
        <f>IFERROR(VLOOKUP(A49,'Data Tables'!$L$3:$M$89,2,FALSE),"No")</f>
        <v>No</v>
      </c>
      <c r="W49" s="40">
        <f t="shared" si="8"/>
        <v>0</v>
      </c>
      <c r="X49" s="43"/>
      <c r="Y49" s="40">
        <f t="shared" si="9"/>
        <v>0</v>
      </c>
      <c r="Z49" s="41" t="s">
        <v>46</v>
      </c>
      <c r="AA49" s="40">
        <f t="shared" si="10"/>
        <v>4</v>
      </c>
      <c r="AB49" s="44" t="str">
        <f>IF(AND(E49="Manhattan",G49="Multifamily Housing"),IF(Q49&lt;1980,"Dual Fuel","Natural Gas"),IF(AND(E49="Manhattan",G49&lt;&gt;"Multifamily Housing"),IF(Q49&lt;1945,"Oil",IF(Q49&lt;1980,"Dual Fuel","Natural Gas")),IF(E49="Downstate/LI/HV",IF(Q49&lt;1980,"Dual Fuel","Natural Gas"),IF(Q49&lt;1945,"Dual Fuel","Natural Gas"))))</f>
        <v>Dual Fuel</v>
      </c>
      <c r="AC49" s="42">
        <f t="shared" si="11"/>
        <v>3</v>
      </c>
      <c r="AD49" s="41" t="s">
        <v>74</v>
      </c>
      <c r="AE49" s="42">
        <f t="shared" si="12"/>
        <v>2</v>
      </c>
      <c r="AF49" s="45">
        <v>1990</v>
      </c>
      <c r="AG49" s="40">
        <f t="shared" si="13"/>
        <v>2</v>
      </c>
      <c r="AH49" s="45" t="str">
        <f>IF(AND(E49="Upstate",Q49&gt;=1945),"Forced Air",IF(Q49&gt;=1980,"Hydronic",IF(AND(E49="Downstate/LI/HV",Q49&gt;=1945),"Forced Air","Steam")))</f>
        <v>Forced Air</v>
      </c>
      <c r="AI49" s="40">
        <f t="shared" si="14"/>
        <v>4</v>
      </c>
      <c r="AJ49" s="46" t="s">
        <v>42</v>
      </c>
      <c r="AK49" s="40">
        <f t="shared" si="15"/>
        <v>0</v>
      </c>
      <c r="AL49" s="9" t="s">
        <v>1048</v>
      </c>
      <c r="AM49" s="9">
        <f t="shared" si="16"/>
        <v>4</v>
      </c>
      <c r="AN49" s="9" t="s">
        <v>1055</v>
      </c>
      <c r="AO49" s="47">
        <f>VLOOKUP(AN49,'Data Tables'!$E$4:$F$15,2,FALSE)</f>
        <v>20.157194</v>
      </c>
      <c r="AP49" s="9">
        <f t="shared" si="17"/>
        <v>0</v>
      </c>
      <c r="AQ49" s="9" t="s">
        <v>1050</v>
      </c>
      <c r="AR49" s="9">
        <f t="shared" si="18"/>
        <v>2</v>
      </c>
      <c r="AS49" s="9" t="str">
        <f t="shared" si="19"/>
        <v>NYC Dual Fuel</v>
      </c>
      <c r="AT49" s="9" t="s">
        <v>1162</v>
      </c>
      <c r="AU49" s="9">
        <f t="shared" si="20"/>
        <v>0</v>
      </c>
      <c r="AV49" s="9">
        <f t="shared" si="21"/>
        <v>77</v>
      </c>
    </row>
    <row r="50" spans="1:48" x14ac:dyDescent="0.25">
      <c r="A50" s="9" t="s">
        <v>510</v>
      </c>
      <c r="B50" s="9" t="s">
        <v>511</v>
      </c>
      <c r="C50" s="9" t="s">
        <v>512</v>
      </c>
      <c r="D50" s="9" t="s">
        <v>513</v>
      </c>
      <c r="E50" t="s">
        <v>1034</v>
      </c>
      <c r="F50" t="str">
        <f t="shared" si="0"/>
        <v>Not NYC</v>
      </c>
      <c r="G50" s="9" t="s">
        <v>53</v>
      </c>
      <c r="H50" s="36">
        <v>41.740935999999998</v>
      </c>
      <c r="I50" s="36">
        <v>-74.082188000000002</v>
      </c>
      <c r="J50" s="40">
        <f t="shared" si="22"/>
        <v>2</v>
      </c>
      <c r="K50" s="40">
        <f t="shared" si="2"/>
        <v>0</v>
      </c>
      <c r="L50" s="40">
        <f t="shared" si="3"/>
        <v>1</v>
      </c>
      <c r="M50" s="41">
        <v>125711.87873376624</v>
      </c>
      <c r="N50" s="41">
        <v>14151.775822368421</v>
      </c>
      <c r="O50" s="41">
        <f t="shared" si="23"/>
        <v>8644.5403670454562</v>
      </c>
      <c r="P50" s="42">
        <f t="shared" si="5"/>
        <v>3</v>
      </c>
      <c r="Q50" s="43">
        <v>1909</v>
      </c>
      <c r="R50" s="43">
        <v>2009</v>
      </c>
      <c r="S50" s="40">
        <f t="shared" si="6"/>
        <v>0</v>
      </c>
      <c r="T50" s="40" t="s">
        <v>1162</v>
      </c>
      <c r="U50" s="40">
        <f t="shared" si="7"/>
        <v>4</v>
      </c>
      <c r="V50" s="40" t="str">
        <f>IFERROR(VLOOKUP(A50,'Data Tables'!$L$3:$M$89,2,FALSE),"No")</f>
        <v>No</v>
      </c>
      <c r="W50" s="40">
        <f t="shared" si="8"/>
        <v>0</v>
      </c>
      <c r="X50" s="43"/>
      <c r="Y50" s="40">
        <f t="shared" si="9"/>
        <v>0</v>
      </c>
      <c r="Z50" s="43" t="s">
        <v>46</v>
      </c>
      <c r="AA50" s="40">
        <f t="shared" si="10"/>
        <v>4</v>
      </c>
      <c r="AB50" s="43" t="s">
        <v>41</v>
      </c>
      <c r="AC50" s="42">
        <f t="shared" si="11"/>
        <v>2</v>
      </c>
      <c r="AD50" s="41" t="s">
        <v>429</v>
      </c>
      <c r="AE50" s="42">
        <f t="shared" si="12"/>
        <v>4</v>
      </c>
      <c r="AF50" s="45">
        <v>1990</v>
      </c>
      <c r="AG50" s="40">
        <f t="shared" si="13"/>
        <v>2</v>
      </c>
      <c r="AH50" s="43" t="s">
        <v>89</v>
      </c>
      <c r="AI50" s="40">
        <f t="shared" si="14"/>
        <v>4</v>
      </c>
      <c r="AJ50" s="46" t="s">
        <v>430</v>
      </c>
      <c r="AK50" s="40">
        <f t="shared" si="15"/>
        <v>4</v>
      </c>
      <c r="AL50" s="9" t="s">
        <v>1064</v>
      </c>
      <c r="AM50" s="9">
        <f t="shared" si="16"/>
        <v>1</v>
      </c>
      <c r="AN50" s="9" t="s">
        <v>1056</v>
      </c>
      <c r="AO50" s="47">
        <f>VLOOKUP(AN50,'Data Tables'!$E$4:$F$15,2,FALSE)</f>
        <v>13.229555</v>
      </c>
      <c r="AP50" s="9">
        <f t="shared" si="17"/>
        <v>2</v>
      </c>
      <c r="AQ50" s="9" t="s">
        <v>1061</v>
      </c>
      <c r="AR50" s="9">
        <f t="shared" si="18"/>
        <v>4</v>
      </c>
      <c r="AS50" s="9" t="str">
        <f t="shared" si="19"/>
        <v>Not NYC</v>
      </c>
      <c r="AT50" s="9"/>
      <c r="AU50" s="9">
        <f t="shared" si="20"/>
        <v>0</v>
      </c>
      <c r="AV50" s="9">
        <f t="shared" si="21"/>
        <v>78</v>
      </c>
    </row>
    <row r="51" spans="1:48" hidden="1" x14ac:dyDescent="0.25">
      <c r="A51" s="9" t="s">
        <v>105</v>
      </c>
      <c r="B51" s="9" t="s">
        <v>106</v>
      </c>
      <c r="C51" s="9" t="s">
        <v>62</v>
      </c>
      <c r="D51" s="9" t="s">
        <v>63</v>
      </c>
      <c r="E51" t="s">
        <v>63</v>
      </c>
      <c r="F51" t="str">
        <f t="shared" si="0"/>
        <v>NYC</v>
      </c>
      <c r="G51" s="9" t="s">
        <v>39</v>
      </c>
      <c r="H51" s="36">
        <v>40.731901100000002</v>
      </c>
      <c r="I51" s="36">
        <v>-73.981718599999994</v>
      </c>
      <c r="J51" s="40">
        <f t="shared" si="22"/>
        <v>3</v>
      </c>
      <c r="K51" s="40">
        <f t="shared" si="2"/>
        <v>2</v>
      </c>
      <c r="L51" s="40">
        <f t="shared" si="3"/>
        <v>3</v>
      </c>
      <c r="M51" s="41">
        <v>340472.517535294</v>
      </c>
      <c r="N51" s="41">
        <v>18955.699740132848</v>
      </c>
      <c r="O51" s="41">
        <f t="shared" si="23"/>
        <v>23412.492529338746</v>
      </c>
      <c r="P51" s="42">
        <f t="shared" si="5"/>
        <v>4</v>
      </c>
      <c r="Q51" s="43">
        <v>1947</v>
      </c>
      <c r="R51" s="43"/>
      <c r="S51" s="40">
        <f t="shared" si="6"/>
        <v>3</v>
      </c>
      <c r="T51" s="40"/>
      <c r="U51" s="40">
        <f t="shared" si="7"/>
        <v>0</v>
      </c>
      <c r="V51" s="40" t="str">
        <f>IFERROR(VLOOKUP(A51,'Data Tables'!$L$3:$M$89,2,FALSE),"No")</f>
        <v>No</v>
      </c>
      <c r="W51" s="40">
        <f t="shared" si="8"/>
        <v>0</v>
      </c>
      <c r="X51" s="43"/>
      <c r="Y51" s="40">
        <f t="shared" si="9"/>
        <v>0</v>
      </c>
      <c r="Z51" s="41" t="s">
        <v>46</v>
      </c>
      <c r="AA51" s="40">
        <f t="shared" si="10"/>
        <v>4</v>
      </c>
      <c r="AB51" s="41" t="s">
        <v>41</v>
      </c>
      <c r="AC51" s="42">
        <f t="shared" si="11"/>
        <v>2</v>
      </c>
      <c r="AD51" s="41" t="s">
        <v>54</v>
      </c>
      <c r="AE51" s="42">
        <f t="shared" si="12"/>
        <v>2</v>
      </c>
      <c r="AF51" s="45">
        <v>1990</v>
      </c>
      <c r="AG51" s="40">
        <f t="shared" si="13"/>
        <v>2</v>
      </c>
      <c r="AH51" s="43" t="s">
        <v>49</v>
      </c>
      <c r="AI51" s="40">
        <f t="shared" si="14"/>
        <v>2</v>
      </c>
      <c r="AJ51" s="46" t="s">
        <v>49</v>
      </c>
      <c r="AK51" s="40">
        <f t="shared" si="15"/>
        <v>1</v>
      </c>
      <c r="AL51" s="9" t="s">
        <v>1048</v>
      </c>
      <c r="AM51" s="9">
        <f t="shared" si="16"/>
        <v>4</v>
      </c>
      <c r="AN51" s="9" t="s">
        <v>1055</v>
      </c>
      <c r="AO51" s="47">
        <f>VLOOKUP(AN51,'Data Tables'!$E$4:$F$15,2,FALSE)</f>
        <v>20.157194</v>
      </c>
      <c r="AP51" s="9">
        <f t="shared" si="17"/>
        <v>0</v>
      </c>
      <c r="AQ51" s="9" t="s">
        <v>1050</v>
      </c>
      <c r="AR51" s="9">
        <f t="shared" si="18"/>
        <v>2</v>
      </c>
      <c r="AS51" s="9" t="str">
        <f t="shared" si="19"/>
        <v>NYC Natural Gas</v>
      </c>
      <c r="AT51" s="9"/>
      <c r="AU51" s="9">
        <f t="shared" si="20"/>
        <v>2</v>
      </c>
      <c r="AV51" s="9">
        <f t="shared" si="21"/>
        <v>77</v>
      </c>
    </row>
    <row r="52" spans="1:48" hidden="1" x14ac:dyDescent="0.25">
      <c r="A52" s="37" t="s">
        <v>189</v>
      </c>
      <c r="B52" s="9" t="s">
        <v>190</v>
      </c>
      <c r="C52" s="9" t="s">
        <v>38</v>
      </c>
      <c r="D52" s="9" t="s">
        <v>38</v>
      </c>
      <c r="E52" t="s">
        <v>1034</v>
      </c>
      <c r="F52" t="str">
        <f t="shared" si="0"/>
        <v>NYC</v>
      </c>
      <c r="G52" s="9" t="s">
        <v>39</v>
      </c>
      <c r="H52" s="36">
        <v>40.577057600000003</v>
      </c>
      <c r="I52" s="36">
        <v>-73.979180299999996</v>
      </c>
      <c r="J52" s="40">
        <f t="shared" si="22"/>
        <v>3</v>
      </c>
      <c r="K52" s="40">
        <f t="shared" si="2"/>
        <v>2</v>
      </c>
      <c r="L52" s="40">
        <f t="shared" si="3"/>
        <v>3</v>
      </c>
      <c r="M52" s="41">
        <v>141879.87670588199</v>
      </c>
      <c r="N52" s="41">
        <v>3451.1416224736458</v>
      </c>
      <c r="O52" s="41">
        <f t="shared" si="23"/>
        <v>9756.3279923044738</v>
      </c>
      <c r="P52" s="42">
        <f t="shared" si="5"/>
        <v>3</v>
      </c>
      <c r="Q52" s="43">
        <v>1961</v>
      </c>
      <c r="R52" s="43">
        <v>2015</v>
      </c>
      <c r="S52" s="40">
        <f t="shared" si="6"/>
        <v>0</v>
      </c>
      <c r="T52" s="40"/>
      <c r="U52" s="40">
        <f t="shared" si="7"/>
        <v>0</v>
      </c>
      <c r="V52" s="40" t="str">
        <f>IFERROR(VLOOKUP(A52,'Data Tables'!$L$3:$M$89,2,FALSE),"No")</f>
        <v>No</v>
      </c>
      <c r="W52" s="40">
        <f t="shared" si="8"/>
        <v>0</v>
      </c>
      <c r="X52" s="43"/>
      <c r="Y52" s="40">
        <f t="shared" si="9"/>
        <v>0</v>
      </c>
      <c r="Z52" s="41" t="s">
        <v>46</v>
      </c>
      <c r="AA52" s="40">
        <f t="shared" si="10"/>
        <v>4</v>
      </c>
      <c r="AB52" s="44" t="str">
        <f>IF(AND(E52="Manhattan",G52="Multifamily Housing"),IF(Q52&lt;1980,"Dual Fuel","Natural Gas"),IF(AND(E52="Manhattan",G52&lt;&gt;"Multifamily Housing"),IF(Q52&lt;1945,"Oil",IF(Q52&lt;1980,"Dual Fuel","Natural Gas")),IF(E52="Downstate/LI/HV",IF(Q52&lt;1980,"Dual Fuel","Natural Gas"),IF(Q52&lt;1945,"Dual Fuel","Natural Gas"))))</f>
        <v>Dual Fuel</v>
      </c>
      <c r="AC52" s="42">
        <f t="shared" si="11"/>
        <v>3</v>
      </c>
      <c r="AD52" s="44" t="str">
        <f>IF(AND(E52="Upstate",Q52&gt;=1945),"Furnace",IF(Q52&gt;=1980,"HW Boiler",IF(AND(E52="Downstate/LI/HV",Q52&gt;=1945),"Furnace","Steam Boiler")))</f>
        <v>Furnace</v>
      </c>
      <c r="AE52" s="42">
        <f t="shared" si="12"/>
        <v>3</v>
      </c>
      <c r="AF52" s="45">
        <v>1990</v>
      </c>
      <c r="AG52" s="40">
        <f t="shared" si="13"/>
        <v>2</v>
      </c>
      <c r="AH52" s="45" t="str">
        <f>IF(AND(E52="Upstate",Q52&gt;=1945),"Forced Air",IF(Q52&gt;=1980,"Hydronic",IF(AND(E52="Downstate/LI/HV",Q52&gt;=1945),"Forced Air","Steam")))</f>
        <v>Forced Air</v>
      </c>
      <c r="AI52" s="40">
        <f t="shared" si="14"/>
        <v>4</v>
      </c>
      <c r="AJ52" s="46" t="s">
        <v>42</v>
      </c>
      <c r="AK52" s="40">
        <f t="shared" si="15"/>
        <v>0</v>
      </c>
      <c r="AL52" s="9" t="s">
        <v>1048</v>
      </c>
      <c r="AM52" s="9">
        <f t="shared" si="16"/>
        <v>4</v>
      </c>
      <c r="AN52" s="9" t="s">
        <v>1055</v>
      </c>
      <c r="AO52" s="47">
        <f>VLOOKUP(AN52,'Data Tables'!$E$4:$F$15,2,FALSE)</f>
        <v>20.157194</v>
      </c>
      <c r="AP52" s="9">
        <f t="shared" si="17"/>
        <v>0</v>
      </c>
      <c r="AQ52" s="9" t="s">
        <v>1050</v>
      </c>
      <c r="AR52" s="9">
        <f t="shared" si="18"/>
        <v>2</v>
      </c>
      <c r="AS52" s="9" t="str">
        <f t="shared" si="19"/>
        <v>NYC Dual Fuel</v>
      </c>
      <c r="AT52" s="9"/>
      <c r="AU52" s="9">
        <f t="shared" si="20"/>
        <v>3</v>
      </c>
      <c r="AV52" s="9">
        <f t="shared" si="21"/>
        <v>77</v>
      </c>
    </row>
    <row r="53" spans="1:48" hidden="1" x14ac:dyDescent="0.25">
      <c r="A53" s="9" t="s">
        <v>195</v>
      </c>
      <c r="B53" s="9" t="s">
        <v>196</v>
      </c>
      <c r="C53" s="9" t="s">
        <v>59</v>
      </c>
      <c r="D53" s="9" t="s">
        <v>59</v>
      </c>
      <c r="E53" t="s">
        <v>1034</v>
      </c>
      <c r="F53" t="str">
        <f t="shared" si="0"/>
        <v>NYC</v>
      </c>
      <c r="G53" s="9" t="s">
        <v>39</v>
      </c>
      <c r="H53" s="36">
        <v>40.724035399999998</v>
      </c>
      <c r="I53" s="36">
        <v>-73.850087200000004</v>
      </c>
      <c r="J53" s="40">
        <f t="shared" si="22"/>
        <v>3</v>
      </c>
      <c r="K53" s="40">
        <f t="shared" si="2"/>
        <v>2</v>
      </c>
      <c r="L53" s="40">
        <f t="shared" si="3"/>
        <v>3</v>
      </c>
      <c r="M53" s="41">
        <v>135430.19788235301</v>
      </c>
      <c r="N53" s="41">
        <v>5356.4466413162445</v>
      </c>
      <c r="O53" s="41">
        <f t="shared" si="23"/>
        <v>9312.8177249688633</v>
      </c>
      <c r="P53" s="42">
        <f t="shared" si="5"/>
        <v>3</v>
      </c>
      <c r="Q53" s="43">
        <v>1960</v>
      </c>
      <c r="R53" s="43"/>
      <c r="S53" s="40">
        <f t="shared" si="6"/>
        <v>3</v>
      </c>
      <c r="T53" s="40"/>
      <c r="U53" s="40">
        <f t="shared" si="7"/>
        <v>0</v>
      </c>
      <c r="V53" s="40" t="str">
        <f>IFERROR(VLOOKUP(A53,'Data Tables'!$L$3:$M$89,2,FALSE),"No")</f>
        <v>No</v>
      </c>
      <c r="W53" s="40">
        <f t="shared" si="8"/>
        <v>0</v>
      </c>
      <c r="X53" s="43"/>
      <c r="Y53" s="40">
        <f t="shared" si="9"/>
        <v>0</v>
      </c>
      <c r="Z53" s="41" t="s">
        <v>67</v>
      </c>
      <c r="AA53" s="40">
        <f t="shared" si="10"/>
        <v>2</v>
      </c>
      <c r="AB53" s="44" t="str">
        <f>IF(AND(E53="Manhattan",G53="Multifamily Housing"),IF(Q53&lt;1980,"Dual Fuel","Natural Gas"),IF(AND(E53="Manhattan",G53&lt;&gt;"Multifamily Housing"),IF(Q53&lt;1945,"Oil",IF(Q53&lt;1980,"Dual Fuel","Natural Gas")),IF(E53="Downstate/LI/HV",IF(Q53&lt;1980,"Dual Fuel","Natural Gas"),IF(Q53&lt;1945,"Dual Fuel","Natural Gas"))))</f>
        <v>Dual Fuel</v>
      </c>
      <c r="AC53" s="42">
        <f t="shared" si="11"/>
        <v>3</v>
      </c>
      <c r="AD53" s="44" t="str">
        <f>IF(AND(E53="Upstate",Q53&gt;=1945),"Furnace",IF(Q53&gt;=1980,"HW Boiler",IF(AND(E53="Downstate/LI/HV",Q53&gt;=1945),"Furnace","Steam Boiler")))</f>
        <v>Furnace</v>
      </c>
      <c r="AE53" s="42">
        <f t="shared" si="12"/>
        <v>3</v>
      </c>
      <c r="AF53" s="45">
        <v>1990</v>
      </c>
      <c r="AG53" s="40">
        <f t="shared" si="13"/>
        <v>2</v>
      </c>
      <c r="AH53" s="45" t="str">
        <f>IF(AND(E53="Upstate",Q53&gt;=1945),"Forced Air",IF(Q53&gt;=1980,"Hydronic",IF(AND(E53="Downstate/LI/HV",Q53&gt;=1945),"Forced Air","Steam")))</f>
        <v>Forced Air</v>
      </c>
      <c r="AI53" s="40">
        <f t="shared" si="14"/>
        <v>4</v>
      </c>
      <c r="AJ53" s="46" t="s">
        <v>42</v>
      </c>
      <c r="AK53" s="40">
        <f t="shared" si="15"/>
        <v>0</v>
      </c>
      <c r="AL53" s="9" t="s">
        <v>1048</v>
      </c>
      <c r="AM53" s="9">
        <f t="shared" si="16"/>
        <v>4</v>
      </c>
      <c r="AN53" s="9" t="s">
        <v>1055</v>
      </c>
      <c r="AO53" s="47">
        <f>VLOOKUP(AN53,'Data Tables'!$E$4:$F$15,2,FALSE)</f>
        <v>20.157194</v>
      </c>
      <c r="AP53" s="9">
        <f t="shared" si="17"/>
        <v>0</v>
      </c>
      <c r="AQ53" s="9" t="s">
        <v>1050</v>
      </c>
      <c r="AR53" s="9">
        <f t="shared" si="18"/>
        <v>2</v>
      </c>
      <c r="AS53" s="9" t="str">
        <f t="shared" si="19"/>
        <v>NYC Dual Fuel</v>
      </c>
      <c r="AT53" s="9"/>
      <c r="AU53" s="9">
        <f t="shared" si="20"/>
        <v>3</v>
      </c>
      <c r="AV53" s="9">
        <f t="shared" si="21"/>
        <v>77</v>
      </c>
    </row>
    <row r="54" spans="1:48" hidden="1" x14ac:dyDescent="0.25">
      <c r="A54" s="9" t="s">
        <v>214</v>
      </c>
      <c r="B54" s="9" t="s">
        <v>215</v>
      </c>
      <c r="C54" s="9" t="s">
        <v>62</v>
      </c>
      <c r="D54" s="9" t="s">
        <v>63</v>
      </c>
      <c r="E54" t="s">
        <v>63</v>
      </c>
      <c r="F54" t="str">
        <f t="shared" si="0"/>
        <v>NYC</v>
      </c>
      <c r="G54" s="9" t="s">
        <v>39</v>
      </c>
      <c r="H54" s="36">
        <v>40.710633399999999</v>
      </c>
      <c r="I54" s="36">
        <v>-73.994984900000006</v>
      </c>
      <c r="J54" s="40">
        <f t="shared" si="22"/>
        <v>3</v>
      </c>
      <c r="K54" s="40">
        <f t="shared" si="2"/>
        <v>2</v>
      </c>
      <c r="L54" s="40">
        <f t="shared" si="3"/>
        <v>3</v>
      </c>
      <c r="M54" s="41">
        <v>118767.87635294101</v>
      </c>
      <c r="N54" s="41">
        <v>3506.8189192339346</v>
      </c>
      <c r="O54" s="41">
        <f t="shared" si="23"/>
        <v>8167.038085681651</v>
      </c>
      <c r="P54" s="42">
        <f t="shared" si="5"/>
        <v>3</v>
      </c>
      <c r="Q54" s="43">
        <v>1935</v>
      </c>
      <c r="R54" s="43"/>
      <c r="S54" s="40">
        <f t="shared" si="6"/>
        <v>4</v>
      </c>
      <c r="T54" s="40"/>
      <c r="U54" s="40">
        <f t="shared" si="7"/>
        <v>0</v>
      </c>
      <c r="V54" s="40" t="str">
        <f>IFERROR(VLOOKUP(A54,'Data Tables'!$L$3:$M$89,2,FALSE),"No")</f>
        <v>No</v>
      </c>
      <c r="W54" s="40">
        <f t="shared" si="8"/>
        <v>0</v>
      </c>
      <c r="X54" s="43"/>
      <c r="Y54" s="40">
        <f t="shared" si="9"/>
        <v>0</v>
      </c>
      <c r="Z54" s="41" t="s">
        <v>77</v>
      </c>
      <c r="AA54" s="40">
        <f t="shared" si="10"/>
        <v>1</v>
      </c>
      <c r="AB54" s="41" t="s">
        <v>201</v>
      </c>
      <c r="AC54" s="42">
        <f t="shared" si="11"/>
        <v>4</v>
      </c>
      <c r="AD54" s="41" t="s">
        <v>74</v>
      </c>
      <c r="AE54" s="42">
        <f t="shared" si="12"/>
        <v>2</v>
      </c>
      <c r="AF54" s="43">
        <v>1979</v>
      </c>
      <c r="AG54" s="40">
        <f t="shared" si="13"/>
        <v>3</v>
      </c>
      <c r="AH54" s="43" t="s">
        <v>49</v>
      </c>
      <c r="AI54" s="40">
        <f t="shared" si="14"/>
        <v>2</v>
      </c>
      <c r="AJ54" s="46" t="s">
        <v>42</v>
      </c>
      <c r="AK54" s="40">
        <f t="shared" si="15"/>
        <v>0</v>
      </c>
      <c r="AL54" s="9" t="s">
        <v>1048</v>
      </c>
      <c r="AM54" s="9">
        <f t="shared" si="16"/>
        <v>4</v>
      </c>
      <c r="AN54" s="9" t="s">
        <v>1055</v>
      </c>
      <c r="AO54" s="47">
        <f>VLOOKUP(AN54,'Data Tables'!$E$4:$F$15,2,FALSE)</f>
        <v>20.157194</v>
      </c>
      <c r="AP54" s="9">
        <f t="shared" si="17"/>
        <v>0</v>
      </c>
      <c r="AQ54" s="9" t="s">
        <v>1050</v>
      </c>
      <c r="AR54" s="9">
        <f t="shared" si="18"/>
        <v>2</v>
      </c>
      <c r="AS54" s="9" t="str">
        <f t="shared" si="19"/>
        <v>NYC Oil</v>
      </c>
      <c r="AT54" s="9"/>
      <c r="AU54" s="9">
        <f t="shared" si="20"/>
        <v>4</v>
      </c>
      <c r="AV54" s="9">
        <f t="shared" si="21"/>
        <v>77</v>
      </c>
    </row>
    <row r="55" spans="1:48" x14ac:dyDescent="0.25">
      <c r="A55" s="9" t="s">
        <v>443</v>
      </c>
      <c r="B55" s="9" t="s">
        <v>444</v>
      </c>
      <c r="C55" s="9" t="s">
        <v>433</v>
      </c>
      <c r="D55" s="9" t="s">
        <v>434</v>
      </c>
      <c r="E55" t="s">
        <v>1035</v>
      </c>
      <c r="F55" t="str">
        <f t="shared" si="0"/>
        <v>Not NYC</v>
      </c>
      <c r="G55" s="9" t="s">
        <v>76</v>
      </c>
      <c r="H55" s="36">
        <v>43.124366999999999</v>
      </c>
      <c r="I55" s="36">
        <v>-77.623468000000003</v>
      </c>
      <c r="J55" s="40">
        <f t="shared" si="22"/>
        <v>4</v>
      </c>
      <c r="K55" s="40">
        <f t="shared" si="2"/>
        <v>4</v>
      </c>
      <c r="L55" s="40">
        <f t="shared" si="3"/>
        <v>4</v>
      </c>
      <c r="M55" s="41">
        <v>221411.49270659173</v>
      </c>
      <c r="N55" s="41">
        <v>96545.709029037098</v>
      </c>
      <c r="O55" s="41">
        <f t="shared" si="23"/>
        <v>15225.296174941514</v>
      </c>
      <c r="P55" s="42">
        <f t="shared" si="5"/>
        <v>4</v>
      </c>
      <c r="Q55" s="43">
        <v>1926</v>
      </c>
      <c r="R55" s="43"/>
      <c r="S55" s="40">
        <f t="shared" si="6"/>
        <v>4</v>
      </c>
      <c r="T55" s="40"/>
      <c r="U55" s="40">
        <f t="shared" si="7"/>
        <v>0</v>
      </c>
      <c r="V55" s="40" t="str">
        <f>IFERROR(VLOOKUP(A55,'Data Tables'!$L$3:$M$89,2,FALSE),"No")</f>
        <v>No</v>
      </c>
      <c r="W55" s="40">
        <f t="shared" si="8"/>
        <v>0</v>
      </c>
      <c r="X55" s="43" t="s">
        <v>1084</v>
      </c>
      <c r="Y55" s="40">
        <f t="shared" si="9"/>
        <v>4</v>
      </c>
      <c r="Z55" s="43" t="s">
        <v>67</v>
      </c>
      <c r="AA55" s="40">
        <f t="shared" si="10"/>
        <v>2</v>
      </c>
      <c r="AB55" s="43" t="s">
        <v>41</v>
      </c>
      <c r="AC55" s="42">
        <f t="shared" si="11"/>
        <v>2</v>
      </c>
      <c r="AD55" s="41" t="s">
        <v>104</v>
      </c>
      <c r="AE55" s="42">
        <f t="shared" si="12"/>
        <v>3</v>
      </c>
      <c r="AF55" s="43">
        <v>2006</v>
      </c>
      <c r="AG55" s="40">
        <f t="shared" si="13"/>
        <v>1</v>
      </c>
      <c r="AH55" s="43" t="s">
        <v>49</v>
      </c>
      <c r="AI55" s="40">
        <f t="shared" si="14"/>
        <v>2</v>
      </c>
      <c r="AJ55" s="46" t="s">
        <v>42</v>
      </c>
      <c r="AK55" s="40">
        <f t="shared" si="15"/>
        <v>0</v>
      </c>
      <c r="AL55" s="9" t="s">
        <v>1060</v>
      </c>
      <c r="AM55" s="9">
        <f t="shared" si="16"/>
        <v>2</v>
      </c>
      <c r="AN55" s="9" t="s">
        <v>1054</v>
      </c>
      <c r="AO55" s="47">
        <f>VLOOKUP(AN55,'Data Tables'!$E$4:$F$15,2,FALSE)</f>
        <v>10.88392</v>
      </c>
      <c r="AP55" s="9">
        <f t="shared" si="17"/>
        <v>3</v>
      </c>
      <c r="AQ55" s="9" t="s">
        <v>1061</v>
      </c>
      <c r="AR55" s="9">
        <f t="shared" si="18"/>
        <v>4</v>
      </c>
      <c r="AS55" s="9" t="str">
        <f t="shared" si="19"/>
        <v>Not NYC</v>
      </c>
      <c r="AT55" s="9"/>
      <c r="AU55" s="9">
        <f t="shared" si="20"/>
        <v>0</v>
      </c>
      <c r="AV55" s="9">
        <f t="shared" si="21"/>
        <v>77</v>
      </c>
    </row>
    <row r="56" spans="1:48" hidden="1" x14ac:dyDescent="0.25">
      <c r="A56" s="9" t="s">
        <v>1155</v>
      </c>
      <c r="B56" s="9" t="s">
        <v>207</v>
      </c>
      <c r="C56" s="9" t="s">
        <v>45</v>
      </c>
      <c r="D56" s="9" t="s">
        <v>45</v>
      </c>
      <c r="E56" t="s">
        <v>1034</v>
      </c>
      <c r="F56" t="str">
        <f t="shared" si="0"/>
        <v>NYC</v>
      </c>
      <c r="G56" s="9" t="s">
        <v>39</v>
      </c>
      <c r="H56" s="36">
        <v>40.8652278</v>
      </c>
      <c r="I56" s="36">
        <v>-73.907960700000004</v>
      </c>
      <c r="J56" s="40">
        <f t="shared" si="22"/>
        <v>3</v>
      </c>
      <c r="K56" s="40">
        <f t="shared" si="2"/>
        <v>2</v>
      </c>
      <c r="L56" s="40">
        <f t="shared" si="3"/>
        <v>3</v>
      </c>
      <c r="M56" s="41">
        <v>121704.84623529411</v>
      </c>
      <c r="N56" s="41">
        <v>2539.7354185999998</v>
      </c>
      <c r="O56" s="41">
        <f t="shared" si="23"/>
        <v>8368.9979558269897</v>
      </c>
      <c r="P56" s="42">
        <f t="shared" si="5"/>
        <v>3</v>
      </c>
      <c r="Q56" s="43">
        <v>1950</v>
      </c>
      <c r="R56" s="43"/>
      <c r="S56" s="40">
        <f t="shared" si="6"/>
        <v>3</v>
      </c>
      <c r="T56" s="40"/>
      <c r="U56" s="40">
        <f t="shared" si="7"/>
        <v>0</v>
      </c>
      <c r="V56" s="40" t="str">
        <f>IFERROR(VLOOKUP(A56,'Data Tables'!$L$3:$M$89,2,FALSE),"No")</f>
        <v>No</v>
      </c>
      <c r="W56" s="40">
        <f t="shared" si="8"/>
        <v>0</v>
      </c>
      <c r="X56" s="43"/>
      <c r="Y56" s="40">
        <f t="shared" si="9"/>
        <v>0</v>
      </c>
      <c r="Z56" s="41" t="s">
        <v>46</v>
      </c>
      <c r="AA56" s="40">
        <f t="shared" si="10"/>
        <v>4</v>
      </c>
      <c r="AB56" s="51" t="s">
        <v>41</v>
      </c>
      <c r="AC56" s="42">
        <f t="shared" si="11"/>
        <v>2</v>
      </c>
      <c r="AD56" s="41" t="s">
        <v>74</v>
      </c>
      <c r="AE56" s="42">
        <f t="shared" si="12"/>
        <v>2</v>
      </c>
      <c r="AF56" s="45">
        <v>1990</v>
      </c>
      <c r="AG56" s="40">
        <f t="shared" si="13"/>
        <v>2</v>
      </c>
      <c r="AH56" s="45" t="str">
        <f>IF(AND(E56="Upstate",Q56&gt;=1945),"Forced Air",IF(Q56&gt;=1980,"Hydronic",IF(AND(E56="Downstate/LI/HV",Q56&gt;=1945),"Forced Air","Steam")))</f>
        <v>Forced Air</v>
      </c>
      <c r="AI56" s="40">
        <f t="shared" si="14"/>
        <v>4</v>
      </c>
      <c r="AJ56" s="46" t="s">
        <v>42</v>
      </c>
      <c r="AK56" s="40">
        <f t="shared" si="15"/>
        <v>0</v>
      </c>
      <c r="AL56" s="9" t="s">
        <v>1048</v>
      </c>
      <c r="AM56" s="9">
        <f t="shared" si="16"/>
        <v>4</v>
      </c>
      <c r="AN56" s="9" t="s">
        <v>1055</v>
      </c>
      <c r="AO56" s="47">
        <f>VLOOKUP(AN56,'Data Tables'!$E$4:$F$15,2,FALSE)</f>
        <v>20.157194</v>
      </c>
      <c r="AP56" s="9">
        <f t="shared" si="17"/>
        <v>0</v>
      </c>
      <c r="AQ56" s="9" t="s">
        <v>1050</v>
      </c>
      <c r="AR56" s="9">
        <f t="shared" si="18"/>
        <v>2</v>
      </c>
      <c r="AS56" s="9" t="str">
        <f t="shared" si="19"/>
        <v>NYC Natural Gas</v>
      </c>
      <c r="AT56" s="9"/>
      <c r="AU56" s="9">
        <f t="shared" si="20"/>
        <v>2</v>
      </c>
      <c r="AV56" s="9">
        <f t="shared" si="21"/>
        <v>76</v>
      </c>
    </row>
    <row r="57" spans="1:48" hidden="1" x14ac:dyDescent="0.25">
      <c r="A57" s="9" t="s">
        <v>145</v>
      </c>
      <c r="B57" s="9" t="s">
        <v>145</v>
      </c>
      <c r="C57" s="9" t="s">
        <v>84</v>
      </c>
      <c r="D57" s="9" t="s">
        <v>84</v>
      </c>
      <c r="E57" t="s">
        <v>1034</v>
      </c>
      <c r="F57" t="str">
        <f t="shared" si="0"/>
        <v>NYC</v>
      </c>
      <c r="G57" s="9" t="s">
        <v>76</v>
      </c>
      <c r="H57" s="36">
        <v>40.5851337</v>
      </c>
      <c r="I57" s="36">
        <v>-74.085276500000006</v>
      </c>
      <c r="J57" s="40">
        <f t="shared" si="22"/>
        <v>4</v>
      </c>
      <c r="K57" s="40">
        <f t="shared" si="2"/>
        <v>4</v>
      </c>
      <c r="L57" s="40">
        <f t="shared" si="3"/>
        <v>4</v>
      </c>
      <c r="M57" s="41">
        <v>194736.90085199999</v>
      </c>
      <c r="N57" s="41">
        <v>81906.559893418613</v>
      </c>
      <c r="O57" s="41">
        <f t="shared" si="23"/>
        <v>13391.025711528708</v>
      </c>
      <c r="P57" s="42">
        <f t="shared" si="5"/>
        <v>3</v>
      </c>
      <c r="Q57" s="43">
        <v>1970</v>
      </c>
      <c r="R57" s="43"/>
      <c r="S57" s="40">
        <f t="shared" si="6"/>
        <v>3</v>
      </c>
      <c r="T57" s="40"/>
      <c r="U57" s="40">
        <f t="shared" si="7"/>
        <v>0</v>
      </c>
      <c r="V57" s="40" t="str">
        <f>IFERROR(VLOOKUP(A57,'Data Tables'!$L$3:$M$89,2,FALSE),"No")</f>
        <v>No</v>
      </c>
      <c r="W57" s="40">
        <f t="shared" si="8"/>
        <v>0</v>
      </c>
      <c r="X57" s="43"/>
      <c r="Y57" s="40">
        <f t="shared" si="9"/>
        <v>0</v>
      </c>
      <c r="Z57" s="41" t="s">
        <v>46</v>
      </c>
      <c r="AA57" s="40">
        <f t="shared" si="10"/>
        <v>4</v>
      </c>
      <c r="AB57" s="51" t="s">
        <v>41</v>
      </c>
      <c r="AC57" s="42">
        <f t="shared" si="11"/>
        <v>2</v>
      </c>
      <c r="AD57" s="41" t="s">
        <v>104</v>
      </c>
      <c r="AE57" s="42">
        <f t="shared" si="12"/>
        <v>3</v>
      </c>
      <c r="AF57" s="43">
        <v>1997</v>
      </c>
      <c r="AG57" s="40">
        <f t="shared" si="13"/>
        <v>2</v>
      </c>
      <c r="AH57" s="45" t="str">
        <f>IF(AND(E57="Upstate",Q57&gt;=1945),"Forced Air",IF(Q57&gt;=1980,"Hydronic",IF(AND(E57="Downstate/LI/HV",Q57&gt;=1945),"Forced Air","Steam")))</f>
        <v>Forced Air</v>
      </c>
      <c r="AI57" s="40">
        <f t="shared" si="14"/>
        <v>4</v>
      </c>
      <c r="AJ57" s="46" t="s">
        <v>42</v>
      </c>
      <c r="AK57" s="40">
        <f t="shared" si="15"/>
        <v>0</v>
      </c>
      <c r="AL57" s="9" t="s">
        <v>1048</v>
      </c>
      <c r="AM57" s="9">
        <f t="shared" si="16"/>
        <v>4</v>
      </c>
      <c r="AN57" s="9" t="s">
        <v>1055</v>
      </c>
      <c r="AO57" s="47">
        <f>VLOOKUP(AN57,'Data Tables'!$E$4:$F$15,2,FALSE)</f>
        <v>20.157194</v>
      </c>
      <c r="AP57" s="9">
        <f t="shared" si="17"/>
        <v>0</v>
      </c>
      <c r="AQ57" s="9" t="s">
        <v>1050</v>
      </c>
      <c r="AR57" s="9">
        <f t="shared" si="18"/>
        <v>2</v>
      </c>
      <c r="AS57" s="9" t="str">
        <f t="shared" si="19"/>
        <v>NYC Natural Gas</v>
      </c>
      <c r="AT57" s="9" t="s">
        <v>1162</v>
      </c>
      <c r="AU57" s="9">
        <f t="shared" si="20"/>
        <v>0</v>
      </c>
      <c r="AV57" s="9">
        <f t="shared" si="21"/>
        <v>76</v>
      </c>
    </row>
    <row r="58" spans="1:48" x14ac:dyDescent="0.25">
      <c r="A58" s="9" t="s">
        <v>874</v>
      </c>
      <c r="B58" s="9" t="s">
        <v>875</v>
      </c>
      <c r="C58" s="9" t="s">
        <v>456</v>
      </c>
      <c r="D58" s="9" t="s">
        <v>457</v>
      </c>
      <c r="E58" t="s">
        <v>1035</v>
      </c>
      <c r="F58" t="str">
        <f t="shared" si="0"/>
        <v>Not NYC</v>
      </c>
      <c r="G58" s="9" t="s">
        <v>53</v>
      </c>
      <c r="H58" s="36">
        <v>42.696508999999999</v>
      </c>
      <c r="I58" s="36">
        <v>-73.683734000000001</v>
      </c>
      <c r="J58" s="40">
        <v>1</v>
      </c>
      <c r="K58" s="40">
        <f t="shared" si="2"/>
        <v>0</v>
      </c>
      <c r="L58" s="40">
        <f t="shared" si="3"/>
        <v>1</v>
      </c>
      <c r="M58" s="41">
        <v>36625.113116883113</v>
      </c>
      <c r="N58" s="41">
        <v>4123.0024999999996</v>
      </c>
      <c r="O58" s="41">
        <f t="shared" si="23"/>
        <v>2518.5151313903743</v>
      </c>
      <c r="P58" s="42">
        <f t="shared" si="5"/>
        <v>1</v>
      </c>
      <c r="Q58" s="43">
        <v>1953</v>
      </c>
      <c r="R58" s="43">
        <v>2013</v>
      </c>
      <c r="S58" s="40">
        <f t="shared" si="6"/>
        <v>0</v>
      </c>
      <c r="T58" s="40" t="s">
        <v>1162</v>
      </c>
      <c r="U58" s="40">
        <f t="shared" si="7"/>
        <v>4</v>
      </c>
      <c r="V58" s="40" t="str">
        <f>IFERROR(VLOOKUP(A58,'Data Tables'!$L$3:$M$89,2,FALSE),"No")</f>
        <v>Yes</v>
      </c>
      <c r="W58" s="40">
        <f t="shared" si="8"/>
        <v>4</v>
      </c>
      <c r="X58" s="43"/>
      <c r="Y58" s="40">
        <f t="shared" si="9"/>
        <v>0</v>
      </c>
      <c r="Z58" s="43" t="s">
        <v>46</v>
      </c>
      <c r="AA58" s="40">
        <f t="shared" si="10"/>
        <v>4</v>
      </c>
      <c r="AB58" s="43" t="s">
        <v>41</v>
      </c>
      <c r="AC58" s="42">
        <f t="shared" si="11"/>
        <v>2</v>
      </c>
      <c r="AD58" s="41" t="s">
        <v>104</v>
      </c>
      <c r="AE58" s="42">
        <f t="shared" si="12"/>
        <v>3</v>
      </c>
      <c r="AF58" s="43">
        <v>2005</v>
      </c>
      <c r="AG58" s="40">
        <f t="shared" si="13"/>
        <v>1</v>
      </c>
      <c r="AH58" s="43" t="s">
        <v>89</v>
      </c>
      <c r="AI58" s="40">
        <f t="shared" si="14"/>
        <v>4</v>
      </c>
      <c r="AJ58" s="46" t="s">
        <v>430</v>
      </c>
      <c r="AK58" s="40">
        <f t="shared" si="15"/>
        <v>4</v>
      </c>
      <c r="AL58" s="9" t="s">
        <v>1060</v>
      </c>
      <c r="AM58" s="9">
        <f t="shared" si="16"/>
        <v>2</v>
      </c>
      <c r="AN58" s="9" t="s">
        <v>1047</v>
      </c>
      <c r="AO58" s="47">
        <f>VLOOKUP(AN58,'Data Tables'!$E$4:$F$15,2,FALSE)</f>
        <v>8.6002589999999994</v>
      </c>
      <c r="AP58" s="9">
        <f t="shared" si="17"/>
        <v>4</v>
      </c>
      <c r="AQ58" s="9" t="s">
        <v>1061</v>
      </c>
      <c r="AR58" s="9">
        <f t="shared" si="18"/>
        <v>4</v>
      </c>
      <c r="AS58" s="9" t="str">
        <f t="shared" si="19"/>
        <v>Not NYC</v>
      </c>
      <c r="AT58" s="9"/>
      <c r="AU58" s="9">
        <f t="shared" si="20"/>
        <v>0</v>
      </c>
      <c r="AV58" s="9">
        <f t="shared" si="21"/>
        <v>77</v>
      </c>
    </row>
    <row r="59" spans="1:48" x14ac:dyDescent="0.25">
      <c r="A59" s="9" t="s">
        <v>694</v>
      </c>
      <c r="B59" s="9" t="s">
        <v>695</v>
      </c>
      <c r="C59" s="9" t="s">
        <v>680</v>
      </c>
      <c r="D59" s="9" t="s">
        <v>681</v>
      </c>
      <c r="E59" t="s">
        <v>1035</v>
      </c>
      <c r="F59" t="str">
        <f t="shared" si="0"/>
        <v>Not NYC</v>
      </c>
      <c r="G59" s="9" t="s">
        <v>76</v>
      </c>
      <c r="H59" s="36">
        <v>42.874768000000003</v>
      </c>
      <c r="I59" s="36">
        <v>-77.290726000000006</v>
      </c>
      <c r="J59" s="40">
        <f t="shared" ref="J59:J90" si="24">IF(OR(G59="Hospitals",G59="Nursing Homes",G59="Hotels",G59="Airports"),4,IF(OR(G59="Multifamily Housing",G59="Correctional Facilities",G59="Military"),3,IF(G59="Colleges &amp; Universities",2,IF(G59="Office",0,666))))</f>
        <v>4</v>
      </c>
      <c r="K59" s="40">
        <f t="shared" si="2"/>
        <v>4</v>
      </c>
      <c r="L59" s="40">
        <f t="shared" si="3"/>
        <v>4</v>
      </c>
      <c r="M59" s="41">
        <v>54510.20382923774</v>
      </c>
      <c r="N59" s="41">
        <v>23768.984227865294</v>
      </c>
      <c r="O59" s="41">
        <f t="shared" si="23"/>
        <v>3748.3781339046427</v>
      </c>
      <c r="P59" s="42">
        <f t="shared" si="5"/>
        <v>2</v>
      </c>
      <c r="Q59" s="43">
        <v>1904</v>
      </c>
      <c r="R59" s="43"/>
      <c r="S59" s="40">
        <f t="shared" si="6"/>
        <v>4</v>
      </c>
      <c r="T59" s="40"/>
      <c r="U59" s="40">
        <f t="shared" si="7"/>
        <v>0</v>
      </c>
      <c r="V59" s="40" t="str">
        <f>IFERROR(VLOOKUP(A59,'Data Tables'!$L$3:$M$89,2,FALSE),"No")</f>
        <v>No</v>
      </c>
      <c r="W59" s="40">
        <f t="shared" si="8"/>
        <v>0</v>
      </c>
      <c r="X59" s="43"/>
      <c r="Y59" s="40">
        <f t="shared" si="9"/>
        <v>0</v>
      </c>
      <c r="Z59" s="43" t="s">
        <v>46</v>
      </c>
      <c r="AA59" s="40">
        <f t="shared" si="10"/>
        <v>4</v>
      </c>
      <c r="AB59" s="44" t="str">
        <f>IF(AND(E59="Manhattan",G59="Multifamily Housing"),IF(Q59&lt;1980,"Dual Fuel","Natural Gas"),IF(AND(E59="Manhattan",G59&lt;&gt;"Multifamily Housing"),IF(Q59&lt;1945,"Oil",IF(Q59&lt;1980,"Dual Fuel","Natural Gas")),IF(E59="Downstate/LI/HV",IF(Q59&lt;1980,"Dual Fuel","Natural Gas"),IF(Q59&lt;1945,"Dual Fuel","Natural Gas"))))</f>
        <v>Dual Fuel</v>
      </c>
      <c r="AC59" s="42">
        <f t="shared" si="11"/>
        <v>3</v>
      </c>
      <c r="AD59" s="44" t="str">
        <f>IF(AND(E59="Upstate",Q59&gt;=1945),"Furnace",IF(Q59&gt;=1980,"HW Boiler",IF(AND(E59="Downstate/LI/HV",Q59&gt;=1945),"Furnace","Steam Boiler")))</f>
        <v>Steam Boiler</v>
      </c>
      <c r="AE59" s="42">
        <f t="shared" si="12"/>
        <v>2</v>
      </c>
      <c r="AF59" s="45">
        <v>1990</v>
      </c>
      <c r="AG59" s="40">
        <f t="shared" si="13"/>
        <v>2</v>
      </c>
      <c r="AH59" s="45" t="str">
        <f>IF(AND(E59="Upstate",Q59&gt;=1945),"Forced Air",IF(Q59&gt;=1980,"Hydronic",IF(AND(E59="Downstate/LI/HV",Q59&gt;=1945),"Forced Air","Steam")))</f>
        <v>Steam</v>
      </c>
      <c r="AI59" s="40">
        <f t="shared" si="14"/>
        <v>2</v>
      </c>
      <c r="AJ59" s="46" t="s">
        <v>42</v>
      </c>
      <c r="AK59" s="40">
        <f t="shared" si="15"/>
        <v>0</v>
      </c>
      <c r="AL59" s="9" t="s">
        <v>1060</v>
      </c>
      <c r="AM59" s="9">
        <f t="shared" si="16"/>
        <v>2</v>
      </c>
      <c r="AN59" s="9" t="s">
        <v>1054</v>
      </c>
      <c r="AO59" s="47">
        <f>VLOOKUP(AN59,'Data Tables'!$E$4:$F$15,2,FALSE)</f>
        <v>10.88392</v>
      </c>
      <c r="AP59" s="9">
        <f t="shared" si="17"/>
        <v>3</v>
      </c>
      <c r="AQ59" s="9" t="s">
        <v>1061</v>
      </c>
      <c r="AR59" s="9">
        <f t="shared" si="18"/>
        <v>4</v>
      </c>
      <c r="AS59" s="9" t="str">
        <f t="shared" si="19"/>
        <v>Not NYC</v>
      </c>
      <c r="AT59" s="9"/>
      <c r="AU59" s="9">
        <f t="shared" si="20"/>
        <v>0</v>
      </c>
      <c r="AV59" s="9">
        <f t="shared" si="21"/>
        <v>76</v>
      </c>
    </row>
    <row r="60" spans="1:48" x14ac:dyDescent="0.25">
      <c r="A60" s="9" t="s">
        <v>712</v>
      </c>
      <c r="B60" s="9" t="s">
        <v>713</v>
      </c>
      <c r="C60" s="9" t="s">
        <v>562</v>
      </c>
      <c r="D60" s="9" t="s">
        <v>563</v>
      </c>
      <c r="E60" t="s">
        <v>1035</v>
      </c>
      <c r="F60" t="str">
        <f t="shared" si="0"/>
        <v>Not NYC</v>
      </c>
      <c r="G60" s="9" t="s">
        <v>76</v>
      </c>
      <c r="H60" s="36">
        <v>43.083455000000001</v>
      </c>
      <c r="I60" s="36">
        <v>-75.267205000000004</v>
      </c>
      <c r="J60" s="40">
        <f t="shared" si="24"/>
        <v>4</v>
      </c>
      <c r="K60" s="40">
        <f t="shared" si="2"/>
        <v>4</v>
      </c>
      <c r="L60" s="40">
        <f t="shared" si="3"/>
        <v>4</v>
      </c>
      <c r="M60" s="41">
        <v>51842.7303180569</v>
      </c>
      <c r="N60" s="41">
        <v>22605.841708455042</v>
      </c>
      <c r="O60" s="41">
        <f t="shared" si="23"/>
        <v>3564.9501024593251</v>
      </c>
      <c r="P60" s="42">
        <f t="shared" si="5"/>
        <v>2</v>
      </c>
      <c r="Q60" s="43">
        <v>1866</v>
      </c>
      <c r="R60" s="43"/>
      <c r="S60" s="40">
        <f t="shared" si="6"/>
        <v>4</v>
      </c>
      <c r="T60" s="40"/>
      <c r="U60" s="40">
        <f t="shared" si="7"/>
        <v>0</v>
      </c>
      <c r="V60" s="40" t="str">
        <f>IFERROR(VLOOKUP(A60,'Data Tables'!$L$3:$M$89,2,FALSE),"No")</f>
        <v>No</v>
      </c>
      <c r="W60" s="40">
        <f t="shared" si="8"/>
        <v>0</v>
      </c>
      <c r="X60" s="43"/>
      <c r="Y60" s="40">
        <f t="shared" si="9"/>
        <v>0</v>
      </c>
      <c r="Z60" s="43" t="s">
        <v>46</v>
      </c>
      <c r="AA60" s="40">
        <f t="shared" si="10"/>
        <v>4</v>
      </c>
      <c r="AB60" s="43" t="s">
        <v>41</v>
      </c>
      <c r="AC60" s="42">
        <f t="shared" si="11"/>
        <v>2</v>
      </c>
      <c r="AD60" s="41" t="s">
        <v>104</v>
      </c>
      <c r="AE60" s="42">
        <f t="shared" si="12"/>
        <v>3</v>
      </c>
      <c r="AF60" s="45">
        <v>1990</v>
      </c>
      <c r="AG60" s="40">
        <f t="shared" si="13"/>
        <v>2</v>
      </c>
      <c r="AH60" s="45" t="str">
        <f>IF(AND(E60="Upstate",Q60&gt;=1945),"Forced Air",IF(Q60&gt;=1980,"Hydronic",IF(AND(E60="Downstate/LI/HV",Q60&gt;=1945),"Forced Air","Steam")))</f>
        <v>Steam</v>
      </c>
      <c r="AI60" s="40">
        <f t="shared" si="14"/>
        <v>2</v>
      </c>
      <c r="AJ60" s="46" t="s">
        <v>42</v>
      </c>
      <c r="AK60" s="40">
        <f t="shared" si="15"/>
        <v>0</v>
      </c>
      <c r="AL60" s="9" t="s">
        <v>1064</v>
      </c>
      <c r="AM60" s="9">
        <f t="shared" si="16"/>
        <v>1</v>
      </c>
      <c r="AN60" s="9" t="s">
        <v>1047</v>
      </c>
      <c r="AO60" s="47">
        <f>VLOOKUP(AN60,'Data Tables'!$E$4:$F$15,2,FALSE)</f>
        <v>8.6002589999999994</v>
      </c>
      <c r="AP60" s="9">
        <f t="shared" si="17"/>
        <v>4</v>
      </c>
      <c r="AQ60" s="9" t="s">
        <v>1061</v>
      </c>
      <c r="AR60" s="9">
        <f t="shared" si="18"/>
        <v>4</v>
      </c>
      <c r="AS60" s="9" t="str">
        <f t="shared" si="19"/>
        <v>Not NYC</v>
      </c>
      <c r="AT60" s="9"/>
      <c r="AU60" s="9">
        <f t="shared" si="20"/>
        <v>0</v>
      </c>
      <c r="AV60" s="9">
        <f t="shared" si="21"/>
        <v>76</v>
      </c>
    </row>
    <row r="61" spans="1:48" x14ac:dyDescent="0.25">
      <c r="A61" s="9" t="s">
        <v>407</v>
      </c>
      <c r="B61" s="9" t="s">
        <v>408</v>
      </c>
      <c r="C61" s="9" t="s">
        <v>409</v>
      </c>
      <c r="D61" s="9" t="s">
        <v>410</v>
      </c>
      <c r="E61" t="s">
        <v>1035</v>
      </c>
      <c r="F61" t="str">
        <f t="shared" si="0"/>
        <v>Not NYC</v>
      </c>
      <c r="G61" s="9" t="s">
        <v>53</v>
      </c>
      <c r="H61" s="36">
        <v>42.718000000000103</v>
      </c>
      <c r="I61" s="36">
        <v>-73.7106899999999</v>
      </c>
      <c r="J61" s="40">
        <f t="shared" si="24"/>
        <v>2</v>
      </c>
      <c r="K61" s="40">
        <f t="shared" si="2"/>
        <v>0</v>
      </c>
      <c r="L61" s="40">
        <f t="shared" si="3"/>
        <v>1</v>
      </c>
      <c r="M61" s="41">
        <v>382469.87454545451</v>
      </c>
      <c r="N61" s="41">
        <v>43055.819210526315</v>
      </c>
      <c r="O61" s="41">
        <f t="shared" si="23"/>
        <v>26300.428431978609</v>
      </c>
      <c r="P61" s="42">
        <f t="shared" si="5"/>
        <v>4</v>
      </c>
      <c r="Q61" s="43">
        <v>1868</v>
      </c>
      <c r="R61" s="43">
        <v>2020</v>
      </c>
      <c r="S61" s="40">
        <f t="shared" si="6"/>
        <v>0</v>
      </c>
      <c r="T61" s="40"/>
      <c r="U61" s="40">
        <f t="shared" si="7"/>
        <v>0</v>
      </c>
      <c r="V61" s="40" t="str">
        <f>IFERROR(VLOOKUP(A61,'Data Tables'!$L$3:$M$89,2,FALSE),"No")</f>
        <v>Yes</v>
      </c>
      <c r="W61" s="40">
        <f t="shared" si="8"/>
        <v>4</v>
      </c>
      <c r="X61" s="43" t="s">
        <v>1079</v>
      </c>
      <c r="Y61" s="40">
        <f t="shared" si="9"/>
        <v>4</v>
      </c>
      <c r="Z61" s="43" t="s">
        <v>46</v>
      </c>
      <c r="AA61" s="40">
        <f t="shared" si="10"/>
        <v>4</v>
      </c>
      <c r="AB61" t="s">
        <v>41</v>
      </c>
      <c r="AC61" s="42">
        <f t="shared" si="11"/>
        <v>2</v>
      </c>
      <c r="AD61" s="41" t="s">
        <v>48</v>
      </c>
      <c r="AE61" s="42">
        <f t="shared" si="12"/>
        <v>3</v>
      </c>
      <c r="AF61" s="43">
        <v>2009</v>
      </c>
      <c r="AG61" s="40">
        <f t="shared" si="13"/>
        <v>1</v>
      </c>
      <c r="AH61" s="43" t="s">
        <v>49</v>
      </c>
      <c r="AI61" s="40">
        <f t="shared" si="14"/>
        <v>2</v>
      </c>
      <c r="AJ61" s="46" t="s">
        <v>50</v>
      </c>
      <c r="AK61" s="40">
        <f t="shared" si="15"/>
        <v>3</v>
      </c>
      <c r="AL61" s="9" t="s">
        <v>1064</v>
      </c>
      <c r="AM61" s="9">
        <f t="shared" si="16"/>
        <v>1</v>
      </c>
      <c r="AN61" s="9" t="s">
        <v>1047</v>
      </c>
      <c r="AO61" s="47">
        <f>VLOOKUP(AN61,'Data Tables'!$E$4:$F$15,2,FALSE)</f>
        <v>8.6002589999999994</v>
      </c>
      <c r="AP61" s="9">
        <f t="shared" si="17"/>
        <v>4</v>
      </c>
      <c r="AQ61" s="9" t="s">
        <v>1061</v>
      </c>
      <c r="AR61" s="9">
        <f t="shared" si="18"/>
        <v>4</v>
      </c>
      <c r="AS61" s="9" t="str">
        <f t="shared" si="19"/>
        <v>Not NYC</v>
      </c>
      <c r="AT61" s="9"/>
      <c r="AU61" s="9">
        <f t="shared" si="20"/>
        <v>0</v>
      </c>
      <c r="AV61" s="9">
        <f t="shared" si="21"/>
        <v>76</v>
      </c>
    </row>
    <row r="62" spans="1:48" hidden="1" x14ac:dyDescent="0.25">
      <c r="A62" s="9" t="s">
        <v>65</v>
      </c>
      <c r="B62" s="9" t="s">
        <v>66</v>
      </c>
      <c r="C62" s="9" t="s">
        <v>62</v>
      </c>
      <c r="D62" s="9" t="s">
        <v>63</v>
      </c>
      <c r="E62" t="s">
        <v>63</v>
      </c>
      <c r="F62" t="str">
        <f t="shared" si="0"/>
        <v>NYC</v>
      </c>
      <c r="G62" s="9" t="s">
        <v>53</v>
      </c>
      <c r="H62" s="36">
        <v>40.807987799999999</v>
      </c>
      <c r="I62" s="36">
        <v>-73.963816300000005</v>
      </c>
      <c r="J62" s="40">
        <f t="shared" si="24"/>
        <v>2</v>
      </c>
      <c r="K62" s="40">
        <f t="shared" si="2"/>
        <v>0</v>
      </c>
      <c r="L62" s="40">
        <f t="shared" si="3"/>
        <v>1</v>
      </c>
      <c r="M62" s="41">
        <v>1085045.0336633599</v>
      </c>
      <c r="N62" s="41">
        <v>122584.54567071509</v>
      </c>
      <c r="O62" s="41">
        <f t="shared" si="23"/>
        <v>74612.80260896869</v>
      </c>
      <c r="P62" s="42">
        <f t="shared" si="5"/>
        <v>4</v>
      </c>
      <c r="Q62" s="43">
        <v>1754</v>
      </c>
      <c r="R62" s="43">
        <v>1969</v>
      </c>
      <c r="S62" s="40">
        <f t="shared" si="6"/>
        <v>4</v>
      </c>
      <c r="T62" s="40"/>
      <c r="U62" s="40">
        <f t="shared" si="7"/>
        <v>0</v>
      </c>
      <c r="V62" s="40" t="str">
        <f>IFERROR(VLOOKUP(A62,'Data Tables'!$L$3:$M$89,2,FALSE),"No")</f>
        <v>Yes</v>
      </c>
      <c r="W62" s="40">
        <f t="shared" si="8"/>
        <v>4</v>
      </c>
      <c r="X62" s="43"/>
      <c r="Y62" s="40">
        <f t="shared" si="9"/>
        <v>0</v>
      </c>
      <c r="Z62" s="41" t="s">
        <v>67</v>
      </c>
      <c r="AA62" s="40">
        <f t="shared" si="10"/>
        <v>2</v>
      </c>
      <c r="AB62" s="44" t="str">
        <f>IF(AND(E62="Manhattan",G62="Multifamily Housing"),IF(Q62&lt;1980,"Dual Fuel","Natural Gas"),IF(AND(E62="Manhattan",G62&lt;&gt;"Multifamily Housing"),IF(Q62&lt;1945,"Oil",IF(Q62&lt;1980,"Dual Fuel","Natural Gas")),IF(E62="Downstate/LI/HV",IF(Q62&lt;1980,"Dual Fuel","Natural Gas"),IF(Q62&lt;1945,"Dual Fuel","Natural Gas"))))</f>
        <v>Oil</v>
      </c>
      <c r="AC62" s="42">
        <f t="shared" si="11"/>
        <v>4</v>
      </c>
      <c r="AD62" s="44" t="str">
        <f>IF(AND(E62="Upstate",Q62&gt;=1945),"Furnace",IF(Q62&gt;=1980,"HW Boiler",IF(AND(E62="Downstate/LI/HV",Q62&gt;=1945),"Furnace","Steam Boiler")))</f>
        <v>Steam Boiler</v>
      </c>
      <c r="AE62" s="42">
        <f t="shared" si="12"/>
        <v>2</v>
      </c>
      <c r="AF62" s="45">
        <v>1990</v>
      </c>
      <c r="AG62" s="40">
        <f t="shared" si="13"/>
        <v>2</v>
      </c>
      <c r="AH62" s="43" t="s">
        <v>49</v>
      </c>
      <c r="AI62" s="40">
        <f t="shared" si="14"/>
        <v>2</v>
      </c>
      <c r="AJ62" s="46" t="s">
        <v>42</v>
      </c>
      <c r="AK62" s="40">
        <f t="shared" si="15"/>
        <v>0</v>
      </c>
      <c r="AL62" s="9" t="s">
        <v>1048</v>
      </c>
      <c r="AM62" s="9">
        <f t="shared" si="16"/>
        <v>4</v>
      </c>
      <c r="AN62" s="9" t="s">
        <v>1055</v>
      </c>
      <c r="AO62" s="47">
        <f>VLOOKUP(AN62,'Data Tables'!$E$4:$F$15,2,FALSE)</f>
        <v>20.157194</v>
      </c>
      <c r="AP62" s="9">
        <f t="shared" si="17"/>
        <v>0</v>
      </c>
      <c r="AQ62" s="9" t="s">
        <v>1050</v>
      </c>
      <c r="AR62" s="9">
        <f t="shared" si="18"/>
        <v>2</v>
      </c>
      <c r="AS62" s="9" t="str">
        <f t="shared" si="19"/>
        <v>NYC Oil</v>
      </c>
      <c r="AT62" s="9"/>
      <c r="AU62" s="9">
        <f t="shared" si="20"/>
        <v>4</v>
      </c>
      <c r="AV62" s="9">
        <f t="shared" si="21"/>
        <v>76</v>
      </c>
    </row>
    <row r="63" spans="1:48" x14ac:dyDescent="0.25">
      <c r="A63" s="9" t="s">
        <v>445</v>
      </c>
      <c r="B63" s="9" t="s">
        <v>446</v>
      </c>
      <c r="C63" s="9" t="s">
        <v>433</v>
      </c>
      <c r="D63" s="9" t="s">
        <v>434</v>
      </c>
      <c r="E63" t="s">
        <v>1035</v>
      </c>
      <c r="F63" t="str">
        <f t="shared" si="0"/>
        <v>Not NYC</v>
      </c>
      <c r="G63" s="9" t="s">
        <v>53</v>
      </c>
      <c r="H63" s="36">
        <v>43.126396999999997</v>
      </c>
      <c r="I63" s="36">
        <v>-77.631202000000002</v>
      </c>
      <c r="J63" s="40">
        <f t="shared" si="24"/>
        <v>2</v>
      </c>
      <c r="K63" s="40">
        <f t="shared" si="2"/>
        <v>0</v>
      </c>
      <c r="L63" s="40">
        <f t="shared" si="3"/>
        <v>1</v>
      </c>
      <c r="M63" s="41">
        <v>193561.39636363633</v>
      </c>
      <c r="N63" s="41">
        <v>21789.806315789472</v>
      </c>
      <c r="O63" s="41">
        <f t="shared" si="23"/>
        <v>13310.192491122993</v>
      </c>
      <c r="P63" s="42">
        <f t="shared" si="5"/>
        <v>3</v>
      </c>
      <c r="Q63" s="43">
        <v>1817</v>
      </c>
      <c r="R63" s="43">
        <v>1958</v>
      </c>
      <c r="S63" s="40">
        <f t="shared" si="6"/>
        <v>4</v>
      </c>
      <c r="T63" s="40"/>
      <c r="U63" s="40">
        <f t="shared" si="7"/>
        <v>0</v>
      </c>
      <c r="V63" s="40" t="str">
        <f>IFERROR(VLOOKUP(A63,'Data Tables'!$L$3:$M$89,2,FALSE),"No")</f>
        <v>Yes</v>
      </c>
      <c r="W63" s="40">
        <f t="shared" si="8"/>
        <v>4</v>
      </c>
      <c r="X63" s="43"/>
      <c r="Y63" s="40">
        <f t="shared" si="9"/>
        <v>0</v>
      </c>
      <c r="Z63" s="43" t="s">
        <v>46</v>
      </c>
      <c r="AA63" s="40">
        <f t="shared" si="10"/>
        <v>4</v>
      </c>
      <c r="AB63" s="43" t="s">
        <v>41</v>
      </c>
      <c r="AC63" s="42">
        <f t="shared" si="11"/>
        <v>2</v>
      </c>
      <c r="AD63" s="41" t="s">
        <v>48</v>
      </c>
      <c r="AE63" s="42">
        <f t="shared" si="12"/>
        <v>3</v>
      </c>
      <c r="AF63" s="43">
        <v>2006</v>
      </c>
      <c r="AG63" s="40">
        <f t="shared" si="13"/>
        <v>1</v>
      </c>
      <c r="AH63" s="45" t="str">
        <f>IF(AND(E63="Upstate",Q63&gt;=1945),"Forced Air",IF(Q63&gt;=1980,"Hydronic",IF(AND(E63="Downstate/LI/HV",Q63&gt;=1945),"Forced Air","Steam")))</f>
        <v>Steam</v>
      </c>
      <c r="AI63" s="40">
        <f t="shared" si="14"/>
        <v>2</v>
      </c>
      <c r="AJ63" s="46" t="s">
        <v>50</v>
      </c>
      <c r="AK63" s="40">
        <f t="shared" si="15"/>
        <v>3</v>
      </c>
      <c r="AL63" s="9" t="s">
        <v>1060</v>
      </c>
      <c r="AM63" s="9">
        <f t="shared" si="16"/>
        <v>2</v>
      </c>
      <c r="AN63" s="9" t="s">
        <v>1054</v>
      </c>
      <c r="AO63" s="47">
        <f>VLOOKUP(AN63,'Data Tables'!$E$4:$F$15,2,FALSE)</f>
        <v>10.88392</v>
      </c>
      <c r="AP63" s="9">
        <f t="shared" si="17"/>
        <v>3</v>
      </c>
      <c r="AQ63" s="9" t="s">
        <v>1061</v>
      </c>
      <c r="AR63" s="9">
        <f t="shared" si="18"/>
        <v>4</v>
      </c>
      <c r="AS63" s="9" t="str">
        <f t="shared" si="19"/>
        <v>Not NYC</v>
      </c>
      <c r="AT63" s="9"/>
      <c r="AU63" s="9">
        <f t="shared" si="20"/>
        <v>0</v>
      </c>
      <c r="AV63" s="9">
        <f t="shared" si="21"/>
        <v>76</v>
      </c>
    </row>
    <row r="64" spans="1:48" x14ac:dyDescent="0.25">
      <c r="A64" s="9" t="s">
        <v>404</v>
      </c>
      <c r="B64" s="9"/>
      <c r="C64" s="9" t="s">
        <v>405</v>
      </c>
      <c r="D64" s="9" t="s">
        <v>406</v>
      </c>
      <c r="E64" t="s">
        <v>1034</v>
      </c>
      <c r="F64" t="str">
        <f t="shared" si="0"/>
        <v>Not NYC</v>
      </c>
      <c r="G64" s="9" t="s">
        <v>316</v>
      </c>
      <c r="H64" s="36">
        <v>41.395229999999998</v>
      </c>
      <c r="I64" s="36">
        <v>-73.955019999999905</v>
      </c>
      <c r="J64" s="40">
        <f t="shared" si="24"/>
        <v>3</v>
      </c>
      <c r="K64" s="40">
        <f t="shared" si="2"/>
        <v>2</v>
      </c>
      <c r="L64" s="40">
        <f t="shared" si="3"/>
        <v>3</v>
      </c>
      <c r="M64" s="41">
        <v>782471.57678220142</v>
      </c>
      <c r="N64" s="41">
        <v>113938.8436367065</v>
      </c>
      <c r="O64" s="41">
        <f t="shared" si="23"/>
        <v>53806.427838729032</v>
      </c>
      <c r="P64" s="42">
        <f t="shared" si="5"/>
        <v>4</v>
      </c>
      <c r="Q64" s="43">
        <v>1802</v>
      </c>
      <c r="R64" s="43">
        <v>1902</v>
      </c>
      <c r="S64" s="40">
        <f t="shared" si="6"/>
        <v>4</v>
      </c>
      <c r="T64" s="40" t="s">
        <v>1162</v>
      </c>
      <c r="U64" s="40">
        <f t="shared" si="7"/>
        <v>4</v>
      </c>
      <c r="V64" s="40" t="str">
        <f>IFERROR(VLOOKUP(A64,'Data Tables'!$L$3:$M$89,2,FALSE),"No")</f>
        <v>No</v>
      </c>
      <c r="W64" s="40">
        <f t="shared" si="8"/>
        <v>0</v>
      </c>
      <c r="X64" s="43"/>
      <c r="Y64" s="40">
        <f t="shared" si="9"/>
        <v>0</v>
      </c>
      <c r="Z64" s="43" t="s">
        <v>46</v>
      </c>
      <c r="AA64" s="40">
        <f t="shared" si="10"/>
        <v>4</v>
      </c>
      <c r="AB64" s="43" t="s">
        <v>41</v>
      </c>
      <c r="AC64" s="42">
        <f t="shared" si="11"/>
        <v>2</v>
      </c>
      <c r="AD64" s="41" t="s">
        <v>104</v>
      </c>
      <c r="AE64" s="42">
        <f t="shared" si="12"/>
        <v>3</v>
      </c>
      <c r="AF64" s="45">
        <v>1990</v>
      </c>
      <c r="AG64" s="40">
        <f t="shared" si="13"/>
        <v>2</v>
      </c>
      <c r="AH64" s="45" t="str">
        <f>IF(AND(E64="Upstate",Q64&gt;=1945),"Forced Air",IF(Q64&gt;=1980,"Hydronic",IF(AND(E64="Downstate/LI/HV",Q64&gt;=1945),"Forced Air","Steam")))</f>
        <v>Steam</v>
      </c>
      <c r="AI64" s="40">
        <f t="shared" si="14"/>
        <v>2</v>
      </c>
      <c r="AJ64" s="46" t="s">
        <v>42</v>
      </c>
      <c r="AK64" s="40">
        <f t="shared" si="15"/>
        <v>0</v>
      </c>
      <c r="AL64" s="9" t="s">
        <v>1060</v>
      </c>
      <c r="AM64" s="9">
        <f t="shared" si="16"/>
        <v>2</v>
      </c>
      <c r="AN64" s="9" t="s">
        <v>1051</v>
      </c>
      <c r="AO64" s="47">
        <f>VLOOKUP(AN64,'Data Tables'!$E$4:$F$15,2,FALSE)</f>
        <v>13.688314</v>
      </c>
      <c r="AP64" s="9">
        <f t="shared" si="17"/>
        <v>2</v>
      </c>
      <c r="AQ64" s="9" t="s">
        <v>1061</v>
      </c>
      <c r="AR64" s="9">
        <f t="shared" si="18"/>
        <v>4</v>
      </c>
      <c r="AS64" s="9" t="str">
        <f t="shared" si="19"/>
        <v>Not NYC</v>
      </c>
      <c r="AT64" s="9"/>
      <c r="AU64" s="9">
        <f t="shared" si="20"/>
        <v>0</v>
      </c>
      <c r="AV64" s="9">
        <f t="shared" si="21"/>
        <v>76</v>
      </c>
    </row>
    <row r="65" spans="1:48" x14ac:dyDescent="0.25">
      <c r="A65" s="9" t="s">
        <v>455</v>
      </c>
      <c r="B65" s="9"/>
      <c r="C65" s="9" t="s">
        <v>456</v>
      </c>
      <c r="D65" s="9" t="s">
        <v>457</v>
      </c>
      <c r="E65" t="s">
        <v>1035</v>
      </c>
      <c r="F65" t="str">
        <f t="shared" si="0"/>
        <v>Not NYC</v>
      </c>
      <c r="G65" s="9" t="s">
        <v>316</v>
      </c>
      <c r="H65" s="36">
        <v>42.718000000000103</v>
      </c>
      <c r="I65" s="36">
        <v>-73.7106899999999</v>
      </c>
      <c r="J65" s="40">
        <f t="shared" si="24"/>
        <v>3</v>
      </c>
      <c r="K65" s="40">
        <f t="shared" si="2"/>
        <v>2</v>
      </c>
      <c r="L65" s="40">
        <f t="shared" si="3"/>
        <v>2</v>
      </c>
      <c r="M65" s="41">
        <v>159554.09288375135</v>
      </c>
      <c r="N65" s="41">
        <v>23233.315279563787</v>
      </c>
      <c r="O65" s="41">
        <f t="shared" si="23"/>
        <v>10971.690269476787</v>
      </c>
      <c r="P65" s="42">
        <f t="shared" si="5"/>
        <v>3</v>
      </c>
      <c r="Q65" s="43">
        <v>1813</v>
      </c>
      <c r="R65" s="43"/>
      <c r="S65" s="40">
        <f t="shared" si="6"/>
        <v>4</v>
      </c>
      <c r="T65" s="40" t="s">
        <v>1162</v>
      </c>
      <c r="U65" s="40">
        <f t="shared" si="7"/>
        <v>4</v>
      </c>
      <c r="V65" s="40" t="str">
        <f>IFERROR(VLOOKUP(A65,'Data Tables'!$L$3:$M$89,2,FALSE),"No")</f>
        <v>No</v>
      </c>
      <c r="W65" s="40">
        <f t="shared" si="8"/>
        <v>0</v>
      </c>
      <c r="X65" s="43"/>
      <c r="Y65" s="40">
        <f t="shared" si="9"/>
        <v>0</v>
      </c>
      <c r="Z65" s="43" t="s">
        <v>46</v>
      </c>
      <c r="AA65" s="40">
        <f t="shared" si="10"/>
        <v>4</v>
      </c>
      <c r="AB65" s="44" t="str">
        <f>IF(AND(E65="Manhattan",G65="Multifamily Housing"),IF(Q65&lt;1980,"Dual Fuel","Natural Gas"),IF(AND(E65="Manhattan",G65&lt;&gt;"Multifamily Housing"),IF(Q65&lt;1945,"Oil",IF(Q65&lt;1980,"Dual Fuel","Natural Gas")),IF(E65="Downstate/LI/HV",IF(Q65&lt;1980,"Dual Fuel","Natural Gas"),IF(Q65&lt;1945,"Dual Fuel","Natural Gas"))))</f>
        <v>Dual Fuel</v>
      </c>
      <c r="AC65" s="42">
        <f t="shared" si="11"/>
        <v>3</v>
      </c>
      <c r="AD65" s="44" t="str">
        <f>IF(AND(E65="Upstate",Q65&gt;=1945),"Furnace",IF(Q65&gt;=1980,"HW Boiler",IF(AND(E65="Downstate/LI/HV",Q65&gt;=1945),"Furnace","Steam Boiler")))</f>
        <v>Steam Boiler</v>
      </c>
      <c r="AE65" s="42">
        <f t="shared" si="12"/>
        <v>2</v>
      </c>
      <c r="AF65" s="45">
        <v>1990</v>
      </c>
      <c r="AG65" s="40">
        <f t="shared" si="13"/>
        <v>2</v>
      </c>
      <c r="AH65" s="45" t="str">
        <f>IF(AND(E65="Upstate",Q65&gt;=1945),"Forced Air",IF(Q65&gt;=1980,"Hydronic",IF(AND(E65="Downstate/LI/HV",Q65&gt;=1945),"Forced Air","Steam")))</f>
        <v>Steam</v>
      </c>
      <c r="AI65" s="40">
        <f t="shared" si="14"/>
        <v>2</v>
      </c>
      <c r="AJ65" s="46" t="s">
        <v>42</v>
      </c>
      <c r="AK65" s="40">
        <f t="shared" si="15"/>
        <v>0</v>
      </c>
      <c r="AL65" s="9" t="s">
        <v>1060</v>
      </c>
      <c r="AM65" s="9">
        <f t="shared" si="16"/>
        <v>2</v>
      </c>
      <c r="AN65" s="9" t="s">
        <v>1047</v>
      </c>
      <c r="AO65" s="47">
        <f>VLOOKUP(AN65,'Data Tables'!$E$4:$F$15,2,FALSE)</f>
        <v>8.6002589999999994</v>
      </c>
      <c r="AP65" s="9">
        <f t="shared" si="17"/>
        <v>4</v>
      </c>
      <c r="AQ65" s="9" t="s">
        <v>1061</v>
      </c>
      <c r="AR65" s="9">
        <f t="shared" si="18"/>
        <v>4</v>
      </c>
      <c r="AS65" s="9" t="str">
        <f t="shared" si="19"/>
        <v>Not NYC</v>
      </c>
      <c r="AT65" s="9"/>
      <c r="AU65" s="9">
        <f t="shared" si="20"/>
        <v>0</v>
      </c>
      <c r="AV65" s="9">
        <f t="shared" si="21"/>
        <v>76</v>
      </c>
    </row>
    <row r="66" spans="1:48" hidden="1" x14ac:dyDescent="0.25">
      <c r="A66" s="9" t="s">
        <v>238</v>
      </c>
      <c r="B66" s="9" t="s">
        <v>239</v>
      </c>
      <c r="C66" s="9" t="s">
        <v>206</v>
      </c>
      <c r="D66" s="9" t="s">
        <v>59</v>
      </c>
      <c r="E66" t="s">
        <v>1034</v>
      </c>
      <c r="F66" t="str">
        <f t="shared" si="0"/>
        <v>NYC</v>
      </c>
      <c r="G66" s="9" t="s">
        <v>53</v>
      </c>
      <c r="H66" s="36">
        <v>40.702296599999997</v>
      </c>
      <c r="I66" s="36">
        <v>-73.796014799999995</v>
      </c>
      <c r="J66" s="40">
        <f t="shared" si="24"/>
        <v>2</v>
      </c>
      <c r="K66" s="40">
        <f t="shared" si="2"/>
        <v>0</v>
      </c>
      <c r="L66" s="40">
        <f t="shared" si="3"/>
        <v>1</v>
      </c>
      <c r="M66" s="41">
        <v>96690.424108235282</v>
      </c>
      <c r="N66" s="41">
        <v>10923.741727105262</v>
      </c>
      <c r="O66" s="41">
        <f t="shared" si="23"/>
        <v>6648.8885754427674</v>
      </c>
      <c r="P66" s="42">
        <f t="shared" si="5"/>
        <v>2</v>
      </c>
      <c r="Q66" s="43">
        <v>1982</v>
      </c>
      <c r="R66" s="43">
        <v>2009</v>
      </c>
      <c r="S66" s="40">
        <f t="shared" si="6"/>
        <v>0</v>
      </c>
      <c r="T66" s="40" t="s">
        <v>1162</v>
      </c>
      <c r="U66" s="40">
        <f t="shared" si="7"/>
        <v>4</v>
      </c>
      <c r="V66" s="40" t="str">
        <f>IFERROR(VLOOKUP(A66,'Data Tables'!$L$3:$M$89,2,FALSE),"No")</f>
        <v>Yes</v>
      </c>
      <c r="W66" s="40">
        <f t="shared" si="8"/>
        <v>4</v>
      </c>
      <c r="X66" s="43" t="s">
        <v>1126</v>
      </c>
      <c r="Y66" s="40">
        <f t="shared" si="9"/>
        <v>4</v>
      </c>
      <c r="Z66" s="41" t="s">
        <v>46</v>
      </c>
      <c r="AA66" s="40">
        <f t="shared" si="10"/>
        <v>4</v>
      </c>
      <c r="AB66" s="41" t="s">
        <v>47</v>
      </c>
      <c r="AC66" s="42">
        <f t="shared" si="11"/>
        <v>3</v>
      </c>
      <c r="AD66" s="41" t="s">
        <v>74</v>
      </c>
      <c r="AE66" s="42">
        <f t="shared" si="12"/>
        <v>2</v>
      </c>
      <c r="AF66" s="45">
        <v>1990</v>
      </c>
      <c r="AG66" s="40">
        <f t="shared" si="13"/>
        <v>2</v>
      </c>
      <c r="AH66" s="45" t="str">
        <f>IF(AND(E66="Upstate",Q66&gt;=1945),"Forced Air",IF(Q66&gt;=1980,"Hydronic",IF(AND(E66="Downstate/LI/HV",Q66&gt;=1945),"Forced Air","Steam")))</f>
        <v>Hydronic</v>
      </c>
      <c r="AI66" s="40">
        <f t="shared" si="14"/>
        <v>4</v>
      </c>
      <c r="AJ66" s="46" t="s">
        <v>42</v>
      </c>
      <c r="AK66" s="40">
        <f t="shared" si="15"/>
        <v>0</v>
      </c>
      <c r="AL66" s="9" t="s">
        <v>1048</v>
      </c>
      <c r="AM66" s="9">
        <f t="shared" si="16"/>
        <v>4</v>
      </c>
      <c r="AN66" s="9" t="s">
        <v>1055</v>
      </c>
      <c r="AO66" s="47">
        <f>VLOOKUP(AN66,'Data Tables'!$E$4:$F$15,2,FALSE)</f>
        <v>20.157194</v>
      </c>
      <c r="AP66" s="9">
        <f t="shared" si="17"/>
        <v>0</v>
      </c>
      <c r="AQ66" s="9" t="s">
        <v>1050</v>
      </c>
      <c r="AR66" s="9">
        <f t="shared" si="18"/>
        <v>2</v>
      </c>
      <c r="AS66" s="9" t="str">
        <f t="shared" si="19"/>
        <v>NYC Dual Fuel</v>
      </c>
      <c r="AT66" s="9"/>
      <c r="AU66" s="9">
        <f t="shared" si="20"/>
        <v>3</v>
      </c>
      <c r="AV66" s="9">
        <f t="shared" si="21"/>
        <v>76</v>
      </c>
    </row>
    <row r="67" spans="1:48" hidden="1" x14ac:dyDescent="0.25">
      <c r="A67" s="49" t="s">
        <v>171</v>
      </c>
      <c r="B67" s="9" t="s">
        <v>172</v>
      </c>
      <c r="C67" s="9" t="s">
        <v>45</v>
      </c>
      <c r="D67" s="9" t="s">
        <v>45</v>
      </c>
      <c r="E67" t="s">
        <v>1034</v>
      </c>
      <c r="F67" t="str">
        <f t="shared" si="0"/>
        <v>NYC</v>
      </c>
      <c r="G67" s="9" t="s">
        <v>39</v>
      </c>
      <c r="H67" s="36">
        <v>40.8358244</v>
      </c>
      <c r="I67" s="36">
        <v>-73.875542100000004</v>
      </c>
      <c r="J67" s="40">
        <f t="shared" si="24"/>
        <v>3</v>
      </c>
      <c r="K67" s="40">
        <f t="shared" si="2"/>
        <v>2</v>
      </c>
      <c r="L67" s="40">
        <f t="shared" si="3"/>
        <v>3</v>
      </c>
      <c r="M67" s="41">
        <v>163963.34729411764</v>
      </c>
      <c r="N67" s="41">
        <v>4009.3206299083022</v>
      </c>
      <c r="O67" s="41">
        <f t="shared" si="23"/>
        <v>11274.891352166092</v>
      </c>
      <c r="P67" s="42">
        <f t="shared" si="5"/>
        <v>3</v>
      </c>
      <c r="Q67" s="43">
        <v>1966</v>
      </c>
      <c r="R67" s="43"/>
      <c r="S67" s="40">
        <f t="shared" si="6"/>
        <v>3</v>
      </c>
      <c r="T67" s="40" t="s">
        <v>1162</v>
      </c>
      <c r="U67" s="40">
        <f t="shared" si="7"/>
        <v>4</v>
      </c>
      <c r="V67" s="40" t="str">
        <f>IFERROR(VLOOKUP(A67,'Data Tables'!$L$3:$M$89,2,FALSE),"No")</f>
        <v>No</v>
      </c>
      <c r="W67" s="40">
        <f t="shared" si="8"/>
        <v>0</v>
      </c>
      <c r="X67" s="43"/>
      <c r="Y67" s="40">
        <f t="shared" si="9"/>
        <v>0</v>
      </c>
      <c r="Z67" s="41" t="s">
        <v>46</v>
      </c>
      <c r="AA67" s="40">
        <f t="shared" si="10"/>
        <v>4</v>
      </c>
      <c r="AB67" s="44" t="str">
        <f>IF(AND(E67="Manhattan",G67="Multifamily Housing"),IF(Q67&lt;1980,"Dual Fuel","Natural Gas"),IF(AND(E67="Manhattan",G67&lt;&gt;"Multifamily Housing"),IF(Q67&lt;1945,"Oil",IF(Q67&lt;1980,"Dual Fuel","Natural Gas")),IF(E67="Downstate/LI/HV",IF(Q67&lt;1980,"Dual Fuel","Natural Gas"),IF(Q67&lt;1945,"Dual Fuel","Natural Gas"))))</f>
        <v>Dual Fuel</v>
      </c>
      <c r="AC67" s="42">
        <f t="shared" si="11"/>
        <v>3</v>
      </c>
      <c r="AD67" s="44" t="str">
        <f>IF(AND(E67="Upstate",Q67&gt;=1945),"Furnace",IF(Q67&gt;=1980,"HW Boiler",IF(AND(E67="Downstate/LI/HV",Q67&gt;=1945),"Furnace","Steam Boiler")))</f>
        <v>Furnace</v>
      </c>
      <c r="AE67" s="42">
        <f t="shared" si="12"/>
        <v>3</v>
      </c>
      <c r="AF67" s="45">
        <v>1990</v>
      </c>
      <c r="AG67" s="40">
        <f t="shared" si="13"/>
        <v>2</v>
      </c>
      <c r="AH67" s="45" t="str">
        <f>IF(AND(E67="Upstate",Q67&gt;=1945),"Forced Air",IF(Q67&gt;=1980,"Hydronic",IF(AND(E67="Downstate/LI/HV",Q67&gt;=1945),"Forced Air","Steam")))</f>
        <v>Forced Air</v>
      </c>
      <c r="AI67" s="40">
        <f t="shared" si="14"/>
        <v>4</v>
      </c>
      <c r="AJ67" s="46" t="s">
        <v>42</v>
      </c>
      <c r="AK67" s="40">
        <f t="shared" si="15"/>
        <v>0</v>
      </c>
      <c r="AL67" s="9" t="s">
        <v>1048</v>
      </c>
      <c r="AM67" s="9">
        <f t="shared" si="16"/>
        <v>4</v>
      </c>
      <c r="AN67" s="9" t="s">
        <v>1055</v>
      </c>
      <c r="AO67" s="47">
        <f>VLOOKUP(AN67,'Data Tables'!$E$4:$F$15,2,FALSE)</f>
        <v>20.157194</v>
      </c>
      <c r="AP67" s="9">
        <f t="shared" si="17"/>
        <v>0</v>
      </c>
      <c r="AQ67" s="9" t="s">
        <v>1050</v>
      </c>
      <c r="AR67" s="9">
        <f t="shared" si="18"/>
        <v>2</v>
      </c>
      <c r="AS67" s="9" t="str">
        <f t="shared" si="19"/>
        <v>NYC Dual Fuel</v>
      </c>
      <c r="AT67" s="9" t="s">
        <v>1162</v>
      </c>
      <c r="AU67" s="9">
        <f t="shared" si="20"/>
        <v>0</v>
      </c>
      <c r="AV67" s="9">
        <f t="shared" si="21"/>
        <v>75</v>
      </c>
    </row>
    <row r="68" spans="1:48" x14ac:dyDescent="0.25">
      <c r="A68" s="9" t="s">
        <v>504</v>
      </c>
      <c r="B68" s="9" t="s">
        <v>505</v>
      </c>
      <c r="C68" s="9" t="s">
        <v>506</v>
      </c>
      <c r="D68" s="9" t="s">
        <v>450</v>
      </c>
      <c r="E68" t="s">
        <v>1034</v>
      </c>
      <c r="F68" t="str">
        <f t="shared" si="0"/>
        <v>Not NYC</v>
      </c>
      <c r="G68" s="9" t="s">
        <v>76</v>
      </c>
      <c r="H68" s="36">
        <v>40.725436999999999</v>
      </c>
      <c r="I68" s="36">
        <v>-73.554233999999994</v>
      </c>
      <c r="J68" s="40">
        <f t="shared" si="24"/>
        <v>4</v>
      </c>
      <c r="K68" s="40">
        <f t="shared" si="2"/>
        <v>4</v>
      </c>
      <c r="L68" s="40">
        <f t="shared" si="3"/>
        <v>4</v>
      </c>
      <c r="M68" s="41">
        <v>129626.56627610041</v>
      </c>
      <c r="N68" s="41">
        <v>56523.21203899727</v>
      </c>
      <c r="O68" s="41">
        <f t="shared" si="23"/>
        <v>8913.7327045153761</v>
      </c>
      <c r="P68" s="42">
        <f t="shared" si="5"/>
        <v>3</v>
      </c>
      <c r="Q68" s="43">
        <v>1974</v>
      </c>
      <c r="R68" s="43"/>
      <c r="S68" s="40">
        <f t="shared" si="6"/>
        <v>3</v>
      </c>
      <c r="T68" s="40" t="s">
        <v>1162</v>
      </c>
      <c r="U68" s="40">
        <f t="shared" si="7"/>
        <v>4</v>
      </c>
      <c r="V68" s="40" t="str">
        <f>IFERROR(VLOOKUP(A68,'Data Tables'!$L$3:$M$89,2,FALSE),"No")</f>
        <v>No</v>
      </c>
      <c r="W68" s="40">
        <f t="shared" si="8"/>
        <v>0</v>
      </c>
      <c r="X68" s="43"/>
      <c r="Y68" s="40">
        <f t="shared" si="9"/>
        <v>0</v>
      </c>
      <c r="Z68" s="43" t="s">
        <v>46</v>
      </c>
      <c r="AA68" s="40">
        <f t="shared" si="10"/>
        <v>4</v>
      </c>
      <c r="AB68" s="43" t="s">
        <v>41</v>
      </c>
      <c r="AC68" s="42">
        <f t="shared" si="11"/>
        <v>2</v>
      </c>
      <c r="AD68" s="41" t="s">
        <v>74</v>
      </c>
      <c r="AE68" s="42">
        <f t="shared" si="12"/>
        <v>2</v>
      </c>
      <c r="AF68" s="43">
        <v>1974</v>
      </c>
      <c r="AG68" s="40">
        <f t="shared" si="13"/>
        <v>3</v>
      </c>
      <c r="AH68" s="43" t="s">
        <v>49</v>
      </c>
      <c r="AI68" s="40">
        <f t="shared" si="14"/>
        <v>2</v>
      </c>
      <c r="AJ68" s="46" t="s">
        <v>42</v>
      </c>
      <c r="AK68" s="40">
        <f t="shared" si="15"/>
        <v>0</v>
      </c>
      <c r="AL68" s="9" t="s">
        <v>1048</v>
      </c>
      <c r="AM68" s="9">
        <f t="shared" si="16"/>
        <v>4</v>
      </c>
      <c r="AN68" s="9" t="s">
        <v>1052</v>
      </c>
      <c r="AO68" s="47">
        <f>VLOOKUP(AN68,'Data Tables'!$E$4:$F$15,2,FALSE)</f>
        <v>18.814844999999998</v>
      </c>
      <c r="AP68" s="9">
        <f t="shared" si="17"/>
        <v>1</v>
      </c>
      <c r="AQ68" s="9" t="s">
        <v>1058</v>
      </c>
      <c r="AR68" s="9">
        <f t="shared" si="18"/>
        <v>1</v>
      </c>
      <c r="AS68" s="9" t="str">
        <f t="shared" si="19"/>
        <v>Not NYC</v>
      </c>
      <c r="AT68" s="9"/>
      <c r="AU68" s="9">
        <f t="shared" si="20"/>
        <v>0</v>
      </c>
      <c r="AV68" s="9">
        <f t="shared" si="21"/>
        <v>76</v>
      </c>
    </row>
    <row r="69" spans="1:48" hidden="1" x14ac:dyDescent="0.25">
      <c r="A69" s="9" t="s">
        <v>72</v>
      </c>
      <c r="B69" s="9" t="s">
        <v>73</v>
      </c>
      <c r="C69" s="9" t="s">
        <v>38</v>
      </c>
      <c r="D69" s="9" t="s">
        <v>38</v>
      </c>
      <c r="E69" t="s">
        <v>1034</v>
      </c>
      <c r="F69" t="str">
        <f t="shared" ref="F69:F132" si="25">IF(OR(D69="Brooklyn",D69="Bronx",D69="Queens",D69="Manhattan",D69="Staten Island"),"NYC","Not NYC")</f>
        <v>NYC</v>
      </c>
      <c r="G69" s="9" t="s">
        <v>39</v>
      </c>
      <c r="H69" s="36">
        <v>40.582052300000001</v>
      </c>
      <c r="I69" s="36">
        <v>-73.974348800000001</v>
      </c>
      <c r="J69" s="40">
        <f t="shared" si="24"/>
        <v>3</v>
      </c>
      <c r="K69" s="40">
        <f t="shared" ref="K69:K132" si="26">IF(OR(G69="Hospitals",G69="Hotels",G69="Airports"),4,IF(G69="Nursing Homes",3,IF(OR(G69="Multifamily Housing",G69="Military"),2,IF(OR(G69="Office",G69="Correctional Facilities"),1,0))))</f>
        <v>2</v>
      </c>
      <c r="L69" s="40">
        <f t="shared" ref="L69:L132" si="27">IF(OR(G69="Hospitals",G69="Nursing Homes",G69="Hotels",G69="Airports"),4,IF(AND(E69="Upstate",OR(G69="Multifamily Housing",G69="Military")),2,IF(OR(G69="Multifamily Housing",G69="Military"),3,IF(G69="Office",2,IF(OR(G69="Correctional Facilities",G69="Colleges &amp; Universities"),1,666)))))</f>
        <v>3</v>
      </c>
      <c r="M69" s="41">
        <v>733641.95141176472</v>
      </c>
      <c r="N69" s="41">
        <v>8314.6436246642588</v>
      </c>
      <c r="O69" s="41">
        <f t="shared" si="23"/>
        <v>50448.673011785468</v>
      </c>
      <c r="P69" s="42">
        <f t="shared" ref="P69:P132" si="28">IF(M69&gt;=200000,4,IF(M69&gt;=100000,3,IF(M69&gt;=50000,2,IF(M69&gt;=20000,1,0))))</f>
        <v>4</v>
      </c>
      <c r="Q69" s="43">
        <v>1963</v>
      </c>
      <c r="R69" s="43"/>
      <c r="S69" s="40">
        <f t="shared" ref="S69:S132" si="29">IF(OR(Q69&gt;=2000,R69&gt;=2000),0,IF(AND(Q69&gt;=1980,OR(R69="",R69&lt;2000)),1,IF(AND(Q69&lt;1980,R69&gt;=1980,R69&lt;2000),2,IF(Q69&lt;1945,4,3))))</f>
        <v>3</v>
      </c>
      <c r="T69" s="40"/>
      <c r="U69" s="40">
        <f t="shared" ref="U69:U132" si="30">IF(T69="Y",4,0)</f>
        <v>0</v>
      </c>
      <c r="V69" s="40" t="str">
        <f>IFERROR(VLOOKUP(A69,'Data Tables'!$L$3:$M$89,2,FALSE),"No")</f>
        <v>No</v>
      </c>
      <c r="W69" s="40">
        <f t="shared" ref="W69:W132" si="31">IF(V69="Yes",4,0)</f>
        <v>0</v>
      </c>
      <c r="X69" s="43"/>
      <c r="Y69" s="40">
        <f t="shared" ref="Y69:Y132" si="32">IF(X69="",0,4)</f>
        <v>0</v>
      </c>
      <c r="Z69" s="41" t="s">
        <v>46</v>
      </c>
      <c r="AA69" s="40">
        <f t="shared" ref="AA69:AA132" si="33">IF(Z69="Plentiful",4,IF(Z69="Sufficient",2,IF(Z69="Limited",1,0)))</f>
        <v>4</v>
      </c>
      <c r="AB69" s="41" t="s">
        <v>41</v>
      </c>
      <c r="AC69" s="42">
        <f t="shared" ref="AC69:AC132" si="34">IF(OR(AB69="Coal",AB69="Oil"),4,IF(AB69="Dual Fuel",3,IF(AB69="Natural Gas",2,1)))</f>
        <v>2</v>
      </c>
      <c r="AD69" s="41" t="s">
        <v>74</v>
      </c>
      <c r="AE69" s="42">
        <f t="shared" ref="AE69:AE132" si="35">IF(OR(AD69="HW Boiler",AD69="District HW",AD69="District HW (CHP)"),4,IF(OR(AD69="Furnace",AD69="CHP",AD69="District Steam (CHP)"),3,IF(OR(AD69="Steam Boiler",AD69="District Steam"),2,1)))</f>
        <v>2</v>
      </c>
      <c r="AF69" s="43">
        <v>1963</v>
      </c>
      <c r="AG69" s="40">
        <f t="shared" ref="AG69:AG132" si="36">IF(AF69&gt;=2000,1,IF(AF69&gt;=1980,2,IF(AF69&gt;=1950,3,4)))</f>
        <v>3</v>
      </c>
      <c r="AH69" s="43" t="s">
        <v>49</v>
      </c>
      <c r="AI69" s="40">
        <f t="shared" ref="AI69:AI132" si="37">IF(AH69="Hydronic",4,IF(AH69="Forced Air",4,IF(AH69="Steam",2,0)))</f>
        <v>2</v>
      </c>
      <c r="AJ69" s="46" t="s">
        <v>42</v>
      </c>
      <c r="AK69" s="40">
        <f t="shared" ref="AK69:AK132" si="38">IF(OR(AJ69="HW",AJ69="HW + CW"),4,IF(AJ69="Steam + CW",3,IF(AJ69="CW",2,IF(AJ69="Steam",1,0))))</f>
        <v>0</v>
      </c>
      <c r="AL69" s="9" t="s">
        <v>1048</v>
      </c>
      <c r="AM69" s="9">
        <f t="shared" ref="AM69:AM132" si="39">IF(AL69="Zone 4",4,IF(AL69="Zone 5",2,1))</f>
        <v>4</v>
      </c>
      <c r="AN69" s="9" t="s">
        <v>1055</v>
      </c>
      <c r="AO69" s="47">
        <f>VLOOKUP(AN69,'Data Tables'!$E$4:$F$15,2,FALSE)</f>
        <v>20.157194</v>
      </c>
      <c r="AP69" s="9">
        <f t="shared" ref="AP69:AP132" si="40">IF(AO69&gt;20,0,IF(AO69&gt;15,1,IF(AO69&gt;12,2,IF(AO69&gt;9,3,4))))</f>
        <v>0</v>
      </c>
      <c r="AQ69" s="9" t="s">
        <v>1050</v>
      </c>
      <c r="AR69" s="9">
        <f t="shared" ref="AR69:AR132" si="41">IF(AD69="Electric Heat Pump",0,IF(AQ69="Lowest Emissions",4,IF(AQ69="Low Emissions",2,1)))</f>
        <v>2</v>
      </c>
      <c r="AS69" s="9" t="str">
        <f t="shared" ref="AS69:AS132" si="42">IF(F69="NYC",CONCATENATE(F69," ",AB69),"Not NYC")</f>
        <v>NYC Natural Gas</v>
      </c>
      <c r="AT69" s="9"/>
      <c r="AU69" s="9">
        <f t="shared" ref="AU69:AU132" si="43">IF(OR(AS69="Not NYC",AT69="Y"),0,IF(AS69="NYC Electricity",0,IF(AS69="NYC Natural Gas",2,IF(AS69="NYC Dual Fuel",3,4))))</f>
        <v>2</v>
      </c>
      <c r="AV69" s="9">
        <f t="shared" ref="AV69:AV132" si="44">J69*J$3+K69*K$3+L69*L$3+P69*P$3+S69*S$3+U69*U$3+W69*W$3+Y69*Y$3+AA69*AA$3+AC69*AC$3+AE69*AE$3+AG69*AG$3+AI69*AI$3+AK69*AK$3+AM69*AM$3+AP69*AP$3+AR69*AR$3+AU69*AU$3</f>
        <v>75</v>
      </c>
    </row>
    <row r="70" spans="1:48" hidden="1" x14ac:dyDescent="0.25">
      <c r="A70" s="9" t="s">
        <v>93</v>
      </c>
      <c r="B70" s="9" t="s">
        <v>94</v>
      </c>
      <c r="C70" s="9" t="s">
        <v>38</v>
      </c>
      <c r="D70" s="9" t="s">
        <v>38</v>
      </c>
      <c r="E70" t="s">
        <v>1034</v>
      </c>
      <c r="F70" t="str">
        <f t="shared" si="25"/>
        <v>NYC</v>
      </c>
      <c r="G70" s="9" t="s">
        <v>39</v>
      </c>
      <c r="H70" s="36">
        <v>40.581257600000001</v>
      </c>
      <c r="I70" s="36">
        <v>-73.972149200000004</v>
      </c>
      <c r="J70" s="40">
        <f t="shared" si="24"/>
        <v>3</v>
      </c>
      <c r="K70" s="40">
        <f t="shared" si="26"/>
        <v>2</v>
      </c>
      <c r="L70" s="40">
        <f t="shared" si="27"/>
        <v>3</v>
      </c>
      <c r="M70" s="41">
        <v>438849.650588235</v>
      </c>
      <c r="N70" s="41">
        <v>4900.8874774873639</v>
      </c>
      <c r="O70" s="41">
        <f t="shared" si="23"/>
        <v>30177.367149273341</v>
      </c>
      <c r="P70" s="42">
        <f t="shared" si="28"/>
        <v>4</v>
      </c>
      <c r="Q70" s="43">
        <v>1963</v>
      </c>
      <c r="R70" s="43"/>
      <c r="S70" s="40">
        <f t="shared" si="29"/>
        <v>3</v>
      </c>
      <c r="T70" s="40"/>
      <c r="U70" s="40">
        <f t="shared" si="30"/>
        <v>0</v>
      </c>
      <c r="V70" s="40" t="str">
        <f>IFERROR(VLOOKUP(A70,'Data Tables'!$L$3:$M$89,2,FALSE),"No")</f>
        <v>No</v>
      </c>
      <c r="W70" s="40">
        <f t="shared" si="31"/>
        <v>0</v>
      </c>
      <c r="X70" s="43"/>
      <c r="Y70" s="40">
        <f t="shared" si="32"/>
        <v>0</v>
      </c>
      <c r="Z70" s="41" t="s">
        <v>46</v>
      </c>
      <c r="AA70" s="40">
        <f t="shared" si="33"/>
        <v>4</v>
      </c>
      <c r="AB70" s="41" t="s">
        <v>41</v>
      </c>
      <c r="AC70" s="42">
        <f t="shared" si="34"/>
        <v>2</v>
      </c>
      <c r="AD70" s="41" t="s">
        <v>74</v>
      </c>
      <c r="AE70" s="42">
        <f t="shared" si="35"/>
        <v>2</v>
      </c>
      <c r="AF70" s="43">
        <v>1963</v>
      </c>
      <c r="AG70" s="40">
        <f t="shared" si="36"/>
        <v>3</v>
      </c>
      <c r="AH70" s="43" t="s">
        <v>49</v>
      </c>
      <c r="AI70" s="40">
        <f t="shared" si="37"/>
        <v>2</v>
      </c>
      <c r="AJ70" s="46" t="s">
        <v>42</v>
      </c>
      <c r="AK70" s="40">
        <f t="shared" si="38"/>
        <v>0</v>
      </c>
      <c r="AL70" s="9" t="s">
        <v>1048</v>
      </c>
      <c r="AM70" s="9">
        <f t="shared" si="39"/>
        <v>4</v>
      </c>
      <c r="AN70" s="9" t="s">
        <v>1055</v>
      </c>
      <c r="AO70" s="47">
        <f>VLOOKUP(AN70,'Data Tables'!$E$4:$F$15,2,FALSE)</f>
        <v>20.157194</v>
      </c>
      <c r="AP70" s="9">
        <f t="shared" si="40"/>
        <v>0</v>
      </c>
      <c r="AQ70" s="9" t="s">
        <v>1050</v>
      </c>
      <c r="AR70" s="9">
        <f t="shared" si="41"/>
        <v>2</v>
      </c>
      <c r="AS70" s="9" t="str">
        <f t="shared" si="42"/>
        <v>NYC Natural Gas</v>
      </c>
      <c r="AT70" s="9"/>
      <c r="AU70" s="9">
        <f t="shared" si="43"/>
        <v>2</v>
      </c>
      <c r="AV70" s="9">
        <f t="shared" si="44"/>
        <v>75</v>
      </c>
    </row>
    <row r="71" spans="1:48" hidden="1" x14ac:dyDescent="0.25">
      <c r="A71" s="38" t="s">
        <v>261</v>
      </c>
      <c r="B71" s="9" t="s">
        <v>262</v>
      </c>
      <c r="C71" s="9" t="s">
        <v>45</v>
      </c>
      <c r="D71" s="9" t="s">
        <v>45</v>
      </c>
      <c r="E71" t="s">
        <v>1034</v>
      </c>
      <c r="F71" t="str">
        <f t="shared" si="25"/>
        <v>NYC</v>
      </c>
      <c r="G71" s="9" t="s">
        <v>39</v>
      </c>
      <c r="H71" s="36">
        <v>40.877063300000003</v>
      </c>
      <c r="I71" s="36">
        <v>-73.850633200000004</v>
      </c>
      <c r="J71" s="40">
        <f t="shared" si="24"/>
        <v>3</v>
      </c>
      <c r="K71" s="40">
        <f t="shared" si="26"/>
        <v>2</v>
      </c>
      <c r="L71" s="40">
        <f t="shared" si="27"/>
        <v>3</v>
      </c>
      <c r="M71" s="41">
        <v>79567.575411764701</v>
      </c>
      <c r="N71" s="41">
        <v>1002.7693113920576</v>
      </c>
      <c r="O71" s="41">
        <f t="shared" ref="O71:O100" si="45">(M71/0.85)*116.9*0.0005</f>
        <v>5471.440920961938</v>
      </c>
      <c r="P71" s="42">
        <f t="shared" si="28"/>
        <v>2</v>
      </c>
      <c r="Q71" s="43">
        <v>1935</v>
      </c>
      <c r="R71" s="43"/>
      <c r="S71" s="40">
        <f t="shared" si="29"/>
        <v>4</v>
      </c>
      <c r="T71" s="40"/>
      <c r="U71" s="40">
        <f t="shared" si="30"/>
        <v>0</v>
      </c>
      <c r="V71" s="40" t="str">
        <f>IFERROR(VLOOKUP(A71,'Data Tables'!$L$3:$M$89,2,FALSE),"No")</f>
        <v>No</v>
      </c>
      <c r="W71" s="40">
        <f t="shared" si="31"/>
        <v>0</v>
      </c>
      <c r="X71" s="43"/>
      <c r="Y71" s="40">
        <f t="shared" si="32"/>
        <v>0</v>
      </c>
      <c r="Z71" s="41" t="s">
        <v>67</v>
      </c>
      <c r="AA71" s="40">
        <f t="shared" si="33"/>
        <v>2</v>
      </c>
      <c r="AB71" s="41" t="s">
        <v>201</v>
      </c>
      <c r="AC71" s="42">
        <f t="shared" si="34"/>
        <v>4</v>
      </c>
      <c r="AD71" s="41" t="s">
        <v>74</v>
      </c>
      <c r="AE71" s="42">
        <f t="shared" si="35"/>
        <v>2</v>
      </c>
      <c r="AF71" s="43">
        <v>1990</v>
      </c>
      <c r="AG71" s="40">
        <f t="shared" si="36"/>
        <v>2</v>
      </c>
      <c r="AH71" s="45" t="str">
        <f>IF(AND(E71="Upstate",Q71&gt;=1945),"Forced Air",IF(Q71&gt;=1980,"Hydronic",IF(AND(E71="Downstate/LI/HV",Q71&gt;=1945),"Forced Air","Steam")))</f>
        <v>Steam</v>
      </c>
      <c r="AI71" s="40">
        <f t="shared" si="37"/>
        <v>2</v>
      </c>
      <c r="AJ71" s="46" t="s">
        <v>42</v>
      </c>
      <c r="AK71" s="40">
        <f t="shared" si="38"/>
        <v>0</v>
      </c>
      <c r="AL71" s="9" t="s">
        <v>1048</v>
      </c>
      <c r="AM71" s="9">
        <f t="shared" si="39"/>
        <v>4</v>
      </c>
      <c r="AN71" s="9" t="s">
        <v>1055</v>
      </c>
      <c r="AO71" s="47">
        <f>VLOOKUP(AN71,'Data Tables'!$E$4:$F$15,2,FALSE)</f>
        <v>20.157194</v>
      </c>
      <c r="AP71" s="9">
        <f t="shared" si="40"/>
        <v>0</v>
      </c>
      <c r="AQ71" s="9" t="s">
        <v>1050</v>
      </c>
      <c r="AR71" s="9">
        <f t="shared" si="41"/>
        <v>2</v>
      </c>
      <c r="AS71" s="9" t="str">
        <f t="shared" si="42"/>
        <v>NYC Oil</v>
      </c>
      <c r="AT71" s="9"/>
      <c r="AU71" s="9">
        <f t="shared" si="43"/>
        <v>4</v>
      </c>
      <c r="AV71" s="9">
        <f t="shared" si="44"/>
        <v>75</v>
      </c>
    </row>
    <row r="72" spans="1:48" hidden="1" x14ac:dyDescent="0.25">
      <c r="A72" s="37" t="s">
        <v>261</v>
      </c>
      <c r="B72" s="9" t="s">
        <v>306</v>
      </c>
      <c r="C72" s="9" t="s">
        <v>45</v>
      </c>
      <c r="D72" s="9" t="s">
        <v>45</v>
      </c>
      <c r="E72" t="s">
        <v>1034</v>
      </c>
      <c r="F72" t="str">
        <f t="shared" si="25"/>
        <v>NYC</v>
      </c>
      <c r="G72" s="9" t="s">
        <v>39</v>
      </c>
      <c r="H72" s="36">
        <v>40.877768699999997</v>
      </c>
      <c r="I72" s="36">
        <v>-73.848398700000004</v>
      </c>
      <c r="J72" s="40">
        <f t="shared" si="24"/>
        <v>3</v>
      </c>
      <c r="K72" s="40">
        <f t="shared" si="26"/>
        <v>2</v>
      </c>
      <c r="L72" s="40">
        <f t="shared" si="27"/>
        <v>3</v>
      </c>
      <c r="M72" s="41">
        <v>63888.785882352902</v>
      </c>
      <c r="N72" s="41">
        <v>756.68437852996385</v>
      </c>
      <c r="O72" s="41">
        <f t="shared" si="45"/>
        <v>4393.2935703806197</v>
      </c>
      <c r="P72" s="42">
        <f t="shared" si="28"/>
        <v>2</v>
      </c>
      <c r="Q72" s="43">
        <v>1935</v>
      </c>
      <c r="R72" s="43"/>
      <c r="S72" s="40">
        <f t="shared" si="29"/>
        <v>4</v>
      </c>
      <c r="T72" s="40"/>
      <c r="U72" s="40">
        <f t="shared" si="30"/>
        <v>0</v>
      </c>
      <c r="V72" s="40" t="str">
        <f>IFERROR(VLOOKUP(A72,'Data Tables'!$L$3:$M$89,2,FALSE),"No")</f>
        <v>No</v>
      </c>
      <c r="W72" s="40">
        <f t="shared" si="31"/>
        <v>0</v>
      </c>
      <c r="X72" s="43"/>
      <c r="Y72" s="40">
        <f t="shared" si="32"/>
        <v>0</v>
      </c>
      <c r="Z72" s="41" t="s">
        <v>67</v>
      </c>
      <c r="AA72" s="40">
        <f t="shared" si="33"/>
        <v>2</v>
      </c>
      <c r="AB72" s="41" t="s">
        <v>201</v>
      </c>
      <c r="AC72" s="42">
        <f t="shared" si="34"/>
        <v>4</v>
      </c>
      <c r="AD72" s="41" t="s">
        <v>74</v>
      </c>
      <c r="AE72" s="42">
        <f t="shared" si="35"/>
        <v>2</v>
      </c>
      <c r="AF72" s="45">
        <v>1990</v>
      </c>
      <c r="AG72" s="40">
        <f t="shared" si="36"/>
        <v>2</v>
      </c>
      <c r="AH72" s="45" t="str">
        <f>IF(AND(E72="Upstate",Q72&gt;=1945),"Forced Air",IF(Q72&gt;=1980,"Hydronic",IF(AND(E72="Downstate/LI/HV",Q72&gt;=1945),"Forced Air","Steam")))</f>
        <v>Steam</v>
      </c>
      <c r="AI72" s="40">
        <f t="shared" si="37"/>
        <v>2</v>
      </c>
      <c r="AJ72" s="46" t="s">
        <v>42</v>
      </c>
      <c r="AK72" s="40">
        <f t="shared" si="38"/>
        <v>0</v>
      </c>
      <c r="AL72" s="9" t="s">
        <v>1048</v>
      </c>
      <c r="AM72" s="9">
        <f t="shared" si="39"/>
        <v>4</v>
      </c>
      <c r="AN72" s="9" t="s">
        <v>1055</v>
      </c>
      <c r="AO72" s="47">
        <f>VLOOKUP(AN72,'Data Tables'!$E$4:$F$15,2,FALSE)</f>
        <v>20.157194</v>
      </c>
      <c r="AP72" s="9">
        <f t="shared" si="40"/>
        <v>0</v>
      </c>
      <c r="AQ72" s="9" t="s">
        <v>1050</v>
      </c>
      <c r="AR72" s="9">
        <f t="shared" si="41"/>
        <v>2</v>
      </c>
      <c r="AS72" s="9" t="str">
        <f t="shared" si="42"/>
        <v>NYC Oil</v>
      </c>
      <c r="AT72" s="9"/>
      <c r="AU72" s="9">
        <f t="shared" si="43"/>
        <v>4</v>
      </c>
      <c r="AV72" s="9">
        <f t="shared" si="44"/>
        <v>75</v>
      </c>
    </row>
    <row r="73" spans="1:48" x14ac:dyDescent="0.25">
      <c r="A73" s="9" t="s">
        <v>469</v>
      </c>
      <c r="B73" s="9" t="s">
        <v>470</v>
      </c>
      <c r="C73" s="9" t="s">
        <v>417</v>
      </c>
      <c r="D73" s="9" t="s">
        <v>418</v>
      </c>
      <c r="E73" t="s">
        <v>1035</v>
      </c>
      <c r="F73" t="str">
        <f t="shared" si="25"/>
        <v>Not NYC</v>
      </c>
      <c r="G73" s="9" t="s">
        <v>76</v>
      </c>
      <c r="H73" s="36">
        <v>42.927374</v>
      </c>
      <c r="I73" s="36">
        <v>-78.829336999999995</v>
      </c>
      <c r="J73" s="40">
        <f t="shared" si="24"/>
        <v>4</v>
      </c>
      <c r="K73" s="40">
        <f t="shared" si="26"/>
        <v>4</v>
      </c>
      <c r="L73" s="40">
        <f t="shared" si="27"/>
        <v>4</v>
      </c>
      <c r="M73" s="41">
        <v>154186.00511698675</v>
      </c>
      <c r="N73" s="41">
        <v>67232.269673104689</v>
      </c>
      <c r="O73" s="41">
        <f t="shared" si="45"/>
        <v>10602.555293044559</v>
      </c>
      <c r="P73" s="42">
        <f t="shared" si="28"/>
        <v>3</v>
      </c>
      <c r="Q73" s="43">
        <v>1978</v>
      </c>
      <c r="R73" s="43"/>
      <c r="S73" s="40">
        <f t="shared" si="29"/>
        <v>3</v>
      </c>
      <c r="T73" s="40"/>
      <c r="U73" s="40">
        <f t="shared" si="30"/>
        <v>0</v>
      </c>
      <c r="V73" s="40" t="str">
        <f>IFERROR(VLOOKUP(A73,'Data Tables'!$L$3:$M$89,2,FALSE),"No")</f>
        <v>No</v>
      </c>
      <c r="W73" s="40">
        <f t="shared" si="31"/>
        <v>0</v>
      </c>
      <c r="X73" s="43"/>
      <c r="Y73" s="40">
        <f t="shared" si="32"/>
        <v>0</v>
      </c>
      <c r="Z73" s="43" t="s">
        <v>46</v>
      </c>
      <c r="AA73" s="40">
        <f t="shared" si="33"/>
        <v>4</v>
      </c>
      <c r="AB73" s="43" t="s">
        <v>471</v>
      </c>
      <c r="AC73" s="42">
        <f t="shared" si="34"/>
        <v>1</v>
      </c>
      <c r="AD73" s="41" t="s">
        <v>74</v>
      </c>
      <c r="AE73" s="42">
        <f t="shared" si="35"/>
        <v>2</v>
      </c>
      <c r="AF73" s="45">
        <v>1990</v>
      </c>
      <c r="AG73" s="40">
        <f t="shared" si="36"/>
        <v>2</v>
      </c>
      <c r="AH73" s="43" t="s">
        <v>49</v>
      </c>
      <c r="AI73" s="40">
        <f t="shared" si="37"/>
        <v>2</v>
      </c>
      <c r="AJ73" s="46" t="s">
        <v>42</v>
      </c>
      <c r="AK73" s="40">
        <f t="shared" si="38"/>
        <v>0</v>
      </c>
      <c r="AL73" s="9" t="s">
        <v>1060</v>
      </c>
      <c r="AM73" s="9">
        <f t="shared" si="39"/>
        <v>2</v>
      </c>
      <c r="AN73" s="9" t="s">
        <v>1047</v>
      </c>
      <c r="AO73" s="47">
        <f>VLOOKUP(AN73,'Data Tables'!$E$4:$F$15,2,FALSE)</f>
        <v>8.6002589999999994</v>
      </c>
      <c r="AP73" s="9">
        <f t="shared" si="40"/>
        <v>4</v>
      </c>
      <c r="AQ73" s="9" t="s">
        <v>1061</v>
      </c>
      <c r="AR73" s="9">
        <f t="shared" si="41"/>
        <v>4</v>
      </c>
      <c r="AS73" s="9" t="str">
        <f t="shared" si="42"/>
        <v>Not NYC</v>
      </c>
      <c r="AT73" s="9"/>
      <c r="AU73" s="9">
        <f t="shared" si="43"/>
        <v>0</v>
      </c>
      <c r="AV73" s="9">
        <f t="shared" si="44"/>
        <v>75</v>
      </c>
    </row>
    <row r="74" spans="1:48" hidden="1" x14ac:dyDescent="0.25">
      <c r="A74" s="9" t="s">
        <v>222</v>
      </c>
      <c r="B74" s="9" t="s">
        <v>223</v>
      </c>
      <c r="C74" s="9" t="s">
        <v>62</v>
      </c>
      <c r="D74" s="9" t="s">
        <v>63</v>
      </c>
      <c r="E74" t="s">
        <v>63</v>
      </c>
      <c r="F74" t="str">
        <f t="shared" si="25"/>
        <v>NYC</v>
      </c>
      <c r="G74" s="9" t="s">
        <v>39</v>
      </c>
      <c r="H74" s="36">
        <v>40.735570799999998</v>
      </c>
      <c r="I74" s="36">
        <v>-73.978922499999996</v>
      </c>
      <c r="J74" s="40">
        <f t="shared" si="24"/>
        <v>3</v>
      </c>
      <c r="K74" s="40">
        <f t="shared" si="26"/>
        <v>2</v>
      </c>
      <c r="L74" s="40">
        <f t="shared" si="27"/>
        <v>3</v>
      </c>
      <c r="M74" s="41">
        <v>109640.959288235</v>
      </c>
      <c r="N74" s="41">
        <v>5793.7641597956672</v>
      </c>
      <c r="O74" s="41">
        <f t="shared" si="45"/>
        <v>7539.4283181145129</v>
      </c>
      <c r="P74" s="42">
        <f t="shared" si="28"/>
        <v>3</v>
      </c>
      <c r="Q74" s="43">
        <v>1947</v>
      </c>
      <c r="R74" s="43"/>
      <c r="S74" s="40">
        <f t="shared" si="29"/>
        <v>3</v>
      </c>
      <c r="T74" s="40"/>
      <c r="U74" s="40">
        <f t="shared" si="30"/>
        <v>0</v>
      </c>
      <c r="V74" s="40" t="str">
        <f>IFERROR(VLOOKUP(A74,'Data Tables'!$L$3:$M$89,2,FALSE),"No")</f>
        <v>No</v>
      </c>
      <c r="W74" s="40">
        <f t="shared" si="31"/>
        <v>0</v>
      </c>
      <c r="X74" s="43"/>
      <c r="Y74" s="40">
        <f t="shared" si="32"/>
        <v>0</v>
      </c>
      <c r="Z74" s="41" t="s">
        <v>46</v>
      </c>
      <c r="AA74" s="40">
        <f t="shared" si="33"/>
        <v>4</v>
      </c>
      <c r="AB74" s="41" t="s">
        <v>41</v>
      </c>
      <c r="AC74" s="42">
        <f t="shared" si="34"/>
        <v>2</v>
      </c>
      <c r="AD74" s="41" t="s">
        <v>54</v>
      </c>
      <c r="AE74" s="42">
        <f t="shared" si="35"/>
        <v>2</v>
      </c>
      <c r="AF74" s="45">
        <v>1990</v>
      </c>
      <c r="AG74" s="40">
        <f t="shared" si="36"/>
        <v>2</v>
      </c>
      <c r="AH74" s="43" t="s">
        <v>49</v>
      </c>
      <c r="AI74" s="40">
        <f t="shared" si="37"/>
        <v>2</v>
      </c>
      <c r="AJ74" s="46" t="s">
        <v>49</v>
      </c>
      <c r="AK74" s="40">
        <f t="shared" si="38"/>
        <v>1</v>
      </c>
      <c r="AL74" s="9" t="s">
        <v>1048</v>
      </c>
      <c r="AM74" s="9">
        <f t="shared" si="39"/>
        <v>4</v>
      </c>
      <c r="AN74" s="9" t="s">
        <v>1055</v>
      </c>
      <c r="AO74" s="47">
        <f>VLOOKUP(AN74,'Data Tables'!$E$4:$F$15,2,FALSE)</f>
        <v>20.157194</v>
      </c>
      <c r="AP74" s="9">
        <f t="shared" si="40"/>
        <v>0</v>
      </c>
      <c r="AQ74" s="9" t="s">
        <v>1050</v>
      </c>
      <c r="AR74" s="9">
        <f t="shared" si="41"/>
        <v>2</v>
      </c>
      <c r="AS74" s="9" t="str">
        <f t="shared" si="42"/>
        <v>NYC Natural Gas</v>
      </c>
      <c r="AT74" s="9"/>
      <c r="AU74" s="9">
        <f t="shared" si="43"/>
        <v>2</v>
      </c>
      <c r="AV74" s="9">
        <f t="shared" si="44"/>
        <v>74</v>
      </c>
    </row>
    <row r="75" spans="1:48" hidden="1" x14ac:dyDescent="0.25">
      <c r="A75" s="9" t="s">
        <v>269</v>
      </c>
      <c r="B75" s="9" t="s">
        <v>270</v>
      </c>
      <c r="C75" s="9" t="s">
        <v>38</v>
      </c>
      <c r="D75" s="9" t="s">
        <v>38</v>
      </c>
      <c r="E75" t="s">
        <v>1034</v>
      </c>
      <c r="F75" t="str">
        <f t="shared" si="25"/>
        <v>NYC</v>
      </c>
      <c r="G75" s="9" t="s">
        <v>39</v>
      </c>
      <c r="H75" s="36">
        <v>40.705619499999997</v>
      </c>
      <c r="I75" s="36">
        <v>-73.949162000000001</v>
      </c>
      <c r="J75" s="40">
        <f t="shared" si="24"/>
        <v>3</v>
      </c>
      <c r="K75" s="40">
        <f t="shared" si="26"/>
        <v>2</v>
      </c>
      <c r="L75" s="40">
        <f t="shared" si="27"/>
        <v>3</v>
      </c>
      <c r="M75" s="41">
        <v>75228.451058823499</v>
      </c>
      <c r="N75" s="41">
        <v>1772.8105550657037</v>
      </c>
      <c r="O75" s="41">
        <f t="shared" si="45"/>
        <v>5173.0623110449806</v>
      </c>
      <c r="P75" s="42">
        <f t="shared" si="28"/>
        <v>2</v>
      </c>
      <c r="Q75" s="43">
        <v>1963</v>
      </c>
      <c r="R75" s="43"/>
      <c r="S75" s="40">
        <f t="shared" si="29"/>
        <v>3</v>
      </c>
      <c r="T75" s="40"/>
      <c r="U75" s="40">
        <f t="shared" si="30"/>
        <v>0</v>
      </c>
      <c r="V75" s="40" t="str">
        <f>IFERROR(VLOOKUP(A75,'Data Tables'!$L$3:$M$89,2,FALSE),"No")</f>
        <v>No</v>
      </c>
      <c r="W75" s="40">
        <f t="shared" si="31"/>
        <v>0</v>
      </c>
      <c r="X75" s="43"/>
      <c r="Y75" s="40">
        <f t="shared" si="32"/>
        <v>0</v>
      </c>
      <c r="Z75" s="41" t="s">
        <v>67</v>
      </c>
      <c r="AA75" s="40">
        <f t="shared" si="33"/>
        <v>2</v>
      </c>
      <c r="AB75" s="44" t="str">
        <f>IF(AND(E75="Manhattan",G75="Multifamily Housing"),IF(Q75&lt;1980,"Dual Fuel","Natural Gas"),IF(AND(E75="Manhattan",G75&lt;&gt;"Multifamily Housing"),IF(Q75&lt;1945,"Oil",IF(Q75&lt;1980,"Dual Fuel","Natural Gas")),IF(E75="Downstate/LI/HV",IF(Q75&lt;1980,"Dual Fuel","Natural Gas"),IF(Q75&lt;1945,"Dual Fuel","Natural Gas"))))</f>
        <v>Dual Fuel</v>
      </c>
      <c r="AC75" s="42">
        <f t="shared" si="34"/>
        <v>3</v>
      </c>
      <c r="AD75" s="44" t="str">
        <f>IF(AND(E75="Upstate",Q75&gt;=1945),"Furnace",IF(Q75&gt;=1980,"HW Boiler",IF(AND(E75="Downstate/LI/HV",Q75&gt;=1945),"Furnace","Steam Boiler")))</f>
        <v>Furnace</v>
      </c>
      <c r="AE75" s="42">
        <f t="shared" si="35"/>
        <v>3</v>
      </c>
      <c r="AF75" s="45">
        <v>1990</v>
      </c>
      <c r="AG75" s="40">
        <f t="shared" si="36"/>
        <v>2</v>
      </c>
      <c r="AH75" s="45" t="str">
        <f t="shared" ref="AH75:AH80" si="46">IF(AND(E75="Upstate",Q75&gt;=1945),"Forced Air",IF(Q75&gt;=1980,"Hydronic",IF(AND(E75="Downstate/LI/HV",Q75&gt;=1945),"Forced Air","Steam")))</f>
        <v>Forced Air</v>
      </c>
      <c r="AI75" s="40">
        <f t="shared" si="37"/>
        <v>4</v>
      </c>
      <c r="AJ75" s="46" t="s">
        <v>42</v>
      </c>
      <c r="AK75" s="40">
        <f t="shared" si="38"/>
        <v>0</v>
      </c>
      <c r="AL75" s="9" t="s">
        <v>1048</v>
      </c>
      <c r="AM75" s="9">
        <f t="shared" si="39"/>
        <v>4</v>
      </c>
      <c r="AN75" s="9" t="s">
        <v>1055</v>
      </c>
      <c r="AO75" s="47">
        <f>VLOOKUP(AN75,'Data Tables'!$E$4:$F$15,2,FALSE)</f>
        <v>20.157194</v>
      </c>
      <c r="AP75" s="9">
        <f t="shared" si="40"/>
        <v>0</v>
      </c>
      <c r="AQ75" s="9" t="s">
        <v>1050</v>
      </c>
      <c r="AR75" s="9">
        <f t="shared" si="41"/>
        <v>2</v>
      </c>
      <c r="AS75" s="9" t="str">
        <f t="shared" si="42"/>
        <v>NYC Dual Fuel</v>
      </c>
      <c r="AT75" s="9"/>
      <c r="AU75" s="9">
        <f t="shared" si="43"/>
        <v>3</v>
      </c>
      <c r="AV75" s="9">
        <f t="shared" si="44"/>
        <v>74</v>
      </c>
    </row>
    <row r="76" spans="1:48" hidden="1" x14ac:dyDescent="0.25">
      <c r="A76" s="9" t="s">
        <v>275</v>
      </c>
      <c r="B76" s="9" t="s">
        <v>276</v>
      </c>
      <c r="C76" s="9" t="s">
        <v>59</v>
      </c>
      <c r="D76" s="9" t="s">
        <v>59</v>
      </c>
      <c r="E76" t="s">
        <v>1034</v>
      </c>
      <c r="F76" t="str">
        <f t="shared" si="25"/>
        <v>NYC</v>
      </c>
      <c r="G76" s="9" t="s">
        <v>39</v>
      </c>
      <c r="H76" s="36">
        <v>40.587409700000002</v>
      </c>
      <c r="I76" s="36">
        <v>-73.803537300000002</v>
      </c>
      <c r="J76" s="40">
        <f t="shared" si="24"/>
        <v>3</v>
      </c>
      <c r="K76" s="40">
        <f t="shared" si="26"/>
        <v>2</v>
      </c>
      <c r="L76" s="40">
        <f t="shared" si="27"/>
        <v>3</v>
      </c>
      <c r="M76" s="41">
        <v>72325.766823529411</v>
      </c>
      <c r="N76" s="41">
        <v>2857.6977170021655</v>
      </c>
      <c r="O76" s="41">
        <f t="shared" si="45"/>
        <v>4973.4600833356399</v>
      </c>
      <c r="P76" s="42">
        <f t="shared" si="28"/>
        <v>2</v>
      </c>
      <c r="Q76" s="43">
        <v>1968</v>
      </c>
      <c r="R76" s="43">
        <v>2013</v>
      </c>
      <c r="S76" s="40">
        <f t="shared" si="29"/>
        <v>0</v>
      </c>
      <c r="T76" s="40"/>
      <c r="U76" s="40">
        <f t="shared" si="30"/>
        <v>0</v>
      </c>
      <c r="V76" s="40" t="str">
        <f>IFERROR(VLOOKUP(A76,'Data Tables'!$L$3:$M$89,2,FALSE),"No")</f>
        <v>No</v>
      </c>
      <c r="W76" s="40">
        <f t="shared" si="31"/>
        <v>0</v>
      </c>
      <c r="X76" s="43"/>
      <c r="Y76" s="40">
        <f t="shared" si="32"/>
        <v>0</v>
      </c>
      <c r="Z76" s="41" t="s">
        <v>46</v>
      </c>
      <c r="AA76" s="40">
        <f t="shared" si="33"/>
        <v>4</v>
      </c>
      <c r="AB76" s="44" t="str">
        <f>IF(AND(E76="Manhattan",G76="Multifamily Housing"),IF(Q76&lt;1980,"Dual Fuel","Natural Gas"),IF(AND(E76="Manhattan",G76&lt;&gt;"Multifamily Housing"),IF(Q76&lt;1945,"Oil",IF(Q76&lt;1980,"Dual Fuel","Natural Gas")),IF(E76="Downstate/LI/HV",IF(Q76&lt;1980,"Dual Fuel","Natural Gas"),IF(Q76&lt;1945,"Dual Fuel","Natural Gas"))))</f>
        <v>Dual Fuel</v>
      </c>
      <c r="AC76" s="42">
        <f t="shared" si="34"/>
        <v>3</v>
      </c>
      <c r="AD76" s="44" t="str">
        <f>IF(AND(E76="Upstate",Q76&gt;=1945),"Furnace",IF(Q76&gt;=1980,"HW Boiler",IF(AND(E76="Downstate/LI/HV",Q76&gt;=1945),"Furnace","Steam Boiler")))</f>
        <v>Furnace</v>
      </c>
      <c r="AE76" s="42">
        <f t="shared" si="35"/>
        <v>3</v>
      </c>
      <c r="AF76" s="45">
        <v>1990</v>
      </c>
      <c r="AG76" s="40">
        <f t="shared" si="36"/>
        <v>2</v>
      </c>
      <c r="AH76" s="45" t="str">
        <f t="shared" si="46"/>
        <v>Forced Air</v>
      </c>
      <c r="AI76" s="40">
        <f t="shared" si="37"/>
        <v>4</v>
      </c>
      <c r="AJ76" s="46" t="s">
        <v>42</v>
      </c>
      <c r="AK76" s="40">
        <f t="shared" si="38"/>
        <v>0</v>
      </c>
      <c r="AL76" s="9" t="s">
        <v>1048</v>
      </c>
      <c r="AM76" s="9">
        <f t="shared" si="39"/>
        <v>4</v>
      </c>
      <c r="AN76" s="9" t="s">
        <v>1055</v>
      </c>
      <c r="AO76" s="47">
        <f>VLOOKUP(AN76,'Data Tables'!$E$4:$F$15,2,FALSE)</f>
        <v>20.157194</v>
      </c>
      <c r="AP76" s="9">
        <f t="shared" si="40"/>
        <v>0</v>
      </c>
      <c r="AQ76" s="9" t="s">
        <v>1050</v>
      </c>
      <c r="AR76" s="9">
        <f t="shared" si="41"/>
        <v>2</v>
      </c>
      <c r="AS76" s="9" t="str">
        <f t="shared" si="42"/>
        <v>NYC Dual Fuel</v>
      </c>
      <c r="AT76" s="9"/>
      <c r="AU76" s="9">
        <f t="shared" si="43"/>
        <v>3</v>
      </c>
      <c r="AV76" s="9">
        <f t="shared" si="44"/>
        <v>74</v>
      </c>
    </row>
    <row r="77" spans="1:48" hidden="1" x14ac:dyDescent="0.25">
      <c r="A77" s="9" t="s">
        <v>288</v>
      </c>
      <c r="B77" s="9" t="s">
        <v>289</v>
      </c>
      <c r="C77" s="9" t="s">
        <v>59</v>
      </c>
      <c r="D77" s="9" t="s">
        <v>59</v>
      </c>
      <c r="E77" t="s">
        <v>1034</v>
      </c>
      <c r="F77" t="str">
        <f t="shared" si="25"/>
        <v>NYC</v>
      </c>
      <c r="G77" s="9" t="s">
        <v>39</v>
      </c>
      <c r="H77" s="36">
        <v>40.594321899999997</v>
      </c>
      <c r="I77" s="36">
        <v>-73.752054299999998</v>
      </c>
      <c r="J77" s="40">
        <f t="shared" si="24"/>
        <v>3</v>
      </c>
      <c r="K77" s="40">
        <f t="shared" si="26"/>
        <v>2</v>
      </c>
      <c r="L77" s="40">
        <f t="shared" si="27"/>
        <v>3</v>
      </c>
      <c r="M77" s="41">
        <v>67157.214117647105</v>
      </c>
      <c r="N77" s="41">
        <v>1559.6770400476532</v>
      </c>
      <c r="O77" s="41">
        <f t="shared" si="45"/>
        <v>4618.0460766782044</v>
      </c>
      <c r="P77" s="42">
        <f t="shared" si="28"/>
        <v>2</v>
      </c>
      <c r="Q77" s="43">
        <v>1971</v>
      </c>
      <c r="R77" s="43"/>
      <c r="S77" s="40">
        <f t="shared" si="29"/>
        <v>3</v>
      </c>
      <c r="T77" s="40"/>
      <c r="U77" s="40">
        <f t="shared" si="30"/>
        <v>0</v>
      </c>
      <c r="V77" s="40" t="str">
        <f>IFERROR(VLOOKUP(A77,'Data Tables'!$L$3:$M$89,2,FALSE),"No")</f>
        <v>No</v>
      </c>
      <c r="W77" s="40">
        <f t="shared" si="31"/>
        <v>0</v>
      </c>
      <c r="X77" s="43"/>
      <c r="Y77" s="40">
        <f t="shared" si="32"/>
        <v>0</v>
      </c>
      <c r="Z77" s="41" t="s">
        <v>67</v>
      </c>
      <c r="AA77" s="40">
        <f t="shared" si="33"/>
        <v>2</v>
      </c>
      <c r="AB77" s="44" t="str">
        <f>IF(AND(E77="Manhattan",G77="Multifamily Housing"),IF(Q77&lt;1980,"Dual Fuel","Natural Gas"),IF(AND(E77="Manhattan",G77&lt;&gt;"Multifamily Housing"),IF(Q77&lt;1945,"Oil",IF(Q77&lt;1980,"Dual Fuel","Natural Gas")),IF(E77="Downstate/LI/HV",IF(Q77&lt;1980,"Dual Fuel","Natural Gas"),IF(Q77&lt;1945,"Dual Fuel","Natural Gas"))))</f>
        <v>Dual Fuel</v>
      </c>
      <c r="AC77" s="42">
        <f t="shared" si="34"/>
        <v>3</v>
      </c>
      <c r="AD77" s="44" t="str">
        <f>IF(AND(E77="Upstate",Q77&gt;=1945),"Furnace",IF(Q77&gt;=1980,"HW Boiler",IF(AND(E77="Downstate/LI/HV",Q77&gt;=1945),"Furnace","Steam Boiler")))</f>
        <v>Furnace</v>
      </c>
      <c r="AE77" s="42">
        <f t="shared" si="35"/>
        <v>3</v>
      </c>
      <c r="AF77" s="45">
        <v>1990</v>
      </c>
      <c r="AG77" s="40">
        <f t="shared" si="36"/>
        <v>2</v>
      </c>
      <c r="AH77" s="45" t="str">
        <f t="shared" si="46"/>
        <v>Forced Air</v>
      </c>
      <c r="AI77" s="40">
        <f t="shared" si="37"/>
        <v>4</v>
      </c>
      <c r="AJ77" s="46" t="s">
        <v>42</v>
      </c>
      <c r="AK77" s="40">
        <f t="shared" si="38"/>
        <v>0</v>
      </c>
      <c r="AL77" s="9" t="s">
        <v>1048</v>
      </c>
      <c r="AM77" s="9">
        <f t="shared" si="39"/>
        <v>4</v>
      </c>
      <c r="AN77" s="9" t="s">
        <v>1055</v>
      </c>
      <c r="AO77" s="47">
        <f>VLOOKUP(AN77,'Data Tables'!$E$4:$F$15,2,FALSE)</f>
        <v>20.157194</v>
      </c>
      <c r="AP77" s="9">
        <f t="shared" si="40"/>
        <v>0</v>
      </c>
      <c r="AQ77" s="9" t="s">
        <v>1050</v>
      </c>
      <c r="AR77" s="9">
        <f t="shared" si="41"/>
        <v>2</v>
      </c>
      <c r="AS77" s="9" t="str">
        <f t="shared" si="42"/>
        <v>NYC Dual Fuel</v>
      </c>
      <c r="AT77" s="9"/>
      <c r="AU77" s="9">
        <f t="shared" si="43"/>
        <v>3</v>
      </c>
      <c r="AV77" s="9">
        <f t="shared" si="44"/>
        <v>74</v>
      </c>
    </row>
    <row r="78" spans="1:48" hidden="1" x14ac:dyDescent="0.25">
      <c r="A78" s="9" t="s">
        <v>299</v>
      </c>
      <c r="B78" s="9" t="s">
        <v>300</v>
      </c>
      <c r="C78" s="9" t="s">
        <v>45</v>
      </c>
      <c r="D78" s="9" t="s">
        <v>45</v>
      </c>
      <c r="E78" t="s">
        <v>1034</v>
      </c>
      <c r="F78" t="str">
        <f t="shared" si="25"/>
        <v>NYC</v>
      </c>
      <c r="G78" s="9" t="s">
        <v>39</v>
      </c>
      <c r="H78" s="36">
        <v>40.8519687</v>
      </c>
      <c r="I78" s="36">
        <v>-73.844176500000003</v>
      </c>
      <c r="J78" s="40">
        <f t="shared" si="24"/>
        <v>3</v>
      </c>
      <c r="K78" s="40">
        <f t="shared" si="26"/>
        <v>2</v>
      </c>
      <c r="L78" s="40">
        <f t="shared" si="27"/>
        <v>3</v>
      </c>
      <c r="M78" s="41">
        <v>64977.258823529402</v>
      </c>
      <c r="N78" s="41">
        <v>1006.2835281675088</v>
      </c>
      <c r="O78" s="41">
        <f t="shared" si="45"/>
        <v>4468.1420920415221</v>
      </c>
      <c r="P78" s="42">
        <f t="shared" si="28"/>
        <v>2</v>
      </c>
      <c r="Q78" s="43">
        <v>1972</v>
      </c>
      <c r="R78" s="43"/>
      <c r="S78" s="40">
        <f t="shared" si="29"/>
        <v>3</v>
      </c>
      <c r="T78" s="40"/>
      <c r="U78" s="40">
        <f t="shared" si="30"/>
        <v>0</v>
      </c>
      <c r="V78" s="40" t="str">
        <f>IFERROR(VLOOKUP(A78,'Data Tables'!$L$3:$M$89,2,FALSE),"No")</f>
        <v>No</v>
      </c>
      <c r="W78" s="40">
        <f t="shared" si="31"/>
        <v>0</v>
      </c>
      <c r="X78" s="43"/>
      <c r="Y78" s="40">
        <f t="shared" si="32"/>
        <v>0</v>
      </c>
      <c r="Z78" s="41" t="s">
        <v>67</v>
      </c>
      <c r="AA78" s="40">
        <f t="shared" si="33"/>
        <v>2</v>
      </c>
      <c r="AB78" s="44" t="str">
        <f>IF(AND(E78="Manhattan",G78="Multifamily Housing"),IF(Q78&lt;1980,"Dual Fuel","Natural Gas"),IF(AND(E78="Manhattan",G78&lt;&gt;"Multifamily Housing"),IF(Q78&lt;1945,"Oil",IF(Q78&lt;1980,"Dual Fuel","Natural Gas")),IF(E78="Downstate/LI/HV",IF(Q78&lt;1980,"Dual Fuel","Natural Gas"),IF(Q78&lt;1945,"Dual Fuel","Natural Gas"))))</f>
        <v>Dual Fuel</v>
      </c>
      <c r="AC78" s="42">
        <f t="shared" si="34"/>
        <v>3</v>
      </c>
      <c r="AD78" s="44" t="str">
        <f>IF(AND(E78="Upstate",Q78&gt;=1945),"Furnace",IF(Q78&gt;=1980,"HW Boiler",IF(AND(E78="Downstate/LI/HV",Q78&gt;=1945),"Furnace","Steam Boiler")))</f>
        <v>Furnace</v>
      </c>
      <c r="AE78" s="42">
        <f t="shared" si="35"/>
        <v>3</v>
      </c>
      <c r="AF78" s="45">
        <v>1990</v>
      </c>
      <c r="AG78" s="40">
        <f t="shared" si="36"/>
        <v>2</v>
      </c>
      <c r="AH78" s="45" t="str">
        <f t="shared" si="46"/>
        <v>Forced Air</v>
      </c>
      <c r="AI78" s="40">
        <f t="shared" si="37"/>
        <v>4</v>
      </c>
      <c r="AJ78" s="46" t="s">
        <v>42</v>
      </c>
      <c r="AK78" s="40">
        <f t="shared" si="38"/>
        <v>0</v>
      </c>
      <c r="AL78" s="9" t="s">
        <v>1048</v>
      </c>
      <c r="AM78" s="9">
        <f t="shared" si="39"/>
        <v>4</v>
      </c>
      <c r="AN78" s="9" t="s">
        <v>1055</v>
      </c>
      <c r="AO78" s="47">
        <f>VLOOKUP(AN78,'Data Tables'!$E$4:$F$15,2,FALSE)</f>
        <v>20.157194</v>
      </c>
      <c r="AP78" s="9">
        <f t="shared" si="40"/>
        <v>0</v>
      </c>
      <c r="AQ78" s="9" t="s">
        <v>1050</v>
      </c>
      <c r="AR78" s="9">
        <f t="shared" si="41"/>
        <v>2</v>
      </c>
      <c r="AS78" s="9" t="str">
        <f t="shared" si="42"/>
        <v>NYC Dual Fuel</v>
      </c>
      <c r="AT78" s="9"/>
      <c r="AU78" s="9">
        <f t="shared" si="43"/>
        <v>3</v>
      </c>
      <c r="AV78" s="9">
        <f t="shared" si="44"/>
        <v>74</v>
      </c>
    </row>
    <row r="79" spans="1:48" x14ac:dyDescent="0.25">
      <c r="A79" s="9" t="s">
        <v>891</v>
      </c>
      <c r="B79" s="9" t="s">
        <v>892</v>
      </c>
      <c r="C79" s="9" t="s">
        <v>837</v>
      </c>
      <c r="D79" s="9" t="s">
        <v>838</v>
      </c>
      <c r="E79" t="s">
        <v>1035</v>
      </c>
      <c r="F79" t="str">
        <f t="shared" si="25"/>
        <v>Not NYC</v>
      </c>
      <c r="G79" s="9" t="s">
        <v>76</v>
      </c>
      <c r="H79" s="36">
        <v>43.004105000000003</v>
      </c>
      <c r="I79" s="36">
        <v>-78.177368000000001</v>
      </c>
      <c r="J79" s="40">
        <f t="shared" si="24"/>
        <v>4</v>
      </c>
      <c r="K79" s="40">
        <f t="shared" si="26"/>
        <v>4</v>
      </c>
      <c r="L79" s="40">
        <f t="shared" si="27"/>
        <v>4</v>
      </c>
      <c r="M79" s="41">
        <v>35570.132904856364</v>
      </c>
      <c r="N79" s="41">
        <v>15510.232371303651</v>
      </c>
      <c r="O79" s="41">
        <f t="shared" si="45"/>
        <v>2445.9697273986526</v>
      </c>
      <c r="P79" s="42">
        <f t="shared" si="28"/>
        <v>1</v>
      </c>
      <c r="Q79" s="43">
        <v>2000</v>
      </c>
      <c r="R79" s="43"/>
      <c r="S79" s="40">
        <f t="shared" si="29"/>
        <v>0</v>
      </c>
      <c r="T79" s="40"/>
      <c r="U79" s="40">
        <f t="shared" si="30"/>
        <v>0</v>
      </c>
      <c r="V79" s="40" t="str">
        <f>IFERROR(VLOOKUP(A79,'Data Tables'!$L$3:$M$89,2,FALSE),"No")</f>
        <v>No</v>
      </c>
      <c r="W79" s="40">
        <f t="shared" si="31"/>
        <v>0</v>
      </c>
      <c r="X79" s="43" t="s">
        <v>1107</v>
      </c>
      <c r="Y79" s="40">
        <f t="shared" si="32"/>
        <v>4</v>
      </c>
      <c r="Z79" s="43" t="s">
        <v>46</v>
      </c>
      <c r="AA79" s="40">
        <f t="shared" si="33"/>
        <v>4</v>
      </c>
      <c r="AB79" s="43" t="s">
        <v>41</v>
      </c>
      <c r="AC79" s="42">
        <f t="shared" si="34"/>
        <v>2</v>
      </c>
      <c r="AD79" s="41" t="s">
        <v>104</v>
      </c>
      <c r="AE79" s="42">
        <f t="shared" si="35"/>
        <v>3</v>
      </c>
      <c r="AF79" s="43">
        <v>2000</v>
      </c>
      <c r="AG79" s="40">
        <f t="shared" si="36"/>
        <v>1</v>
      </c>
      <c r="AH79" s="45" t="str">
        <f t="shared" si="46"/>
        <v>Forced Air</v>
      </c>
      <c r="AI79" s="40">
        <f t="shared" si="37"/>
        <v>4</v>
      </c>
      <c r="AJ79" s="46" t="s">
        <v>42</v>
      </c>
      <c r="AK79" s="40">
        <f t="shared" si="38"/>
        <v>0</v>
      </c>
      <c r="AL79" s="9" t="s">
        <v>1060</v>
      </c>
      <c r="AM79" s="9">
        <f t="shared" si="39"/>
        <v>2</v>
      </c>
      <c r="AN79" s="9" t="s">
        <v>1047</v>
      </c>
      <c r="AO79" s="47">
        <f>VLOOKUP(AN79,'Data Tables'!$E$4:$F$15,2,FALSE)</f>
        <v>8.6002589999999994</v>
      </c>
      <c r="AP79" s="9">
        <f t="shared" si="40"/>
        <v>4</v>
      </c>
      <c r="AQ79" s="9" t="s">
        <v>1061</v>
      </c>
      <c r="AR79" s="9">
        <f t="shared" si="41"/>
        <v>4</v>
      </c>
      <c r="AS79" s="9" t="str">
        <f t="shared" si="42"/>
        <v>Not NYC</v>
      </c>
      <c r="AT79" s="9"/>
      <c r="AU79" s="9">
        <f t="shared" si="43"/>
        <v>0</v>
      </c>
      <c r="AV79" s="9">
        <f t="shared" si="44"/>
        <v>74</v>
      </c>
    </row>
    <row r="80" spans="1:48" x14ac:dyDescent="0.25">
      <c r="A80" s="9" t="s">
        <v>667</v>
      </c>
      <c r="B80" s="9" t="s">
        <v>668</v>
      </c>
      <c r="C80" s="9" t="s">
        <v>616</v>
      </c>
      <c r="D80" s="9" t="s">
        <v>617</v>
      </c>
      <c r="E80" t="s">
        <v>1035</v>
      </c>
      <c r="F80" t="str">
        <f t="shared" si="25"/>
        <v>Not NYC</v>
      </c>
      <c r="G80" s="9" t="s">
        <v>53</v>
      </c>
      <c r="H80" s="36">
        <v>44.662148000000002</v>
      </c>
      <c r="I80" s="36">
        <v>-74.973815000000002</v>
      </c>
      <c r="J80" s="40">
        <f t="shared" si="24"/>
        <v>2</v>
      </c>
      <c r="K80" s="40">
        <f t="shared" si="26"/>
        <v>0</v>
      </c>
      <c r="L80" s="40">
        <f t="shared" si="27"/>
        <v>1</v>
      </c>
      <c r="M80" s="41">
        <v>59607.205422077917</v>
      </c>
      <c r="N80" s="41">
        <v>6710.1678618421047</v>
      </c>
      <c r="O80" s="41">
        <f t="shared" si="45"/>
        <v>4098.8719493181816</v>
      </c>
      <c r="P80" s="42">
        <f t="shared" si="28"/>
        <v>2</v>
      </c>
      <c r="Q80" s="43">
        <v>1816</v>
      </c>
      <c r="R80" s="43"/>
      <c r="S80" s="40">
        <f t="shared" si="29"/>
        <v>4</v>
      </c>
      <c r="T80" s="40" t="s">
        <v>1162</v>
      </c>
      <c r="U80" s="40">
        <f t="shared" si="30"/>
        <v>4</v>
      </c>
      <c r="V80" s="40" t="str">
        <f>IFERROR(VLOOKUP(A80,'Data Tables'!$L$3:$M$89,2,FALSE),"No")</f>
        <v>No</v>
      </c>
      <c r="W80" s="40">
        <f t="shared" si="31"/>
        <v>0</v>
      </c>
      <c r="X80" s="43"/>
      <c r="Y80" s="40">
        <f t="shared" si="32"/>
        <v>0</v>
      </c>
      <c r="Z80" s="43" t="s">
        <v>46</v>
      </c>
      <c r="AA80" s="40">
        <f t="shared" si="33"/>
        <v>4</v>
      </c>
      <c r="AB80" s="43" t="s">
        <v>41</v>
      </c>
      <c r="AC80" s="42">
        <f t="shared" si="34"/>
        <v>2</v>
      </c>
      <c r="AD80" s="41" t="s">
        <v>48</v>
      </c>
      <c r="AE80" s="42">
        <f t="shared" si="35"/>
        <v>3</v>
      </c>
      <c r="AF80" s="43">
        <v>2014</v>
      </c>
      <c r="AG80" s="40">
        <f t="shared" si="36"/>
        <v>1</v>
      </c>
      <c r="AH80" s="45" t="str">
        <f t="shared" si="46"/>
        <v>Steam</v>
      </c>
      <c r="AI80" s="40">
        <f t="shared" si="37"/>
        <v>2</v>
      </c>
      <c r="AJ80" s="46" t="s">
        <v>50</v>
      </c>
      <c r="AK80" s="40">
        <f t="shared" si="38"/>
        <v>3</v>
      </c>
      <c r="AL80" s="9" t="s">
        <v>1064</v>
      </c>
      <c r="AM80" s="9">
        <f t="shared" si="39"/>
        <v>1</v>
      </c>
      <c r="AN80" s="9" t="s">
        <v>1047</v>
      </c>
      <c r="AO80" s="47">
        <f>VLOOKUP(AN80,'Data Tables'!$E$4:$F$15,2,FALSE)</f>
        <v>8.6002589999999994</v>
      </c>
      <c r="AP80" s="9">
        <f t="shared" si="40"/>
        <v>4</v>
      </c>
      <c r="AQ80" s="9" t="s">
        <v>1061</v>
      </c>
      <c r="AR80" s="9">
        <f t="shared" si="41"/>
        <v>4</v>
      </c>
      <c r="AS80" s="9" t="str">
        <f t="shared" si="42"/>
        <v>Not NYC</v>
      </c>
      <c r="AT80" s="9"/>
      <c r="AU80" s="9">
        <f t="shared" si="43"/>
        <v>0</v>
      </c>
      <c r="AV80" s="9">
        <f t="shared" si="44"/>
        <v>74</v>
      </c>
    </row>
    <row r="81" spans="1:48" hidden="1" x14ac:dyDescent="0.25">
      <c r="A81" s="9" t="s">
        <v>68</v>
      </c>
      <c r="B81" s="9" t="s">
        <v>69</v>
      </c>
      <c r="C81" s="9" t="s">
        <v>63</v>
      </c>
      <c r="D81" s="9" t="s">
        <v>63</v>
      </c>
      <c r="E81" t="s">
        <v>63</v>
      </c>
      <c r="F81" t="str">
        <f t="shared" si="25"/>
        <v>NYC</v>
      </c>
      <c r="G81" s="9" t="s">
        <v>53</v>
      </c>
      <c r="H81" s="36">
        <v>40.751064</v>
      </c>
      <c r="I81" s="36">
        <v>-73.973573999999999</v>
      </c>
      <c r="J81" s="40">
        <f t="shared" si="24"/>
        <v>2</v>
      </c>
      <c r="K81" s="40">
        <f t="shared" si="26"/>
        <v>0</v>
      </c>
      <c r="L81" s="40">
        <f t="shared" si="27"/>
        <v>1</v>
      </c>
      <c r="M81" s="41">
        <v>1025557.3309505259</v>
      </c>
      <c r="N81" s="41">
        <v>115863.8356690049</v>
      </c>
      <c r="O81" s="41">
        <f t="shared" si="45"/>
        <v>70522.14822830382</v>
      </c>
      <c r="P81" s="42">
        <f t="shared" si="28"/>
        <v>4</v>
      </c>
      <c r="Q81" s="43">
        <v>1927</v>
      </c>
      <c r="R81" s="43">
        <v>1961</v>
      </c>
      <c r="S81" s="40">
        <f t="shared" si="29"/>
        <v>4</v>
      </c>
      <c r="T81" s="40" t="s">
        <v>1162</v>
      </c>
      <c r="U81" s="40">
        <f t="shared" si="30"/>
        <v>4</v>
      </c>
      <c r="V81" s="40" t="str">
        <f>IFERROR(VLOOKUP(A81,'Data Tables'!$L$3:$M$89,2,FALSE),"No")</f>
        <v>No</v>
      </c>
      <c r="W81" s="40">
        <f t="shared" si="31"/>
        <v>0</v>
      </c>
      <c r="X81" s="43" t="s">
        <v>1111</v>
      </c>
      <c r="Y81" s="40">
        <f t="shared" si="32"/>
        <v>4</v>
      </c>
      <c r="Z81" s="41" t="s">
        <v>40</v>
      </c>
      <c r="AA81" s="40">
        <f t="shared" si="33"/>
        <v>0</v>
      </c>
      <c r="AB81" s="41" t="s">
        <v>41</v>
      </c>
      <c r="AC81" s="42">
        <f t="shared" si="34"/>
        <v>2</v>
      </c>
      <c r="AD81" s="41" t="s">
        <v>54</v>
      </c>
      <c r="AE81" s="42">
        <f t="shared" si="35"/>
        <v>2</v>
      </c>
      <c r="AF81" s="45">
        <v>1990</v>
      </c>
      <c r="AG81" s="40">
        <f t="shared" si="36"/>
        <v>2</v>
      </c>
      <c r="AH81" s="43" t="s">
        <v>49</v>
      </c>
      <c r="AI81" s="40">
        <f t="shared" si="37"/>
        <v>2</v>
      </c>
      <c r="AJ81" s="46" t="s">
        <v>50</v>
      </c>
      <c r="AK81" s="40">
        <f t="shared" si="38"/>
        <v>3</v>
      </c>
      <c r="AL81" s="9" t="s">
        <v>1048</v>
      </c>
      <c r="AM81" s="9">
        <f t="shared" si="39"/>
        <v>4</v>
      </c>
      <c r="AN81" s="9" t="s">
        <v>1055</v>
      </c>
      <c r="AO81" s="47">
        <f>VLOOKUP(AN81,'Data Tables'!$E$4:$F$15,2,FALSE)</f>
        <v>20.157194</v>
      </c>
      <c r="AP81" s="9">
        <f t="shared" si="40"/>
        <v>0</v>
      </c>
      <c r="AQ81" s="9" t="s">
        <v>1050</v>
      </c>
      <c r="AR81" s="9">
        <f t="shared" si="41"/>
        <v>2</v>
      </c>
      <c r="AS81" s="9" t="str">
        <f t="shared" si="42"/>
        <v>NYC Natural Gas</v>
      </c>
      <c r="AT81" s="9"/>
      <c r="AU81" s="9">
        <f t="shared" si="43"/>
        <v>2</v>
      </c>
      <c r="AV81" s="9">
        <f t="shared" si="44"/>
        <v>74</v>
      </c>
    </row>
    <row r="82" spans="1:48" hidden="1" x14ac:dyDescent="0.25">
      <c r="A82" s="9" t="s">
        <v>146</v>
      </c>
      <c r="B82" s="9" t="s">
        <v>146</v>
      </c>
      <c r="C82" s="9" t="s">
        <v>45</v>
      </c>
      <c r="D82" s="9" t="s">
        <v>45</v>
      </c>
      <c r="E82" t="s">
        <v>1034</v>
      </c>
      <c r="F82" t="str">
        <f t="shared" si="25"/>
        <v>NYC</v>
      </c>
      <c r="G82" s="9" t="s">
        <v>76</v>
      </c>
      <c r="H82" s="36">
        <v>40.853658099999997</v>
      </c>
      <c r="I82" s="36">
        <v>-73.890221600000004</v>
      </c>
      <c r="J82" s="40">
        <f t="shared" si="24"/>
        <v>4</v>
      </c>
      <c r="K82" s="40">
        <f t="shared" si="26"/>
        <v>4</v>
      </c>
      <c r="L82" s="40">
        <f t="shared" si="27"/>
        <v>4</v>
      </c>
      <c r="M82" s="41">
        <v>193855.73840470589</v>
      </c>
      <c r="N82" s="41">
        <v>81535.941975348847</v>
      </c>
      <c r="O82" s="41">
        <f t="shared" si="45"/>
        <v>13330.432835005953</v>
      </c>
      <c r="P82" s="42">
        <f t="shared" si="28"/>
        <v>3</v>
      </c>
      <c r="Q82" s="43">
        <v>1874</v>
      </c>
      <c r="R82" s="43">
        <v>1969</v>
      </c>
      <c r="S82" s="40">
        <f t="shared" si="29"/>
        <v>4</v>
      </c>
      <c r="T82" s="40"/>
      <c r="U82" s="40">
        <f t="shared" si="30"/>
        <v>0</v>
      </c>
      <c r="V82" s="40" t="str">
        <f>IFERROR(VLOOKUP(A82,'Data Tables'!$L$3:$M$89,2,FALSE),"No")</f>
        <v>No</v>
      </c>
      <c r="W82" s="40">
        <f t="shared" si="31"/>
        <v>0</v>
      </c>
      <c r="X82" s="43"/>
      <c r="Y82" s="40">
        <f t="shared" si="32"/>
        <v>0</v>
      </c>
      <c r="Z82" s="41" t="s">
        <v>46</v>
      </c>
      <c r="AA82" s="40">
        <f t="shared" si="33"/>
        <v>4</v>
      </c>
      <c r="AB82" s="51" t="str">
        <f>IF(AND(E82="Manhattan",G82="Multifamily Housing"),IF(Q82&lt;1980,"Dual Fuel","Natural Gas"),IF(AND(E82="Manhattan",G82&lt;&gt;"Multifamily Housing"),IF(Q82&lt;1945,"Oil",IF(Q82&lt;1980,"Dual Fuel","Natural Gas")),IF(E82="Downstate/LI/HV",IF(Q82&lt;1980,"Dual Fuel","Natural Gas"),IF(Q82&lt;1945,"Dual Fuel","Natural Gas"))))</f>
        <v>Dual Fuel</v>
      </c>
      <c r="AC82" s="42">
        <f t="shared" si="34"/>
        <v>3</v>
      </c>
      <c r="AD82" s="44" t="str">
        <f>IF(AND(E82="Upstate",Q82&gt;=1945),"Furnace",IF(Q82&gt;=1980,"HW Boiler",IF(AND(E82="Downstate/LI/HV",Q82&gt;=1945),"Furnace","Steam Boiler")))</f>
        <v>Steam Boiler</v>
      </c>
      <c r="AE82" s="42">
        <f t="shared" si="35"/>
        <v>2</v>
      </c>
      <c r="AF82" s="45">
        <v>1990</v>
      </c>
      <c r="AG82" s="40">
        <f t="shared" si="36"/>
        <v>2</v>
      </c>
      <c r="AH82" s="45" t="str">
        <f>IF(AND(E82="Upstate",Q82&gt;=1945),"Forced Air",IF(Q82&gt;=1980,"Hydronic",IF(AND(E82="Downstate/LI/HV",Q82&gt;=1945),"Forced Air","Steam")))</f>
        <v>Steam</v>
      </c>
      <c r="AI82" s="40">
        <f t="shared" si="37"/>
        <v>2</v>
      </c>
      <c r="AJ82" s="46" t="s">
        <v>42</v>
      </c>
      <c r="AK82" s="40">
        <f t="shared" si="38"/>
        <v>0</v>
      </c>
      <c r="AL82" s="9" t="s">
        <v>1048</v>
      </c>
      <c r="AM82" s="9">
        <f t="shared" si="39"/>
        <v>4</v>
      </c>
      <c r="AN82" s="9" t="s">
        <v>1055</v>
      </c>
      <c r="AO82" s="47">
        <f>VLOOKUP(AN82,'Data Tables'!$E$4:$F$15,2,FALSE)</f>
        <v>20.157194</v>
      </c>
      <c r="AP82" s="9">
        <f t="shared" si="40"/>
        <v>0</v>
      </c>
      <c r="AQ82" s="9" t="s">
        <v>1050</v>
      </c>
      <c r="AR82" s="9">
        <f t="shared" si="41"/>
        <v>2</v>
      </c>
      <c r="AS82" s="9" t="str">
        <f t="shared" si="42"/>
        <v>NYC Dual Fuel</v>
      </c>
      <c r="AT82" s="9" t="s">
        <v>1162</v>
      </c>
      <c r="AU82" s="9">
        <f t="shared" si="43"/>
        <v>0</v>
      </c>
      <c r="AV82" s="9">
        <f t="shared" si="44"/>
        <v>73</v>
      </c>
    </row>
    <row r="83" spans="1:48" hidden="1" x14ac:dyDescent="0.25">
      <c r="A83" s="49" t="s">
        <v>129</v>
      </c>
      <c r="B83" s="9" t="s">
        <v>130</v>
      </c>
      <c r="C83" s="9" t="s">
        <v>45</v>
      </c>
      <c r="D83" s="9" t="s">
        <v>45</v>
      </c>
      <c r="E83" t="s">
        <v>1034</v>
      </c>
      <c r="F83" t="str">
        <f t="shared" si="25"/>
        <v>NYC</v>
      </c>
      <c r="G83" s="9" t="s">
        <v>39</v>
      </c>
      <c r="H83" s="36">
        <v>40.818566699999998</v>
      </c>
      <c r="I83" s="36">
        <v>-73.824075699999995</v>
      </c>
      <c r="J83" s="40">
        <f t="shared" si="24"/>
        <v>3</v>
      </c>
      <c r="K83" s="40">
        <f t="shared" si="26"/>
        <v>2</v>
      </c>
      <c r="L83" s="40">
        <f t="shared" si="27"/>
        <v>3</v>
      </c>
      <c r="M83" s="41">
        <v>222379.73717647057</v>
      </c>
      <c r="N83" s="41">
        <v>4759.7017470238252</v>
      </c>
      <c r="O83" s="41">
        <f t="shared" si="45"/>
        <v>15291.877221134948</v>
      </c>
      <c r="P83" s="42">
        <f t="shared" si="28"/>
        <v>4</v>
      </c>
      <c r="Q83" s="43">
        <v>1873</v>
      </c>
      <c r="R83" s="43">
        <v>1938</v>
      </c>
      <c r="S83" s="40">
        <f t="shared" si="29"/>
        <v>4</v>
      </c>
      <c r="T83" s="40" t="s">
        <v>1162</v>
      </c>
      <c r="U83" s="40">
        <f t="shared" si="30"/>
        <v>4</v>
      </c>
      <c r="V83" s="40" t="str">
        <f>IFERROR(VLOOKUP(A83,'Data Tables'!$L$3:$M$89,2,FALSE),"No")</f>
        <v>No</v>
      </c>
      <c r="W83" s="40">
        <f t="shared" si="31"/>
        <v>0</v>
      </c>
      <c r="X83" s="43"/>
      <c r="Y83" s="40">
        <f t="shared" si="32"/>
        <v>0</v>
      </c>
      <c r="Z83" s="41" t="s">
        <v>46</v>
      </c>
      <c r="AA83" s="40">
        <f t="shared" si="33"/>
        <v>4</v>
      </c>
      <c r="AB83" s="44" t="str">
        <f>IF(AND(E83="Manhattan",G83="Multifamily Housing"),IF(Q83&lt;1980,"Dual Fuel","Natural Gas"),IF(AND(E83="Manhattan",G83&lt;&gt;"Multifamily Housing"),IF(Q83&lt;1945,"Oil",IF(Q83&lt;1980,"Dual Fuel","Natural Gas")),IF(E83="Downstate/LI/HV",IF(Q83&lt;1980,"Dual Fuel","Natural Gas"),IF(Q83&lt;1945,"Dual Fuel","Natural Gas"))))</f>
        <v>Dual Fuel</v>
      </c>
      <c r="AC83" s="42">
        <f t="shared" si="34"/>
        <v>3</v>
      </c>
      <c r="AD83" s="44" t="str">
        <f>IF(AND(E83="Upstate",Q83&gt;=1945),"Furnace",IF(Q83&gt;=1980,"HW Boiler",IF(AND(E83="Downstate/LI/HV",Q83&gt;=1945),"Furnace","Steam Boiler")))</f>
        <v>Steam Boiler</v>
      </c>
      <c r="AE83" s="42">
        <f t="shared" si="35"/>
        <v>2</v>
      </c>
      <c r="AF83" s="45">
        <v>1990</v>
      </c>
      <c r="AG83" s="40">
        <f t="shared" si="36"/>
        <v>2</v>
      </c>
      <c r="AH83" s="45" t="str">
        <f>IF(AND(E83="Upstate",Q83&gt;=1945),"Forced Air",IF(Q83&gt;=1980,"Hydronic",IF(AND(E83="Downstate/LI/HV",Q83&gt;=1945),"Forced Air","Steam")))</f>
        <v>Steam</v>
      </c>
      <c r="AI83" s="40">
        <f t="shared" si="37"/>
        <v>2</v>
      </c>
      <c r="AJ83" s="46" t="s">
        <v>42</v>
      </c>
      <c r="AK83" s="40">
        <f t="shared" si="38"/>
        <v>0</v>
      </c>
      <c r="AL83" s="9" t="s">
        <v>1048</v>
      </c>
      <c r="AM83" s="9">
        <f t="shared" si="39"/>
        <v>4</v>
      </c>
      <c r="AN83" s="9" t="s">
        <v>1055</v>
      </c>
      <c r="AO83" s="47">
        <f>VLOOKUP(AN83,'Data Tables'!$E$4:$F$15,2,FALSE)</f>
        <v>20.157194</v>
      </c>
      <c r="AP83" s="9">
        <f t="shared" si="40"/>
        <v>0</v>
      </c>
      <c r="AQ83" s="9" t="s">
        <v>1050</v>
      </c>
      <c r="AR83" s="9">
        <f t="shared" si="41"/>
        <v>2</v>
      </c>
      <c r="AS83" s="9" t="str">
        <f t="shared" si="42"/>
        <v>NYC Dual Fuel</v>
      </c>
      <c r="AT83" s="9" t="s">
        <v>1162</v>
      </c>
      <c r="AU83" s="9">
        <f t="shared" si="43"/>
        <v>0</v>
      </c>
      <c r="AV83" s="9">
        <f t="shared" si="44"/>
        <v>73</v>
      </c>
    </row>
    <row r="84" spans="1:48" hidden="1" x14ac:dyDescent="0.25">
      <c r="A84" s="9" t="s">
        <v>232</v>
      </c>
      <c r="B84" s="38" t="s">
        <v>233</v>
      </c>
      <c r="C84" s="9" t="s">
        <v>84</v>
      </c>
      <c r="D84" s="9" t="s">
        <v>84</v>
      </c>
      <c r="E84" t="s">
        <v>1034</v>
      </c>
      <c r="F84" t="str">
        <f t="shared" si="25"/>
        <v>NYC</v>
      </c>
      <c r="G84" s="9" t="s">
        <v>76</v>
      </c>
      <c r="H84" s="36">
        <v>40.582657300000001</v>
      </c>
      <c r="I84" s="36">
        <v>-74.079700599999995</v>
      </c>
      <c r="J84" s="40">
        <f t="shared" si="24"/>
        <v>4</v>
      </c>
      <c r="K84" s="40">
        <f t="shared" si="26"/>
        <v>4</v>
      </c>
      <c r="L84" s="40">
        <f t="shared" si="27"/>
        <v>4</v>
      </c>
      <c r="M84" s="41">
        <v>99865.07736000001</v>
      </c>
      <c r="N84" s="41">
        <v>42003.364047906973</v>
      </c>
      <c r="O84" s="41">
        <f t="shared" si="45"/>
        <v>6867.1926725788244</v>
      </c>
      <c r="P84" s="42">
        <f t="shared" si="28"/>
        <v>2</v>
      </c>
      <c r="Q84" s="43">
        <v>1968</v>
      </c>
      <c r="R84" s="43">
        <v>2019</v>
      </c>
      <c r="S84" s="40">
        <f t="shared" si="29"/>
        <v>0</v>
      </c>
      <c r="T84" s="40" t="s">
        <v>1162</v>
      </c>
      <c r="U84" s="40">
        <f t="shared" si="30"/>
        <v>4</v>
      </c>
      <c r="V84" s="40" t="str">
        <f>IFERROR(VLOOKUP(A84,'Data Tables'!$L$3:$M$89,2,FALSE),"No")</f>
        <v>No</v>
      </c>
      <c r="W84" s="40">
        <f t="shared" si="31"/>
        <v>0</v>
      </c>
      <c r="X84" s="43"/>
      <c r="Y84" s="40">
        <f t="shared" si="32"/>
        <v>0</v>
      </c>
      <c r="Z84" s="41" t="s">
        <v>46</v>
      </c>
      <c r="AA84" s="40">
        <f t="shared" si="33"/>
        <v>4</v>
      </c>
      <c r="AB84" s="44" t="str">
        <f>IF(AND(E84="Manhattan",G84="Multifamily Housing"),IF(Q84&lt;1980,"Dual Fuel","Natural Gas"),IF(AND(E84="Manhattan",G84&lt;&gt;"Multifamily Housing"),IF(Q84&lt;1945,"Oil",IF(Q84&lt;1980,"Dual Fuel","Natural Gas")),IF(E84="Downstate/LI/HV",IF(Q84&lt;1980,"Dual Fuel","Natural Gas"),IF(Q84&lt;1945,"Dual Fuel","Natural Gas"))))</f>
        <v>Dual Fuel</v>
      </c>
      <c r="AC84" s="42">
        <f t="shared" si="34"/>
        <v>3</v>
      </c>
      <c r="AD84" s="44" t="str">
        <f>IF(AND(E84="Upstate",Q84&gt;=1945),"Furnace",IF(Q84&gt;=1980,"HW Boiler",IF(AND(E84="Downstate/LI/HV",Q84&gt;=1945),"Furnace","Steam Boiler")))</f>
        <v>Furnace</v>
      </c>
      <c r="AE84" s="42">
        <f t="shared" si="35"/>
        <v>3</v>
      </c>
      <c r="AF84" s="45">
        <v>1990</v>
      </c>
      <c r="AG84" s="40">
        <f t="shared" si="36"/>
        <v>2</v>
      </c>
      <c r="AH84" s="45" t="str">
        <f>IF(AND(E84="Upstate",Q84&gt;=1945),"Forced Air",IF(Q84&gt;=1980,"Hydronic",IF(AND(E84="Downstate/LI/HV",Q84&gt;=1945),"Forced Air","Steam")))</f>
        <v>Forced Air</v>
      </c>
      <c r="AI84" s="40">
        <f t="shared" si="37"/>
        <v>4</v>
      </c>
      <c r="AJ84" s="46" t="s">
        <v>42</v>
      </c>
      <c r="AK84" s="40">
        <f t="shared" si="38"/>
        <v>0</v>
      </c>
      <c r="AL84" s="9" t="s">
        <v>1048</v>
      </c>
      <c r="AM84" s="9">
        <f t="shared" si="39"/>
        <v>4</v>
      </c>
      <c r="AN84" s="9" t="s">
        <v>1055</v>
      </c>
      <c r="AO84" s="47">
        <f>VLOOKUP(AN84,'Data Tables'!$E$4:$F$15,2,FALSE)</f>
        <v>20.157194</v>
      </c>
      <c r="AP84" s="9">
        <f t="shared" si="40"/>
        <v>0</v>
      </c>
      <c r="AQ84" s="9" t="s">
        <v>1050</v>
      </c>
      <c r="AR84" s="9">
        <f t="shared" si="41"/>
        <v>2</v>
      </c>
      <c r="AS84" s="9" t="str">
        <f t="shared" si="42"/>
        <v>NYC Dual Fuel</v>
      </c>
      <c r="AT84" s="9" t="s">
        <v>1162</v>
      </c>
      <c r="AU84" s="9">
        <f t="shared" si="43"/>
        <v>0</v>
      </c>
      <c r="AV84" s="9">
        <f t="shared" si="44"/>
        <v>73</v>
      </c>
    </row>
    <row r="85" spans="1:48" hidden="1" x14ac:dyDescent="0.25">
      <c r="A85" s="49" t="s">
        <v>282</v>
      </c>
      <c r="B85" s="9" t="s">
        <v>283</v>
      </c>
      <c r="C85" s="9" t="s">
        <v>84</v>
      </c>
      <c r="D85" s="9" t="s">
        <v>84</v>
      </c>
      <c r="E85" t="s">
        <v>1034</v>
      </c>
      <c r="F85" t="str">
        <f t="shared" si="25"/>
        <v>NYC</v>
      </c>
      <c r="G85" s="9" t="s">
        <v>39</v>
      </c>
      <c r="H85" s="36">
        <v>40.6363822</v>
      </c>
      <c r="I85" s="36">
        <v>-74.119584599999996</v>
      </c>
      <c r="J85" s="40">
        <f t="shared" si="24"/>
        <v>3</v>
      </c>
      <c r="K85" s="40">
        <f t="shared" si="26"/>
        <v>2</v>
      </c>
      <c r="L85" s="40">
        <f t="shared" si="27"/>
        <v>3</v>
      </c>
      <c r="M85" s="41">
        <v>68582.343999999997</v>
      </c>
      <c r="N85" s="41">
        <v>1729.6819677393498</v>
      </c>
      <c r="O85" s="41">
        <f t="shared" si="45"/>
        <v>4716.044713882352</v>
      </c>
      <c r="P85" s="42">
        <f t="shared" si="28"/>
        <v>2</v>
      </c>
      <c r="Q85" s="43">
        <v>1950</v>
      </c>
      <c r="R85" s="43"/>
      <c r="S85" s="40">
        <f t="shared" si="29"/>
        <v>3</v>
      </c>
      <c r="T85" s="40" t="s">
        <v>1162</v>
      </c>
      <c r="U85" s="40">
        <f t="shared" si="30"/>
        <v>4</v>
      </c>
      <c r="V85" s="40" t="str">
        <f>IFERROR(VLOOKUP(A85,'Data Tables'!$L$3:$M$89,2,FALSE),"No")</f>
        <v>No</v>
      </c>
      <c r="W85" s="40">
        <f t="shared" si="31"/>
        <v>0</v>
      </c>
      <c r="X85" s="43" t="s">
        <v>1130</v>
      </c>
      <c r="Y85" s="40">
        <f t="shared" si="32"/>
        <v>4</v>
      </c>
      <c r="Z85" s="41" t="s">
        <v>67</v>
      </c>
      <c r="AA85" s="40">
        <f t="shared" si="33"/>
        <v>2</v>
      </c>
      <c r="AB85" s="41" t="s">
        <v>47</v>
      </c>
      <c r="AC85" s="42">
        <f t="shared" si="34"/>
        <v>3</v>
      </c>
      <c r="AD85" s="41" t="s">
        <v>54</v>
      </c>
      <c r="AE85" s="42">
        <f t="shared" si="35"/>
        <v>2</v>
      </c>
      <c r="AF85" s="45">
        <v>1990</v>
      </c>
      <c r="AG85" s="40">
        <f t="shared" si="36"/>
        <v>2</v>
      </c>
      <c r="AH85" s="45" t="str">
        <f>IF(AND(E85="Upstate",Q85&gt;=1945),"Forced Air",IF(Q85&gt;=1980,"Hydronic",IF(AND(E85="Downstate/LI/HV",Q85&gt;=1945),"Forced Air","Steam")))</f>
        <v>Forced Air</v>
      </c>
      <c r="AI85" s="40">
        <f t="shared" si="37"/>
        <v>4</v>
      </c>
      <c r="AJ85" s="46" t="s">
        <v>49</v>
      </c>
      <c r="AK85" s="40">
        <f t="shared" si="38"/>
        <v>1</v>
      </c>
      <c r="AL85" s="9" t="s">
        <v>1048</v>
      </c>
      <c r="AM85" s="9">
        <f t="shared" si="39"/>
        <v>4</v>
      </c>
      <c r="AN85" s="9" t="s">
        <v>1055</v>
      </c>
      <c r="AO85" s="47">
        <f>VLOOKUP(AN85,'Data Tables'!$E$4:$F$15,2,FALSE)</f>
        <v>20.157194</v>
      </c>
      <c r="AP85" s="9">
        <f t="shared" si="40"/>
        <v>0</v>
      </c>
      <c r="AQ85" s="9" t="s">
        <v>1050</v>
      </c>
      <c r="AR85" s="9">
        <f t="shared" si="41"/>
        <v>2</v>
      </c>
      <c r="AS85" s="9" t="str">
        <f t="shared" si="42"/>
        <v>NYC Dual Fuel</v>
      </c>
      <c r="AT85" s="9" t="s">
        <v>1162</v>
      </c>
      <c r="AU85" s="9">
        <f t="shared" si="43"/>
        <v>0</v>
      </c>
      <c r="AV85" s="9">
        <f t="shared" si="44"/>
        <v>73</v>
      </c>
    </row>
    <row r="86" spans="1:48" x14ac:dyDescent="0.25">
      <c r="A86" s="9" t="s">
        <v>872</v>
      </c>
      <c r="B86" s="9" t="s">
        <v>873</v>
      </c>
      <c r="C86" s="9" t="s">
        <v>413</v>
      </c>
      <c r="D86" s="9" t="s">
        <v>414</v>
      </c>
      <c r="E86" t="s">
        <v>1035</v>
      </c>
      <c r="F86" t="str">
        <f t="shared" si="25"/>
        <v>Not NYC</v>
      </c>
      <c r="G86" s="9" t="s">
        <v>53</v>
      </c>
      <c r="H86" s="36">
        <v>43.034765</v>
      </c>
      <c r="I86" s="36">
        <v>-76.138723999999996</v>
      </c>
      <c r="J86" s="40">
        <f t="shared" si="24"/>
        <v>2</v>
      </c>
      <c r="K86" s="40">
        <f t="shared" si="26"/>
        <v>0</v>
      </c>
      <c r="L86" s="40">
        <f t="shared" si="27"/>
        <v>1</v>
      </c>
      <c r="M86" s="41">
        <v>36774.671201298697</v>
      </c>
      <c r="N86" s="41">
        <v>4139.8387171052627</v>
      </c>
      <c r="O86" s="41">
        <f t="shared" si="45"/>
        <v>2528.79944907754</v>
      </c>
      <c r="P86" s="42">
        <f t="shared" si="28"/>
        <v>1</v>
      </c>
      <c r="Q86" s="43">
        <v>1911</v>
      </c>
      <c r="R86" s="43"/>
      <c r="S86" s="40">
        <f t="shared" si="29"/>
        <v>4</v>
      </c>
      <c r="T86" s="40" t="s">
        <v>1162</v>
      </c>
      <c r="U86" s="40">
        <f t="shared" si="30"/>
        <v>4</v>
      </c>
      <c r="V86" s="40" t="str">
        <f>IFERROR(VLOOKUP(A86,'Data Tables'!$L$3:$M$89,2,FALSE),"No")</f>
        <v>Yes</v>
      </c>
      <c r="W86" s="40">
        <f t="shared" si="31"/>
        <v>4</v>
      </c>
      <c r="X86" s="43" t="s">
        <v>1106</v>
      </c>
      <c r="Y86" s="40">
        <f t="shared" si="32"/>
        <v>4</v>
      </c>
      <c r="Z86" s="43" t="s">
        <v>46</v>
      </c>
      <c r="AA86" s="40">
        <f t="shared" si="33"/>
        <v>4</v>
      </c>
      <c r="AB86" s="43" t="s">
        <v>47</v>
      </c>
      <c r="AC86" s="42">
        <f t="shared" si="34"/>
        <v>3</v>
      </c>
      <c r="AD86" s="41" t="s">
        <v>104</v>
      </c>
      <c r="AE86" s="42">
        <f t="shared" si="35"/>
        <v>3</v>
      </c>
      <c r="AF86" s="43">
        <v>2013</v>
      </c>
      <c r="AG86" s="40">
        <f t="shared" si="36"/>
        <v>1</v>
      </c>
      <c r="AH86" s="43" t="s">
        <v>49</v>
      </c>
      <c r="AI86" s="40">
        <f t="shared" si="37"/>
        <v>2</v>
      </c>
      <c r="AJ86" s="46" t="s">
        <v>49</v>
      </c>
      <c r="AK86" s="40">
        <f t="shared" si="38"/>
        <v>1</v>
      </c>
      <c r="AL86" s="9" t="s">
        <v>1060</v>
      </c>
      <c r="AM86" s="9">
        <f t="shared" si="39"/>
        <v>2</v>
      </c>
      <c r="AN86" s="9" t="s">
        <v>1047</v>
      </c>
      <c r="AO86" s="47">
        <f>VLOOKUP(AN86,'Data Tables'!$E$4:$F$15,2,FALSE)</f>
        <v>8.6002589999999994</v>
      </c>
      <c r="AP86" s="9">
        <f t="shared" si="40"/>
        <v>4</v>
      </c>
      <c r="AQ86" s="9" t="s">
        <v>1061</v>
      </c>
      <c r="AR86" s="9">
        <f t="shared" si="41"/>
        <v>4</v>
      </c>
      <c r="AS86" s="9" t="str">
        <f t="shared" si="42"/>
        <v>Not NYC</v>
      </c>
      <c r="AT86" s="9"/>
      <c r="AU86" s="9">
        <f t="shared" si="43"/>
        <v>0</v>
      </c>
      <c r="AV86" s="9">
        <f t="shared" si="44"/>
        <v>74</v>
      </c>
    </row>
    <row r="87" spans="1:48" hidden="1" x14ac:dyDescent="0.25">
      <c r="A87" s="9" t="s">
        <v>127</v>
      </c>
      <c r="B87" s="9" t="s">
        <v>128</v>
      </c>
      <c r="C87" s="9" t="s">
        <v>63</v>
      </c>
      <c r="D87" s="9" t="s">
        <v>63</v>
      </c>
      <c r="E87" t="s">
        <v>63</v>
      </c>
      <c r="F87" t="str">
        <f t="shared" si="25"/>
        <v>NYC</v>
      </c>
      <c r="G87" s="9" t="s">
        <v>39</v>
      </c>
      <c r="H87" s="36">
        <v>40.820605399999998</v>
      </c>
      <c r="I87" s="36">
        <v>-73.935326200000006</v>
      </c>
      <c r="J87" s="40">
        <f t="shared" si="24"/>
        <v>3</v>
      </c>
      <c r="K87" s="40">
        <f t="shared" si="26"/>
        <v>2</v>
      </c>
      <c r="L87" s="40">
        <f t="shared" si="27"/>
        <v>3</v>
      </c>
      <c r="M87" s="41">
        <v>229554.46317647057</v>
      </c>
      <c r="N87" s="41">
        <v>5657.2391005111904</v>
      </c>
      <c r="O87" s="41">
        <f t="shared" si="45"/>
        <v>15785.245144311417</v>
      </c>
      <c r="P87" s="42">
        <f t="shared" si="28"/>
        <v>4</v>
      </c>
      <c r="Q87" s="43">
        <v>1967</v>
      </c>
      <c r="R87" s="43"/>
      <c r="S87" s="40">
        <f t="shared" si="29"/>
        <v>3</v>
      </c>
      <c r="T87" s="40"/>
      <c r="U87" s="40">
        <f t="shared" si="30"/>
        <v>0</v>
      </c>
      <c r="V87" s="40" t="str">
        <f>IFERROR(VLOOKUP(A87,'Data Tables'!$L$3:$M$89,2,FALSE),"No")</f>
        <v>No</v>
      </c>
      <c r="W87" s="40">
        <f t="shared" si="31"/>
        <v>0</v>
      </c>
      <c r="X87" s="43"/>
      <c r="Y87" s="40">
        <f t="shared" si="32"/>
        <v>0</v>
      </c>
      <c r="Z87" s="41" t="s">
        <v>67</v>
      </c>
      <c r="AA87" s="40">
        <f t="shared" si="33"/>
        <v>2</v>
      </c>
      <c r="AB87" s="44" t="str">
        <f>IF(AND(E87="Manhattan",G87="Multifamily Housing"),IF(Q87&lt;1980,"Dual Fuel","Natural Gas"),IF(AND(E87="Manhattan",G87&lt;&gt;"Multifamily Housing"),IF(Q87&lt;1945,"Oil",IF(Q87&lt;1980,"Dual Fuel","Natural Gas")),IF(E87="Downstate/LI/HV",IF(Q87&lt;1980,"Dual Fuel","Natural Gas"),IF(Q87&lt;1945,"Dual Fuel","Natural Gas"))))</f>
        <v>Dual Fuel</v>
      </c>
      <c r="AC87" s="42">
        <f t="shared" si="34"/>
        <v>3</v>
      </c>
      <c r="AD87" s="44" t="str">
        <f>IF(AND(E87="Upstate",Q87&gt;=1945),"Furnace",IF(Q87&gt;=1980,"HW Boiler",IF(AND(E87="Downstate/LI/HV",Q87&gt;=1945),"Furnace","Steam Boiler")))</f>
        <v>Steam Boiler</v>
      </c>
      <c r="AE87" s="42">
        <f t="shared" si="35"/>
        <v>2</v>
      </c>
      <c r="AF87" s="45">
        <v>1990</v>
      </c>
      <c r="AG87" s="40">
        <f t="shared" si="36"/>
        <v>2</v>
      </c>
      <c r="AH87" s="45" t="str">
        <f>IF(AND(E87="Upstate",Q87&gt;=1945),"Forced Air",IF(Q87&gt;=1980,"Hydronic",IF(AND(E87="Downstate/LI/HV",Q87&gt;=1945),"Forced Air","Steam")))</f>
        <v>Steam</v>
      </c>
      <c r="AI87" s="40">
        <f t="shared" si="37"/>
        <v>2</v>
      </c>
      <c r="AJ87" s="46" t="s">
        <v>42</v>
      </c>
      <c r="AK87" s="40">
        <f t="shared" si="38"/>
        <v>0</v>
      </c>
      <c r="AL87" s="9" t="s">
        <v>1048</v>
      </c>
      <c r="AM87" s="9">
        <f t="shared" si="39"/>
        <v>4</v>
      </c>
      <c r="AN87" s="9" t="s">
        <v>1055</v>
      </c>
      <c r="AO87" s="47">
        <f>VLOOKUP(AN87,'Data Tables'!$E$4:$F$15,2,FALSE)</f>
        <v>20.157194</v>
      </c>
      <c r="AP87" s="9">
        <f t="shared" si="40"/>
        <v>0</v>
      </c>
      <c r="AQ87" s="9" t="s">
        <v>1050</v>
      </c>
      <c r="AR87" s="9">
        <f t="shared" si="41"/>
        <v>2</v>
      </c>
      <c r="AS87" s="9" t="str">
        <f t="shared" si="42"/>
        <v>NYC Dual Fuel</v>
      </c>
      <c r="AT87" s="9"/>
      <c r="AU87" s="9">
        <f t="shared" si="43"/>
        <v>3</v>
      </c>
      <c r="AV87" s="9">
        <f t="shared" si="44"/>
        <v>73</v>
      </c>
    </row>
    <row r="88" spans="1:48" hidden="1" x14ac:dyDescent="0.25">
      <c r="A88" s="9" t="s">
        <v>242</v>
      </c>
      <c r="B88" s="9" t="s">
        <v>243</v>
      </c>
      <c r="C88" s="9" t="s">
        <v>62</v>
      </c>
      <c r="D88" s="9" t="s">
        <v>63</v>
      </c>
      <c r="E88" t="s">
        <v>63</v>
      </c>
      <c r="F88" t="str">
        <f t="shared" si="25"/>
        <v>NYC</v>
      </c>
      <c r="G88" s="9" t="s">
        <v>39</v>
      </c>
      <c r="H88" s="36">
        <v>40.812623100000003</v>
      </c>
      <c r="I88" s="36">
        <v>-73.957427300000006</v>
      </c>
      <c r="J88" s="40">
        <f t="shared" si="24"/>
        <v>3</v>
      </c>
      <c r="K88" s="40">
        <f t="shared" si="26"/>
        <v>2</v>
      </c>
      <c r="L88" s="40">
        <f t="shared" si="27"/>
        <v>3</v>
      </c>
      <c r="M88" s="41">
        <v>95426.555529411795</v>
      </c>
      <c r="N88" s="41">
        <v>3212.0934995350176</v>
      </c>
      <c r="O88" s="41">
        <f t="shared" si="45"/>
        <v>6561.9790243460229</v>
      </c>
      <c r="P88" s="42">
        <f t="shared" si="28"/>
        <v>2</v>
      </c>
      <c r="Q88" s="43">
        <v>1957</v>
      </c>
      <c r="R88" s="43"/>
      <c r="S88" s="40">
        <f t="shared" si="29"/>
        <v>3</v>
      </c>
      <c r="T88" s="40"/>
      <c r="U88" s="40">
        <f t="shared" si="30"/>
        <v>0</v>
      </c>
      <c r="V88" s="40" t="str">
        <f>IFERROR(VLOOKUP(A88,'Data Tables'!$L$3:$M$89,2,FALSE),"No")</f>
        <v>No</v>
      </c>
      <c r="W88" s="40">
        <f t="shared" si="31"/>
        <v>0</v>
      </c>
      <c r="X88" s="43"/>
      <c r="Y88" s="40">
        <f t="shared" si="32"/>
        <v>0</v>
      </c>
      <c r="Z88" s="41" t="s">
        <v>46</v>
      </c>
      <c r="AA88" s="40">
        <f t="shared" si="33"/>
        <v>4</v>
      </c>
      <c r="AB88" s="44" t="str">
        <f>IF(AND(E88="Manhattan",G88="Multifamily Housing"),IF(Q88&lt;1980,"Dual Fuel","Natural Gas"),IF(AND(E88="Manhattan",G88&lt;&gt;"Multifamily Housing"),IF(Q88&lt;1945,"Oil",IF(Q88&lt;1980,"Dual Fuel","Natural Gas")),IF(E88="Downstate/LI/HV",IF(Q88&lt;1980,"Dual Fuel","Natural Gas"),IF(Q88&lt;1945,"Dual Fuel","Natural Gas"))))</f>
        <v>Dual Fuel</v>
      </c>
      <c r="AC88" s="42">
        <f t="shared" si="34"/>
        <v>3</v>
      </c>
      <c r="AD88" s="44" t="str">
        <f>IF(AND(E88="Upstate",Q88&gt;=1945),"Furnace",IF(Q88&gt;=1980,"HW Boiler",IF(AND(E88="Downstate/LI/HV",Q88&gt;=1945),"Furnace","Steam Boiler")))</f>
        <v>Steam Boiler</v>
      </c>
      <c r="AE88" s="42">
        <f t="shared" si="35"/>
        <v>2</v>
      </c>
      <c r="AF88" s="45">
        <v>1990</v>
      </c>
      <c r="AG88" s="40">
        <f t="shared" si="36"/>
        <v>2</v>
      </c>
      <c r="AH88" s="45" t="str">
        <f>IF(AND(E88="Upstate",Q88&gt;=1945),"Forced Air",IF(Q88&gt;=1980,"Hydronic",IF(AND(E88="Downstate/LI/HV",Q88&gt;=1945),"Forced Air","Steam")))</f>
        <v>Steam</v>
      </c>
      <c r="AI88" s="40">
        <f t="shared" si="37"/>
        <v>2</v>
      </c>
      <c r="AJ88" s="46" t="s">
        <v>42</v>
      </c>
      <c r="AK88" s="40">
        <f t="shared" si="38"/>
        <v>0</v>
      </c>
      <c r="AL88" s="9" t="s">
        <v>1048</v>
      </c>
      <c r="AM88" s="9">
        <f t="shared" si="39"/>
        <v>4</v>
      </c>
      <c r="AN88" s="9" t="s">
        <v>1055</v>
      </c>
      <c r="AO88" s="47">
        <f>VLOOKUP(AN88,'Data Tables'!$E$4:$F$15,2,FALSE)</f>
        <v>20.157194</v>
      </c>
      <c r="AP88" s="9">
        <f t="shared" si="40"/>
        <v>0</v>
      </c>
      <c r="AQ88" s="9" t="s">
        <v>1050</v>
      </c>
      <c r="AR88" s="9">
        <f t="shared" si="41"/>
        <v>2</v>
      </c>
      <c r="AS88" s="9" t="str">
        <f t="shared" si="42"/>
        <v>NYC Dual Fuel</v>
      </c>
      <c r="AT88" s="9"/>
      <c r="AU88" s="9">
        <f t="shared" si="43"/>
        <v>3</v>
      </c>
      <c r="AV88" s="9">
        <f t="shared" si="44"/>
        <v>73</v>
      </c>
    </row>
    <row r="89" spans="1:48" hidden="1" x14ac:dyDescent="0.25">
      <c r="A89" s="9" t="s">
        <v>267</v>
      </c>
      <c r="B89" s="9" t="s">
        <v>268</v>
      </c>
      <c r="C89" s="9" t="s">
        <v>62</v>
      </c>
      <c r="D89" s="9" t="s">
        <v>63</v>
      </c>
      <c r="E89" t="s">
        <v>63</v>
      </c>
      <c r="F89" t="str">
        <f t="shared" si="25"/>
        <v>NYC</v>
      </c>
      <c r="G89" s="9" t="s">
        <v>39</v>
      </c>
      <c r="H89" s="36">
        <v>40.743237999999998</v>
      </c>
      <c r="I89" s="36">
        <v>-73.975536199999993</v>
      </c>
      <c r="J89" s="40">
        <f t="shared" si="24"/>
        <v>3</v>
      </c>
      <c r="K89" s="40">
        <f t="shared" si="26"/>
        <v>2</v>
      </c>
      <c r="L89" s="40">
        <f t="shared" si="27"/>
        <v>3</v>
      </c>
      <c r="M89" s="41">
        <v>75324.989764705897</v>
      </c>
      <c r="N89" s="41">
        <v>2750.9560821855594</v>
      </c>
      <c r="O89" s="41">
        <f t="shared" si="45"/>
        <v>5179.700766761247</v>
      </c>
      <c r="P89" s="42">
        <f t="shared" si="28"/>
        <v>2</v>
      </c>
      <c r="Q89" s="43">
        <v>1962</v>
      </c>
      <c r="R89" s="43">
        <v>2018</v>
      </c>
      <c r="S89" s="40">
        <f t="shared" si="29"/>
        <v>0</v>
      </c>
      <c r="T89" s="40"/>
      <c r="U89" s="40">
        <f t="shared" si="30"/>
        <v>0</v>
      </c>
      <c r="V89" s="40" t="str">
        <f>IFERROR(VLOOKUP(A89,'Data Tables'!$L$3:$M$89,2,FALSE),"No")</f>
        <v>No</v>
      </c>
      <c r="W89" s="40">
        <f t="shared" si="31"/>
        <v>0</v>
      </c>
      <c r="X89" s="43"/>
      <c r="Y89" s="40">
        <f t="shared" si="32"/>
        <v>0</v>
      </c>
      <c r="Z89" s="41" t="s">
        <v>46</v>
      </c>
      <c r="AA89" s="40">
        <f t="shared" si="33"/>
        <v>4</v>
      </c>
      <c r="AB89" s="41" t="s">
        <v>47</v>
      </c>
      <c r="AC89" s="42">
        <f t="shared" si="34"/>
        <v>3</v>
      </c>
      <c r="AD89" s="41" t="s">
        <v>74</v>
      </c>
      <c r="AE89" s="42">
        <f t="shared" si="35"/>
        <v>2</v>
      </c>
      <c r="AF89" s="45">
        <v>1990</v>
      </c>
      <c r="AG89" s="40">
        <f t="shared" si="36"/>
        <v>2</v>
      </c>
      <c r="AH89" s="43" t="s">
        <v>89</v>
      </c>
      <c r="AI89" s="40">
        <f t="shared" si="37"/>
        <v>4</v>
      </c>
      <c r="AJ89" s="46" t="s">
        <v>42</v>
      </c>
      <c r="AK89" s="40">
        <f t="shared" si="38"/>
        <v>0</v>
      </c>
      <c r="AL89" s="9" t="s">
        <v>1048</v>
      </c>
      <c r="AM89" s="9">
        <f t="shared" si="39"/>
        <v>4</v>
      </c>
      <c r="AN89" s="9" t="s">
        <v>1055</v>
      </c>
      <c r="AO89" s="47">
        <f>VLOOKUP(AN89,'Data Tables'!$E$4:$F$15,2,FALSE)</f>
        <v>20.157194</v>
      </c>
      <c r="AP89" s="9">
        <f t="shared" si="40"/>
        <v>0</v>
      </c>
      <c r="AQ89" s="9" t="s">
        <v>1050</v>
      </c>
      <c r="AR89" s="9">
        <f t="shared" si="41"/>
        <v>2</v>
      </c>
      <c r="AS89" s="9" t="str">
        <f t="shared" si="42"/>
        <v>NYC Dual Fuel</v>
      </c>
      <c r="AT89" s="9"/>
      <c r="AU89" s="9">
        <f t="shared" si="43"/>
        <v>3</v>
      </c>
      <c r="AV89" s="9">
        <f t="shared" si="44"/>
        <v>73</v>
      </c>
    </row>
    <row r="90" spans="1:48" hidden="1" x14ac:dyDescent="0.25">
      <c r="A90" s="9" t="s">
        <v>110</v>
      </c>
      <c r="B90" s="9" t="s">
        <v>111</v>
      </c>
      <c r="C90" s="9" t="s">
        <v>62</v>
      </c>
      <c r="D90" s="9" t="s">
        <v>63</v>
      </c>
      <c r="E90" t="s">
        <v>63</v>
      </c>
      <c r="F90" t="str">
        <f t="shared" si="25"/>
        <v>NYC</v>
      </c>
      <c r="G90" s="9" t="s">
        <v>53</v>
      </c>
      <c r="H90" s="36">
        <v>40.851013000000002</v>
      </c>
      <c r="I90" s="36">
        <v>-73.929759500000003</v>
      </c>
      <c r="J90" s="40">
        <f t="shared" si="24"/>
        <v>2</v>
      </c>
      <c r="K90" s="40">
        <f t="shared" si="26"/>
        <v>0</v>
      </c>
      <c r="L90" s="40">
        <f t="shared" si="27"/>
        <v>1</v>
      </c>
      <c r="M90" s="41">
        <v>281999.45036031998</v>
      </c>
      <c r="N90" s="41">
        <v>31859.29931875649</v>
      </c>
      <c r="O90" s="41">
        <f t="shared" si="45"/>
        <v>19391.609263012597</v>
      </c>
      <c r="P90" s="42">
        <f t="shared" si="28"/>
        <v>4</v>
      </c>
      <c r="Q90" s="43">
        <v>1886</v>
      </c>
      <c r="R90" s="43"/>
      <c r="S90" s="40">
        <f t="shared" si="29"/>
        <v>4</v>
      </c>
      <c r="T90" s="40"/>
      <c r="U90" s="40">
        <f t="shared" si="30"/>
        <v>0</v>
      </c>
      <c r="V90" s="40" t="str">
        <f>IFERROR(VLOOKUP(A90,'Data Tables'!$L$3:$M$89,2,FALSE),"No")</f>
        <v>Yes</v>
      </c>
      <c r="W90" s="40">
        <f t="shared" si="31"/>
        <v>4</v>
      </c>
      <c r="X90" s="43"/>
      <c r="Y90" s="40">
        <f t="shared" si="32"/>
        <v>0</v>
      </c>
      <c r="Z90" s="41" t="s">
        <v>77</v>
      </c>
      <c r="AA90" s="40">
        <f t="shared" si="33"/>
        <v>1</v>
      </c>
      <c r="AB90" s="44" t="str">
        <f>IF(AND(E90="Manhattan",G90="Multifamily Housing"),IF(Q90&lt;1980,"Dual Fuel","Natural Gas"),IF(AND(E90="Manhattan",G90&lt;&gt;"Multifamily Housing"),IF(Q90&lt;1945,"Oil",IF(Q90&lt;1980,"Dual Fuel","Natural Gas")),IF(E90="Downstate/LI/HV",IF(Q90&lt;1980,"Dual Fuel","Natural Gas"),IF(Q90&lt;1945,"Dual Fuel","Natural Gas"))))</f>
        <v>Oil</v>
      </c>
      <c r="AC90" s="42">
        <f t="shared" si="34"/>
        <v>4</v>
      </c>
      <c r="AD90" s="44" t="str">
        <f>IF(AND(E90="Upstate",Q90&gt;=1945),"Furnace",IF(Q90&gt;=1980,"HW Boiler",IF(AND(E90="Downstate/LI/HV",Q90&gt;=1945),"Furnace","Steam Boiler")))</f>
        <v>Steam Boiler</v>
      </c>
      <c r="AE90" s="42">
        <f t="shared" si="35"/>
        <v>2</v>
      </c>
      <c r="AF90" s="45">
        <v>1990</v>
      </c>
      <c r="AG90" s="40">
        <f t="shared" si="36"/>
        <v>2</v>
      </c>
      <c r="AH90" s="45" t="str">
        <f>IF(AND(E90="Upstate",Q90&gt;=1945),"Forced Air",IF(Q90&gt;=1980,"Hydronic",IF(AND(E90="Downstate/LI/HV",Q90&gt;=1945),"Forced Air","Steam")))</f>
        <v>Steam</v>
      </c>
      <c r="AI90" s="40">
        <f t="shared" si="37"/>
        <v>2</v>
      </c>
      <c r="AJ90" s="46" t="s">
        <v>42</v>
      </c>
      <c r="AK90" s="40">
        <f t="shared" si="38"/>
        <v>0</v>
      </c>
      <c r="AL90" s="9" t="s">
        <v>1048</v>
      </c>
      <c r="AM90" s="9">
        <f t="shared" si="39"/>
        <v>4</v>
      </c>
      <c r="AN90" s="9" t="s">
        <v>1055</v>
      </c>
      <c r="AO90" s="47">
        <f>VLOOKUP(AN90,'Data Tables'!$E$4:$F$15,2,FALSE)</f>
        <v>20.157194</v>
      </c>
      <c r="AP90" s="9">
        <f t="shared" si="40"/>
        <v>0</v>
      </c>
      <c r="AQ90" s="9" t="s">
        <v>1050</v>
      </c>
      <c r="AR90" s="9">
        <f t="shared" si="41"/>
        <v>2</v>
      </c>
      <c r="AS90" s="9" t="str">
        <f t="shared" si="42"/>
        <v>NYC Oil</v>
      </c>
      <c r="AT90" s="9"/>
      <c r="AU90" s="9">
        <f t="shared" si="43"/>
        <v>4</v>
      </c>
      <c r="AV90" s="9">
        <f t="shared" si="44"/>
        <v>73</v>
      </c>
    </row>
    <row r="91" spans="1:48" x14ac:dyDescent="0.25">
      <c r="A91" s="9" t="s">
        <v>678</v>
      </c>
      <c r="B91" s="9" t="s">
        <v>679</v>
      </c>
      <c r="C91" s="9" t="s">
        <v>680</v>
      </c>
      <c r="D91" s="9" t="s">
        <v>681</v>
      </c>
      <c r="E91" t="s">
        <v>1035</v>
      </c>
      <c r="F91" t="str">
        <f t="shared" si="25"/>
        <v>Not NYC</v>
      </c>
      <c r="G91" s="9" t="s">
        <v>76</v>
      </c>
      <c r="H91" s="36">
        <v>42.901052999999997</v>
      </c>
      <c r="I91" s="36">
        <v>-77.27046</v>
      </c>
      <c r="J91" s="40">
        <f t="shared" ref="J91:J122" si="47">IF(OR(G91="Hospitals",G91="Nursing Homes",G91="Hotels",G91="Airports"),4,IF(OR(G91="Multifamily Housing",G91="Correctional Facilities",G91="Military"),3,IF(G91="Colleges &amp; Universities",2,IF(G91="Office",0,666))))</f>
        <v>4</v>
      </c>
      <c r="K91" s="40">
        <f t="shared" si="26"/>
        <v>4</v>
      </c>
      <c r="L91" s="40">
        <f t="shared" si="27"/>
        <v>4</v>
      </c>
      <c r="M91" s="41">
        <v>55731.922115959074</v>
      </c>
      <c r="N91" s="41">
        <v>24301.710224982158</v>
      </c>
      <c r="O91" s="41">
        <f t="shared" si="45"/>
        <v>3832.3892325621277</v>
      </c>
      <c r="P91" s="42">
        <f t="shared" si="28"/>
        <v>2</v>
      </c>
      <c r="Q91" s="43">
        <v>1932</v>
      </c>
      <c r="R91" s="43"/>
      <c r="S91" s="40">
        <f t="shared" si="29"/>
        <v>4</v>
      </c>
      <c r="T91" s="40"/>
      <c r="U91" s="40">
        <f t="shared" si="30"/>
        <v>0</v>
      </c>
      <c r="V91" s="40" t="str">
        <f>IFERROR(VLOOKUP(A91,'Data Tables'!$L$3:$M$89,2,FALSE),"No")</f>
        <v>No</v>
      </c>
      <c r="W91" s="40">
        <f t="shared" si="31"/>
        <v>0</v>
      </c>
      <c r="X91" s="43"/>
      <c r="Y91" s="40">
        <f t="shared" si="32"/>
        <v>0</v>
      </c>
      <c r="Z91" s="43" t="s">
        <v>46</v>
      </c>
      <c r="AA91" s="40">
        <f t="shared" si="33"/>
        <v>4</v>
      </c>
      <c r="AB91" s="43" t="s">
        <v>682</v>
      </c>
      <c r="AC91" s="42">
        <f t="shared" si="34"/>
        <v>1</v>
      </c>
      <c r="AD91" s="41" t="s">
        <v>104</v>
      </c>
      <c r="AE91" s="42">
        <f t="shared" si="35"/>
        <v>3</v>
      </c>
      <c r="AF91" s="45">
        <v>1990</v>
      </c>
      <c r="AG91" s="40">
        <f t="shared" si="36"/>
        <v>2</v>
      </c>
      <c r="AH91" s="45" t="str">
        <f>IF(AND(E91="Upstate",Q91&gt;=1945),"Forced Air",IF(Q91&gt;=1980,"Hydronic",IF(AND(E91="Downstate/LI/HV",Q91&gt;=1945),"Forced Air","Steam")))</f>
        <v>Steam</v>
      </c>
      <c r="AI91" s="40">
        <f t="shared" si="37"/>
        <v>2</v>
      </c>
      <c r="AJ91" s="46" t="s">
        <v>42</v>
      </c>
      <c r="AK91" s="40">
        <f t="shared" si="38"/>
        <v>0</v>
      </c>
      <c r="AL91" s="9" t="s">
        <v>1060</v>
      </c>
      <c r="AM91" s="9">
        <f t="shared" si="39"/>
        <v>2</v>
      </c>
      <c r="AN91" s="9" t="s">
        <v>1054</v>
      </c>
      <c r="AO91" s="47">
        <f>VLOOKUP(AN91,'Data Tables'!$E$4:$F$15,2,FALSE)</f>
        <v>10.88392</v>
      </c>
      <c r="AP91" s="9">
        <f t="shared" si="40"/>
        <v>3</v>
      </c>
      <c r="AQ91" s="9" t="s">
        <v>1061</v>
      </c>
      <c r="AR91" s="9">
        <f t="shared" si="41"/>
        <v>4</v>
      </c>
      <c r="AS91" s="9" t="str">
        <f t="shared" si="42"/>
        <v>Not NYC</v>
      </c>
      <c r="AT91" s="9"/>
      <c r="AU91" s="9">
        <f t="shared" si="43"/>
        <v>0</v>
      </c>
      <c r="AV91" s="9">
        <f t="shared" si="44"/>
        <v>73</v>
      </c>
    </row>
    <row r="92" spans="1:48" x14ac:dyDescent="0.25">
      <c r="A92" s="9" t="s">
        <v>461</v>
      </c>
      <c r="B92" s="9" t="s">
        <v>462</v>
      </c>
      <c r="C92" s="9" t="s">
        <v>417</v>
      </c>
      <c r="D92" s="9" t="s">
        <v>418</v>
      </c>
      <c r="E92" t="s">
        <v>1035</v>
      </c>
      <c r="F92" t="str">
        <f t="shared" si="25"/>
        <v>Not NYC</v>
      </c>
      <c r="G92" s="9" t="s">
        <v>53</v>
      </c>
      <c r="H92" s="36">
        <v>42.933832000000002</v>
      </c>
      <c r="I92" s="36">
        <v>-78.882125000000002</v>
      </c>
      <c r="J92" s="40">
        <f t="shared" si="47"/>
        <v>2</v>
      </c>
      <c r="K92" s="40">
        <f t="shared" si="26"/>
        <v>0</v>
      </c>
      <c r="L92" s="40">
        <f t="shared" si="27"/>
        <v>1</v>
      </c>
      <c r="M92" s="41">
        <v>158132.74792207789</v>
      </c>
      <c r="N92" s="41">
        <v>17801.493552631578</v>
      </c>
      <c r="O92" s="41">
        <f t="shared" si="45"/>
        <v>10873.951901229946</v>
      </c>
      <c r="P92" s="42">
        <f t="shared" si="28"/>
        <v>3</v>
      </c>
      <c r="Q92" s="43">
        <v>1871</v>
      </c>
      <c r="R92" s="43"/>
      <c r="S92" s="40">
        <f t="shared" si="29"/>
        <v>4</v>
      </c>
      <c r="T92" s="40" t="s">
        <v>1162</v>
      </c>
      <c r="U92" s="40">
        <f t="shared" si="30"/>
        <v>4</v>
      </c>
      <c r="V92" s="40" t="str">
        <f>IFERROR(VLOOKUP(A92,'Data Tables'!$L$3:$M$89,2,FALSE),"No")</f>
        <v>Yes</v>
      </c>
      <c r="W92" s="40">
        <f t="shared" si="31"/>
        <v>4</v>
      </c>
      <c r="X92" s="43"/>
      <c r="Y92" s="40">
        <f t="shared" si="32"/>
        <v>0</v>
      </c>
      <c r="Z92" s="43" t="s">
        <v>46</v>
      </c>
      <c r="AA92" s="40">
        <f t="shared" si="33"/>
        <v>4</v>
      </c>
      <c r="AB92" s="43" t="s">
        <v>41</v>
      </c>
      <c r="AC92" s="42">
        <f t="shared" si="34"/>
        <v>2</v>
      </c>
      <c r="AD92" s="41" t="s">
        <v>54</v>
      </c>
      <c r="AE92" s="42">
        <f t="shared" si="35"/>
        <v>2</v>
      </c>
      <c r="AF92" s="43">
        <v>2016</v>
      </c>
      <c r="AG92" s="40">
        <f t="shared" si="36"/>
        <v>1</v>
      </c>
      <c r="AH92" s="43" t="s">
        <v>49</v>
      </c>
      <c r="AI92" s="40">
        <f t="shared" si="37"/>
        <v>2</v>
      </c>
      <c r="AJ92" s="46" t="s">
        <v>49</v>
      </c>
      <c r="AK92" s="40">
        <f t="shared" si="38"/>
        <v>1</v>
      </c>
      <c r="AL92" s="9" t="s">
        <v>1060</v>
      </c>
      <c r="AM92" s="9">
        <f t="shared" si="39"/>
        <v>2</v>
      </c>
      <c r="AN92" s="9" t="s">
        <v>1047</v>
      </c>
      <c r="AO92" s="47">
        <f>VLOOKUP(AN92,'Data Tables'!$E$4:$F$15,2,FALSE)</f>
        <v>8.6002589999999994</v>
      </c>
      <c r="AP92" s="9">
        <f t="shared" si="40"/>
        <v>4</v>
      </c>
      <c r="AQ92" s="9" t="s">
        <v>1061</v>
      </c>
      <c r="AR92" s="9">
        <f t="shared" si="41"/>
        <v>4</v>
      </c>
      <c r="AS92" s="9" t="str">
        <f t="shared" si="42"/>
        <v>Not NYC</v>
      </c>
      <c r="AT92" s="9"/>
      <c r="AU92" s="9">
        <f t="shared" si="43"/>
        <v>0</v>
      </c>
      <c r="AV92" s="9">
        <f t="shared" si="44"/>
        <v>73</v>
      </c>
    </row>
    <row r="93" spans="1:48" x14ac:dyDescent="0.25">
      <c r="A93" s="9" t="s">
        <v>581</v>
      </c>
      <c r="B93" s="9"/>
      <c r="C93" s="9" t="s">
        <v>581</v>
      </c>
      <c r="D93" s="9" t="s">
        <v>582</v>
      </c>
      <c r="E93" t="s">
        <v>1035</v>
      </c>
      <c r="F93" t="str">
        <f t="shared" si="25"/>
        <v>Not NYC</v>
      </c>
      <c r="G93" s="9" t="s">
        <v>316</v>
      </c>
      <c r="H93" s="36">
        <v>43.119669999999999</v>
      </c>
      <c r="I93" s="36">
        <v>-78.942629999999994</v>
      </c>
      <c r="J93" s="40">
        <f t="shared" si="47"/>
        <v>3</v>
      </c>
      <c r="K93" s="40">
        <f t="shared" si="26"/>
        <v>2</v>
      </c>
      <c r="L93" s="40">
        <f t="shared" si="27"/>
        <v>2</v>
      </c>
      <c r="M93" s="41">
        <v>75943.807584636146</v>
      </c>
      <c r="N93" s="41">
        <v>11058.484262324209</v>
      </c>
      <c r="O93" s="41">
        <f t="shared" si="45"/>
        <v>5222.2535921435092</v>
      </c>
      <c r="P93" s="42">
        <f t="shared" si="28"/>
        <v>2</v>
      </c>
      <c r="Q93" s="43">
        <v>1942</v>
      </c>
      <c r="R93" s="43"/>
      <c r="S93" s="40">
        <f t="shared" si="29"/>
        <v>4</v>
      </c>
      <c r="T93" s="40" t="s">
        <v>1162</v>
      </c>
      <c r="U93" s="40">
        <f t="shared" si="30"/>
        <v>4</v>
      </c>
      <c r="V93" s="40" t="str">
        <f>IFERROR(VLOOKUP(A93,'Data Tables'!$L$3:$M$89,2,FALSE),"No")</f>
        <v>No</v>
      </c>
      <c r="W93" s="40">
        <f t="shared" si="31"/>
        <v>0</v>
      </c>
      <c r="X93" s="43"/>
      <c r="Y93" s="40">
        <f t="shared" si="32"/>
        <v>0</v>
      </c>
      <c r="Z93" s="43" t="s">
        <v>46</v>
      </c>
      <c r="AA93" s="40">
        <f t="shared" si="33"/>
        <v>4</v>
      </c>
      <c r="AB93" s="44" t="str">
        <f>IF(AND(E93="Manhattan",G93="Multifamily Housing"),IF(Q93&lt;1980,"Dual Fuel","Natural Gas"),IF(AND(E93="Manhattan",G93&lt;&gt;"Multifamily Housing"),IF(Q93&lt;1945,"Oil",IF(Q93&lt;1980,"Dual Fuel","Natural Gas")),IF(E93="Downstate/LI/HV",IF(Q93&lt;1980,"Dual Fuel","Natural Gas"),IF(Q93&lt;1945,"Dual Fuel","Natural Gas"))))</f>
        <v>Dual Fuel</v>
      </c>
      <c r="AC93" s="42">
        <f t="shared" si="34"/>
        <v>3</v>
      </c>
      <c r="AD93" s="44" t="str">
        <f>IF(AND(E93="Upstate",Q93&gt;=1945),"Furnace",IF(Q93&gt;=1980,"HW Boiler",IF(AND(E93="Downstate/LI/HV",Q93&gt;=1945),"Furnace","Steam Boiler")))</f>
        <v>Steam Boiler</v>
      </c>
      <c r="AE93" s="42">
        <f t="shared" si="35"/>
        <v>2</v>
      </c>
      <c r="AF93" s="45">
        <v>1990</v>
      </c>
      <c r="AG93" s="40">
        <f t="shared" si="36"/>
        <v>2</v>
      </c>
      <c r="AH93" s="45" t="str">
        <f>IF(AND(E93="Upstate",Q93&gt;=1945),"Forced Air",IF(Q93&gt;=1980,"Hydronic",IF(AND(E93="Downstate/LI/HV",Q93&gt;=1945),"Forced Air","Steam")))</f>
        <v>Steam</v>
      </c>
      <c r="AI93" s="40">
        <f t="shared" si="37"/>
        <v>2</v>
      </c>
      <c r="AJ93" s="46" t="s">
        <v>42</v>
      </c>
      <c r="AK93" s="40">
        <f t="shared" si="38"/>
        <v>0</v>
      </c>
      <c r="AL93" s="9" t="s">
        <v>1060</v>
      </c>
      <c r="AM93" s="9">
        <f t="shared" si="39"/>
        <v>2</v>
      </c>
      <c r="AN93" s="9" t="s">
        <v>1047</v>
      </c>
      <c r="AO93" s="47">
        <f>VLOOKUP(AN93,'Data Tables'!$E$4:$F$15,2,FALSE)</f>
        <v>8.6002589999999994</v>
      </c>
      <c r="AP93" s="9">
        <f t="shared" si="40"/>
        <v>4</v>
      </c>
      <c r="AQ93" s="9" t="s">
        <v>1061</v>
      </c>
      <c r="AR93" s="9">
        <f t="shared" si="41"/>
        <v>4</v>
      </c>
      <c r="AS93" s="9" t="str">
        <f t="shared" si="42"/>
        <v>Not NYC</v>
      </c>
      <c r="AT93" s="9"/>
      <c r="AU93" s="9">
        <f t="shared" si="43"/>
        <v>0</v>
      </c>
      <c r="AV93" s="9">
        <f t="shared" si="44"/>
        <v>73</v>
      </c>
    </row>
    <row r="94" spans="1:48" x14ac:dyDescent="0.25">
      <c r="A94" s="9" t="s">
        <v>641</v>
      </c>
      <c r="B94" s="9" t="s">
        <v>642</v>
      </c>
      <c r="C94" s="9" t="s">
        <v>643</v>
      </c>
      <c r="D94" s="9" t="s">
        <v>563</v>
      </c>
      <c r="E94" t="s">
        <v>1035</v>
      </c>
      <c r="F94" t="str">
        <f t="shared" si="25"/>
        <v>Not NYC</v>
      </c>
      <c r="G94" s="9" t="s">
        <v>76</v>
      </c>
      <c r="H94" s="36">
        <v>43.155099999999997</v>
      </c>
      <c r="I94" s="36">
        <v>-75.275099999999995</v>
      </c>
      <c r="J94" s="40">
        <f t="shared" si="47"/>
        <v>4</v>
      </c>
      <c r="K94" s="40">
        <f t="shared" si="26"/>
        <v>4</v>
      </c>
      <c r="L94" s="40">
        <f t="shared" si="27"/>
        <v>4</v>
      </c>
      <c r="M94" s="41">
        <v>63510.305711763423</v>
      </c>
      <c r="N94" s="41">
        <v>27693.447258036373</v>
      </c>
      <c r="O94" s="41">
        <f t="shared" si="45"/>
        <v>4367.2674927677317</v>
      </c>
      <c r="P94" s="42">
        <f t="shared" si="28"/>
        <v>2</v>
      </c>
      <c r="Q94" s="43">
        <v>1889</v>
      </c>
      <c r="R94" s="43">
        <v>2021</v>
      </c>
      <c r="S94" s="40">
        <f t="shared" si="29"/>
        <v>0</v>
      </c>
      <c r="T94" s="40" t="s">
        <v>1162</v>
      </c>
      <c r="U94" s="40">
        <f t="shared" si="30"/>
        <v>4</v>
      </c>
      <c r="V94" s="40" t="str">
        <f>IFERROR(VLOOKUP(A94,'Data Tables'!$L$3:$M$89,2,FALSE),"No")</f>
        <v>No</v>
      </c>
      <c r="W94" s="40">
        <f t="shared" si="31"/>
        <v>0</v>
      </c>
      <c r="X94" s="43"/>
      <c r="Y94" s="40">
        <f t="shared" si="32"/>
        <v>0</v>
      </c>
      <c r="Z94" s="43" t="s">
        <v>46</v>
      </c>
      <c r="AA94" s="40">
        <f t="shared" si="33"/>
        <v>4</v>
      </c>
      <c r="AB94" s="44" t="str">
        <f>IF(AND(E94="Manhattan",G94="Multifamily Housing"),IF(Q94&lt;1980,"Dual Fuel","Natural Gas"),IF(AND(E94="Manhattan",G94&lt;&gt;"Multifamily Housing"),IF(Q94&lt;1945,"Oil",IF(Q94&lt;1980,"Dual Fuel","Natural Gas")),IF(E94="Downstate/LI/HV",IF(Q94&lt;1980,"Dual Fuel","Natural Gas"),IF(Q94&lt;1945,"Dual Fuel","Natural Gas"))))</f>
        <v>Dual Fuel</v>
      </c>
      <c r="AC94" s="42">
        <f t="shared" si="34"/>
        <v>3</v>
      </c>
      <c r="AD94" s="41" t="s">
        <v>74</v>
      </c>
      <c r="AE94" s="42">
        <f t="shared" si="35"/>
        <v>2</v>
      </c>
      <c r="AF94" s="45">
        <v>1990</v>
      </c>
      <c r="AG94" s="40">
        <f t="shared" si="36"/>
        <v>2</v>
      </c>
      <c r="AH94" s="43" t="s">
        <v>49</v>
      </c>
      <c r="AI94" s="40">
        <f t="shared" si="37"/>
        <v>2</v>
      </c>
      <c r="AJ94" s="46" t="s">
        <v>42</v>
      </c>
      <c r="AK94" s="40">
        <f t="shared" si="38"/>
        <v>0</v>
      </c>
      <c r="AL94" s="9" t="s">
        <v>1064</v>
      </c>
      <c r="AM94" s="9">
        <f t="shared" si="39"/>
        <v>1</v>
      </c>
      <c r="AN94" s="9" t="s">
        <v>1047</v>
      </c>
      <c r="AO94" s="47">
        <f>VLOOKUP(AN94,'Data Tables'!$E$4:$F$15,2,FALSE)</f>
        <v>8.6002589999999994</v>
      </c>
      <c r="AP94" s="9">
        <f t="shared" si="40"/>
        <v>4</v>
      </c>
      <c r="AQ94" s="9" t="s">
        <v>1061</v>
      </c>
      <c r="AR94" s="9">
        <f t="shared" si="41"/>
        <v>4</v>
      </c>
      <c r="AS94" s="9" t="str">
        <f t="shared" si="42"/>
        <v>Not NYC</v>
      </c>
      <c r="AT94" s="9"/>
      <c r="AU94" s="9">
        <f t="shared" si="43"/>
        <v>0</v>
      </c>
      <c r="AV94" s="9">
        <f t="shared" si="44"/>
        <v>73</v>
      </c>
    </row>
    <row r="95" spans="1:48" x14ac:dyDescent="0.25">
      <c r="A95" s="9" t="s">
        <v>656</v>
      </c>
      <c r="B95" s="9"/>
      <c r="C95" s="9" t="s">
        <v>556</v>
      </c>
      <c r="D95" s="9" t="s">
        <v>406</v>
      </c>
      <c r="E95" t="s">
        <v>1034</v>
      </c>
      <c r="F95" t="str">
        <f t="shared" si="25"/>
        <v>Not NYC</v>
      </c>
      <c r="G95" s="9" t="s">
        <v>316</v>
      </c>
      <c r="H95" s="36">
        <v>41.507100000000001</v>
      </c>
      <c r="I95" s="36">
        <v>-74.081540000000004</v>
      </c>
      <c r="J95" s="40">
        <f t="shared" si="47"/>
        <v>3</v>
      </c>
      <c r="K95" s="40">
        <f t="shared" si="26"/>
        <v>2</v>
      </c>
      <c r="L95" s="40">
        <f t="shared" si="27"/>
        <v>3</v>
      </c>
      <c r="M95" s="41">
        <v>60597.167418772049</v>
      </c>
      <c r="N95" s="41">
        <v>8823.7980627334728</v>
      </c>
      <c r="O95" s="41">
        <f t="shared" si="45"/>
        <v>4166.9463948555613</v>
      </c>
      <c r="P95" s="42">
        <f t="shared" si="28"/>
        <v>2</v>
      </c>
      <c r="Q95" s="43">
        <v>1930</v>
      </c>
      <c r="R95" s="43"/>
      <c r="S95" s="40">
        <f t="shared" si="29"/>
        <v>4</v>
      </c>
      <c r="T95" s="40" t="s">
        <v>1162</v>
      </c>
      <c r="U95" s="40">
        <f t="shared" si="30"/>
        <v>4</v>
      </c>
      <c r="V95" s="40" t="str">
        <f>IFERROR(VLOOKUP(A95,'Data Tables'!$L$3:$M$89,2,FALSE),"No")</f>
        <v>No</v>
      </c>
      <c r="W95" s="40">
        <f t="shared" si="31"/>
        <v>0</v>
      </c>
      <c r="X95" s="43"/>
      <c r="Y95" s="40">
        <f t="shared" si="32"/>
        <v>0</v>
      </c>
      <c r="Z95" s="43" t="s">
        <v>46</v>
      </c>
      <c r="AA95" s="40">
        <f t="shared" si="33"/>
        <v>4</v>
      </c>
      <c r="AB95" s="43" t="s">
        <v>41</v>
      </c>
      <c r="AC95" s="42">
        <f t="shared" si="34"/>
        <v>2</v>
      </c>
      <c r="AD95" s="41" t="s">
        <v>74</v>
      </c>
      <c r="AE95" s="42">
        <f t="shared" si="35"/>
        <v>2</v>
      </c>
      <c r="AF95" s="45">
        <v>1990</v>
      </c>
      <c r="AG95" s="40">
        <f t="shared" si="36"/>
        <v>2</v>
      </c>
      <c r="AH95" s="46" t="str">
        <f t="shared" ref="AH95:AH100" si="48">IF(AND(E95="Upstate",Q95&gt;=1945),"Forced Air",IF(Q95&gt;=1980,"Hydronic",IF(AND(E95="Downstate/LI/HV",Q95&gt;=1945),"Forced Air","Steam")))</f>
        <v>Steam</v>
      </c>
      <c r="AI95" s="40">
        <f t="shared" si="37"/>
        <v>2</v>
      </c>
      <c r="AJ95" s="46" t="s">
        <v>42</v>
      </c>
      <c r="AK95" s="40">
        <f t="shared" si="38"/>
        <v>0</v>
      </c>
      <c r="AL95" s="9" t="s">
        <v>1060</v>
      </c>
      <c r="AM95" s="9">
        <f t="shared" si="39"/>
        <v>2</v>
      </c>
      <c r="AN95" s="9" t="s">
        <v>1047</v>
      </c>
      <c r="AO95" s="47">
        <f>VLOOKUP(AN95,'Data Tables'!$E$4:$F$15,2,FALSE)</f>
        <v>8.6002589999999994</v>
      </c>
      <c r="AP95" s="9">
        <f t="shared" si="40"/>
        <v>4</v>
      </c>
      <c r="AQ95" s="9" t="s">
        <v>1061</v>
      </c>
      <c r="AR95" s="9">
        <f t="shared" si="41"/>
        <v>4</v>
      </c>
      <c r="AS95" s="9" t="str">
        <f t="shared" si="42"/>
        <v>Not NYC</v>
      </c>
      <c r="AT95" s="9"/>
      <c r="AU95" s="9">
        <f t="shared" si="43"/>
        <v>0</v>
      </c>
      <c r="AV95" s="9">
        <f t="shared" si="44"/>
        <v>73</v>
      </c>
    </row>
    <row r="96" spans="1:48" x14ac:dyDescent="0.25">
      <c r="A96" s="9" t="s">
        <v>823</v>
      </c>
      <c r="B96" s="9" t="s">
        <v>824</v>
      </c>
      <c r="C96" s="9" t="s">
        <v>413</v>
      </c>
      <c r="D96" s="9" t="s">
        <v>414</v>
      </c>
      <c r="E96" t="s">
        <v>1035</v>
      </c>
      <c r="F96" t="str">
        <f t="shared" si="25"/>
        <v>Not NYC</v>
      </c>
      <c r="G96" s="9" t="s">
        <v>76</v>
      </c>
      <c r="H96" s="36">
        <v>43.045245999999999</v>
      </c>
      <c r="I96" s="36">
        <v>-76.139571000000004</v>
      </c>
      <c r="J96" s="40">
        <f t="shared" si="47"/>
        <v>4</v>
      </c>
      <c r="K96" s="40">
        <f t="shared" si="26"/>
        <v>4</v>
      </c>
      <c r="L96" s="40">
        <f t="shared" si="27"/>
        <v>4</v>
      </c>
      <c r="M96" s="41">
        <v>38878.75765838298</v>
      </c>
      <c r="N96" s="41">
        <v>16952.94665336467</v>
      </c>
      <c r="O96" s="41">
        <f t="shared" si="45"/>
        <v>2673.4863354499826</v>
      </c>
      <c r="P96" s="42">
        <f t="shared" si="28"/>
        <v>1</v>
      </c>
      <c r="Q96" s="43">
        <v>1972</v>
      </c>
      <c r="R96" s="43"/>
      <c r="S96" s="40">
        <f t="shared" si="29"/>
        <v>3</v>
      </c>
      <c r="T96" s="40" t="s">
        <v>1162</v>
      </c>
      <c r="U96" s="40">
        <f t="shared" si="30"/>
        <v>4</v>
      </c>
      <c r="V96" s="40" t="str">
        <f>IFERROR(VLOOKUP(A96,'Data Tables'!$L$3:$M$89,2,FALSE),"No")</f>
        <v>No</v>
      </c>
      <c r="W96" s="40">
        <f t="shared" si="31"/>
        <v>0</v>
      </c>
      <c r="X96" s="43"/>
      <c r="Y96" s="40">
        <f t="shared" si="32"/>
        <v>0</v>
      </c>
      <c r="Z96" s="43" t="s">
        <v>77</v>
      </c>
      <c r="AA96" s="40">
        <f t="shared" si="33"/>
        <v>1</v>
      </c>
      <c r="AB96" s="44" t="str">
        <f>IF(AND(E96="Manhattan",G96="Multifamily Housing"),IF(Q96&lt;1980,"Dual Fuel","Natural Gas"),IF(AND(E96="Manhattan",G96&lt;&gt;"Multifamily Housing"),IF(Q96&lt;1945,"Oil",IF(Q96&lt;1980,"Dual Fuel","Natural Gas")),IF(E96="Downstate/LI/HV",IF(Q96&lt;1980,"Dual Fuel","Natural Gas"),IF(Q96&lt;1945,"Dual Fuel","Natural Gas"))))</f>
        <v>Natural Gas</v>
      </c>
      <c r="AC96" s="42">
        <f t="shared" si="34"/>
        <v>2</v>
      </c>
      <c r="AD96" s="44" t="str">
        <f>IF(AND(E96="Upstate",Q96&gt;=1945),"Furnace",IF(Q96&gt;=1980,"HW Boiler",IF(AND(E96="Downstate/LI/HV",Q96&gt;=1945),"Furnace","Steam Boiler")))</f>
        <v>Furnace</v>
      </c>
      <c r="AE96" s="42">
        <f t="shared" si="35"/>
        <v>3</v>
      </c>
      <c r="AF96" s="45">
        <v>1990</v>
      </c>
      <c r="AG96" s="40">
        <f t="shared" si="36"/>
        <v>2</v>
      </c>
      <c r="AH96" s="45" t="str">
        <f t="shared" si="48"/>
        <v>Forced Air</v>
      </c>
      <c r="AI96" s="40">
        <f t="shared" si="37"/>
        <v>4</v>
      </c>
      <c r="AJ96" s="46" t="s">
        <v>42</v>
      </c>
      <c r="AK96" s="40">
        <f t="shared" si="38"/>
        <v>0</v>
      </c>
      <c r="AL96" s="9" t="s">
        <v>1060</v>
      </c>
      <c r="AM96" s="9">
        <f t="shared" si="39"/>
        <v>2</v>
      </c>
      <c r="AN96" s="9" t="s">
        <v>1047</v>
      </c>
      <c r="AO96" s="47">
        <f>VLOOKUP(AN96,'Data Tables'!$E$4:$F$15,2,FALSE)</f>
        <v>8.6002589999999994</v>
      </c>
      <c r="AP96" s="9">
        <f t="shared" si="40"/>
        <v>4</v>
      </c>
      <c r="AQ96" s="9" t="s">
        <v>1061</v>
      </c>
      <c r="AR96" s="9">
        <f t="shared" si="41"/>
        <v>4</v>
      </c>
      <c r="AS96" s="9" t="str">
        <f t="shared" si="42"/>
        <v>Not NYC</v>
      </c>
      <c r="AT96" s="9"/>
      <c r="AU96" s="9">
        <f t="shared" si="43"/>
        <v>0</v>
      </c>
      <c r="AV96" s="9">
        <f t="shared" si="44"/>
        <v>73</v>
      </c>
    </row>
    <row r="97" spans="1:48" hidden="1" x14ac:dyDescent="0.25">
      <c r="A97" s="9" t="s">
        <v>140</v>
      </c>
      <c r="B97" s="9" t="s">
        <v>141</v>
      </c>
      <c r="C97" s="9" t="s">
        <v>142</v>
      </c>
      <c r="D97" s="9" t="s">
        <v>59</v>
      </c>
      <c r="E97" t="s">
        <v>1034</v>
      </c>
      <c r="F97" t="str">
        <f t="shared" si="25"/>
        <v>NYC</v>
      </c>
      <c r="G97" s="9" t="s">
        <v>53</v>
      </c>
      <c r="H97" s="36">
        <v>40.736234099999997</v>
      </c>
      <c r="I97" s="36">
        <v>-73.816079500000001</v>
      </c>
      <c r="J97" s="40">
        <f t="shared" si="47"/>
        <v>2</v>
      </c>
      <c r="K97" s="40">
        <f t="shared" si="26"/>
        <v>0</v>
      </c>
      <c r="L97" s="40">
        <f t="shared" si="27"/>
        <v>1</v>
      </c>
      <c r="M97" s="41">
        <v>199148.04182964706</v>
      </c>
      <c r="N97" s="41">
        <v>22499.040566526317</v>
      </c>
      <c r="O97" s="41">
        <f t="shared" si="45"/>
        <v>13694.3565234622</v>
      </c>
      <c r="P97" s="42">
        <f t="shared" si="28"/>
        <v>3</v>
      </c>
      <c r="Q97" s="43">
        <v>1937</v>
      </c>
      <c r="R97" s="43">
        <v>2000</v>
      </c>
      <c r="S97" s="40">
        <f t="shared" si="29"/>
        <v>0</v>
      </c>
      <c r="T97" s="40" t="s">
        <v>1162</v>
      </c>
      <c r="U97" s="40">
        <f t="shared" si="30"/>
        <v>4</v>
      </c>
      <c r="V97" s="40" t="str">
        <f>IFERROR(VLOOKUP(A97,'Data Tables'!$L$3:$M$89,2,FALSE),"No")</f>
        <v>Yes</v>
      </c>
      <c r="W97" s="40">
        <f t="shared" si="31"/>
        <v>4</v>
      </c>
      <c r="X97" s="43" t="s">
        <v>1113</v>
      </c>
      <c r="Y97" s="40">
        <f t="shared" si="32"/>
        <v>4</v>
      </c>
      <c r="Z97" s="41" t="s">
        <v>46</v>
      </c>
      <c r="AA97" s="40">
        <f t="shared" si="33"/>
        <v>4</v>
      </c>
      <c r="AB97" s="44" t="str">
        <f>IF(AND(E97="Manhattan",G97="Multifamily Housing"),IF(Q97&lt;1980,"Dual Fuel","Natural Gas"),IF(AND(E97="Manhattan",G97&lt;&gt;"Multifamily Housing"),IF(Q97&lt;1945,"Oil",IF(Q97&lt;1980,"Dual Fuel","Natural Gas")),IF(E97="Downstate/LI/HV",IF(Q97&lt;1980,"Dual Fuel","Natural Gas"),IF(Q97&lt;1945,"Dual Fuel","Natural Gas"))))</f>
        <v>Dual Fuel</v>
      </c>
      <c r="AC97" s="42">
        <f t="shared" si="34"/>
        <v>3</v>
      </c>
      <c r="AD97" s="44" t="str">
        <f>IF(AND(E97="Upstate",Q97&gt;=1945),"Furnace",IF(Q97&gt;=1980,"HW Boiler",IF(AND(E97="Downstate/LI/HV",Q97&gt;=1945),"Furnace","Steam Boiler")))</f>
        <v>Steam Boiler</v>
      </c>
      <c r="AE97" s="42">
        <f t="shared" si="35"/>
        <v>2</v>
      </c>
      <c r="AF97" s="45">
        <v>1990</v>
      </c>
      <c r="AG97" s="40">
        <f t="shared" si="36"/>
        <v>2</v>
      </c>
      <c r="AH97" s="45" t="str">
        <f t="shared" si="48"/>
        <v>Steam</v>
      </c>
      <c r="AI97" s="40">
        <f t="shared" si="37"/>
        <v>2</v>
      </c>
      <c r="AJ97" s="46" t="s">
        <v>42</v>
      </c>
      <c r="AK97" s="40">
        <f t="shared" si="38"/>
        <v>0</v>
      </c>
      <c r="AL97" s="9" t="s">
        <v>1048</v>
      </c>
      <c r="AM97" s="9">
        <f t="shared" si="39"/>
        <v>4</v>
      </c>
      <c r="AN97" s="9" t="s">
        <v>1055</v>
      </c>
      <c r="AO97" s="47">
        <f>VLOOKUP(AN97,'Data Tables'!$E$4:$F$15,2,FALSE)</f>
        <v>20.157194</v>
      </c>
      <c r="AP97" s="9">
        <f t="shared" si="40"/>
        <v>0</v>
      </c>
      <c r="AQ97" s="9" t="s">
        <v>1050</v>
      </c>
      <c r="AR97" s="9">
        <f t="shared" si="41"/>
        <v>2</v>
      </c>
      <c r="AS97" s="9" t="str">
        <f t="shared" si="42"/>
        <v>NYC Dual Fuel</v>
      </c>
      <c r="AT97" s="9"/>
      <c r="AU97" s="9">
        <f t="shared" si="43"/>
        <v>3</v>
      </c>
      <c r="AV97" s="9">
        <f t="shared" si="44"/>
        <v>73</v>
      </c>
    </row>
    <row r="98" spans="1:48" hidden="1" x14ac:dyDescent="0.25">
      <c r="A98" s="49" t="s">
        <v>116</v>
      </c>
      <c r="B98" s="9" t="s">
        <v>117</v>
      </c>
      <c r="C98" s="9" t="s">
        <v>45</v>
      </c>
      <c r="D98" s="9" t="s">
        <v>45</v>
      </c>
      <c r="E98" t="s">
        <v>1034</v>
      </c>
      <c r="F98" t="str">
        <f t="shared" si="25"/>
        <v>NYC</v>
      </c>
      <c r="G98" s="9" t="s">
        <v>39</v>
      </c>
      <c r="H98" s="36">
        <v>40.822390599999999</v>
      </c>
      <c r="I98" s="36">
        <v>-73.868432999999996</v>
      </c>
      <c r="J98" s="40">
        <f t="shared" si="47"/>
        <v>3</v>
      </c>
      <c r="K98" s="40">
        <f t="shared" si="26"/>
        <v>2</v>
      </c>
      <c r="L98" s="40">
        <f t="shared" si="27"/>
        <v>3</v>
      </c>
      <c r="M98" s="41">
        <v>261119.7556470588</v>
      </c>
      <c r="N98" s="41">
        <v>5137.7205836714802</v>
      </c>
      <c r="O98" s="41">
        <f t="shared" si="45"/>
        <v>17955.823197141872</v>
      </c>
      <c r="P98" s="42">
        <f t="shared" si="28"/>
        <v>4</v>
      </c>
      <c r="Q98" s="43">
        <v>1946</v>
      </c>
      <c r="R98" s="43"/>
      <c r="S98" s="40">
        <f t="shared" si="29"/>
        <v>3</v>
      </c>
      <c r="T98" s="40" t="s">
        <v>1162</v>
      </c>
      <c r="U98" s="40">
        <f t="shared" si="30"/>
        <v>4</v>
      </c>
      <c r="V98" s="40" t="str">
        <f>IFERROR(VLOOKUP(A98,'Data Tables'!$L$3:$M$89,2,FALSE),"No")</f>
        <v>No</v>
      </c>
      <c r="W98" s="40">
        <f t="shared" si="31"/>
        <v>0</v>
      </c>
      <c r="X98" s="43"/>
      <c r="Y98" s="40">
        <f t="shared" si="32"/>
        <v>0</v>
      </c>
      <c r="Z98" s="41" t="s">
        <v>67</v>
      </c>
      <c r="AA98" s="40">
        <f t="shared" si="33"/>
        <v>2</v>
      </c>
      <c r="AB98" s="44" t="str">
        <f>IF(AND(E98="Manhattan",G98="Multifamily Housing"),IF(Q98&lt;1980,"Dual Fuel","Natural Gas"),IF(AND(E98="Manhattan",G98&lt;&gt;"Multifamily Housing"),IF(Q98&lt;1945,"Oil",IF(Q98&lt;1980,"Dual Fuel","Natural Gas")),IF(E98="Downstate/LI/HV",IF(Q98&lt;1980,"Dual Fuel","Natural Gas"),IF(Q98&lt;1945,"Dual Fuel","Natural Gas"))))</f>
        <v>Dual Fuel</v>
      </c>
      <c r="AC98" s="42">
        <f t="shared" si="34"/>
        <v>3</v>
      </c>
      <c r="AD98" s="44" t="str">
        <f>IF(AND(E98="Upstate",Q98&gt;=1945),"Furnace",IF(Q98&gt;=1980,"HW Boiler",IF(AND(E98="Downstate/LI/HV",Q98&gt;=1945),"Furnace","Steam Boiler")))</f>
        <v>Furnace</v>
      </c>
      <c r="AE98" s="42">
        <f t="shared" si="35"/>
        <v>3</v>
      </c>
      <c r="AF98" s="45">
        <v>1990</v>
      </c>
      <c r="AG98" s="40">
        <f t="shared" si="36"/>
        <v>2</v>
      </c>
      <c r="AH98" s="45" t="str">
        <f t="shared" si="48"/>
        <v>Forced Air</v>
      </c>
      <c r="AI98" s="40">
        <f t="shared" si="37"/>
        <v>4</v>
      </c>
      <c r="AJ98" s="46" t="s">
        <v>42</v>
      </c>
      <c r="AK98" s="40">
        <f t="shared" si="38"/>
        <v>0</v>
      </c>
      <c r="AL98" s="9" t="s">
        <v>1048</v>
      </c>
      <c r="AM98" s="9">
        <f t="shared" si="39"/>
        <v>4</v>
      </c>
      <c r="AN98" s="9" t="s">
        <v>1055</v>
      </c>
      <c r="AO98" s="47">
        <f>VLOOKUP(AN98,'Data Tables'!$E$4:$F$15,2,FALSE)</f>
        <v>20.157194</v>
      </c>
      <c r="AP98" s="9">
        <f t="shared" si="40"/>
        <v>0</v>
      </c>
      <c r="AQ98" s="9" t="s">
        <v>1050</v>
      </c>
      <c r="AR98" s="9">
        <f t="shared" si="41"/>
        <v>2</v>
      </c>
      <c r="AS98" s="9" t="str">
        <f t="shared" si="42"/>
        <v>NYC Dual Fuel</v>
      </c>
      <c r="AT98" s="9" t="s">
        <v>1162</v>
      </c>
      <c r="AU98" s="9">
        <f t="shared" si="43"/>
        <v>0</v>
      </c>
      <c r="AV98" s="9">
        <f t="shared" si="44"/>
        <v>72</v>
      </c>
    </row>
    <row r="99" spans="1:48" hidden="1" x14ac:dyDescent="0.25">
      <c r="A99" s="49" t="s">
        <v>236</v>
      </c>
      <c r="B99" s="9" t="s">
        <v>237</v>
      </c>
      <c r="C99" s="9" t="s">
        <v>38</v>
      </c>
      <c r="D99" s="9" t="s">
        <v>38</v>
      </c>
      <c r="E99" t="s">
        <v>1034</v>
      </c>
      <c r="F99" t="str">
        <f t="shared" si="25"/>
        <v>NYC</v>
      </c>
      <c r="G99" s="9" t="s">
        <v>39</v>
      </c>
      <c r="H99" s="36">
        <v>40.673211799999997</v>
      </c>
      <c r="I99" s="36">
        <v>-73.936861699999994</v>
      </c>
      <c r="J99" s="40">
        <f t="shared" si="47"/>
        <v>3</v>
      </c>
      <c r="K99" s="40">
        <f t="shared" si="26"/>
        <v>2</v>
      </c>
      <c r="L99" s="40">
        <f t="shared" si="27"/>
        <v>3</v>
      </c>
      <c r="M99" s="41">
        <v>97264.89223529413</v>
      </c>
      <c r="N99" s="41">
        <v>3127.5529885299634</v>
      </c>
      <c r="O99" s="41">
        <f t="shared" si="45"/>
        <v>6688.3917072387567</v>
      </c>
      <c r="P99" s="42">
        <f t="shared" si="28"/>
        <v>2</v>
      </c>
      <c r="Q99" s="43">
        <v>1950</v>
      </c>
      <c r="R99" s="43"/>
      <c r="S99" s="40">
        <f t="shared" si="29"/>
        <v>3</v>
      </c>
      <c r="T99" s="40" t="s">
        <v>1162</v>
      </c>
      <c r="U99" s="40">
        <f t="shared" si="30"/>
        <v>4</v>
      </c>
      <c r="V99" s="40" t="str">
        <f>IFERROR(VLOOKUP(A99,'Data Tables'!$L$3:$M$89,2,FALSE),"No")</f>
        <v>No</v>
      </c>
      <c r="W99" s="40">
        <f t="shared" si="31"/>
        <v>0</v>
      </c>
      <c r="X99" s="43"/>
      <c r="Y99" s="40">
        <f t="shared" si="32"/>
        <v>0</v>
      </c>
      <c r="Z99" s="41" t="s">
        <v>46</v>
      </c>
      <c r="AA99" s="40">
        <f t="shared" si="33"/>
        <v>4</v>
      </c>
      <c r="AB99" s="44" t="str">
        <f>IF(AND(E99="Manhattan",G99="Multifamily Housing"),IF(Q99&lt;1980,"Dual Fuel","Natural Gas"),IF(AND(E99="Manhattan",G99&lt;&gt;"Multifamily Housing"),IF(Q99&lt;1945,"Oil",IF(Q99&lt;1980,"Dual Fuel","Natural Gas")),IF(E99="Downstate/LI/HV",IF(Q99&lt;1980,"Dual Fuel","Natural Gas"),IF(Q99&lt;1945,"Dual Fuel","Natural Gas"))))</f>
        <v>Dual Fuel</v>
      </c>
      <c r="AC99" s="42">
        <f t="shared" si="34"/>
        <v>3</v>
      </c>
      <c r="AD99" s="44" t="str">
        <f>IF(AND(E99="Upstate",Q99&gt;=1945),"Furnace",IF(Q99&gt;=1980,"HW Boiler",IF(AND(E99="Downstate/LI/HV",Q99&gt;=1945),"Furnace","Steam Boiler")))</f>
        <v>Furnace</v>
      </c>
      <c r="AE99" s="42">
        <f t="shared" si="35"/>
        <v>3</v>
      </c>
      <c r="AF99" s="45">
        <v>1990</v>
      </c>
      <c r="AG99" s="40">
        <f t="shared" si="36"/>
        <v>2</v>
      </c>
      <c r="AH99" s="45" t="str">
        <f t="shared" si="48"/>
        <v>Forced Air</v>
      </c>
      <c r="AI99" s="40">
        <f t="shared" si="37"/>
        <v>4</v>
      </c>
      <c r="AJ99" s="46" t="s">
        <v>42</v>
      </c>
      <c r="AK99" s="40">
        <f t="shared" si="38"/>
        <v>0</v>
      </c>
      <c r="AL99" s="9" t="s">
        <v>1048</v>
      </c>
      <c r="AM99" s="9">
        <f t="shared" si="39"/>
        <v>4</v>
      </c>
      <c r="AN99" s="9" t="s">
        <v>1055</v>
      </c>
      <c r="AO99" s="47">
        <f>VLOOKUP(AN99,'Data Tables'!$E$4:$F$15,2,FALSE)</f>
        <v>20.157194</v>
      </c>
      <c r="AP99" s="9">
        <f t="shared" si="40"/>
        <v>0</v>
      </c>
      <c r="AQ99" s="9" t="s">
        <v>1050</v>
      </c>
      <c r="AR99" s="9">
        <f t="shared" si="41"/>
        <v>2</v>
      </c>
      <c r="AS99" s="9" t="str">
        <f t="shared" si="42"/>
        <v>NYC Dual Fuel</v>
      </c>
      <c r="AT99" s="9" t="s">
        <v>1162</v>
      </c>
      <c r="AU99" s="9">
        <f t="shared" si="43"/>
        <v>0</v>
      </c>
      <c r="AV99" s="9">
        <f t="shared" si="44"/>
        <v>72</v>
      </c>
    </row>
    <row r="100" spans="1:48" hidden="1" x14ac:dyDescent="0.25">
      <c r="A100" s="49" t="s">
        <v>249</v>
      </c>
      <c r="B100" s="9" t="s">
        <v>250</v>
      </c>
      <c r="C100" s="9" t="s">
        <v>45</v>
      </c>
      <c r="D100" s="9" t="s">
        <v>45</v>
      </c>
      <c r="E100" t="s">
        <v>1034</v>
      </c>
      <c r="F100" t="str">
        <f t="shared" si="25"/>
        <v>NYC</v>
      </c>
      <c r="G100" s="9" t="s">
        <v>39</v>
      </c>
      <c r="H100" s="36">
        <v>40.840695500000002</v>
      </c>
      <c r="I100" s="36">
        <v>-73.881080600000004</v>
      </c>
      <c r="J100" s="40">
        <f t="shared" si="47"/>
        <v>3</v>
      </c>
      <c r="K100" s="40">
        <f t="shared" si="26"/>
        <v>2</v>
      </c>
      <c r="L100" s="40">
        <f t="shared" si="27"/>
        <v>3</v>
      </c>
      <c r="M100" s="41">
        <v>90212.342470588235</v>
      </c>
      <c r="N100" s="41">
        <v>1145.3313948375448</v>
      </c>
      <c r="O100" s="41">
        <f t="shared" si="45"/>
        <v>6203.4251969480974</v>
      </c>
      <c r="P100" s="42">
        <f t="shared" si="28"/>
        <v>2</v>
      </c>
      <c r="Q100" s="43">
        <v>1971</v>
      </c>
      <c r="R100" s="43"/>
      <c r="S100" s="40">
        <f t="shared" si="29"/>
        <v>3</v>
      </c>
      <c r="T100" s="40" t="s">
        <v>1162</v>
      </c>
      <c r="U100" s="40">
        <f t="shared" si="30"/>
        <v>4</v>
      </c>
      <c r="V100" s="40" t="str">
        <f>IFERROR(VLOOKUP(A100,'Data Tables'!$L$3:$M$89,2,FALSE),"No")</f>
        <v>No</v>
      </c>
      <c r="W100" s="40">
        <f t="shared" si="31"/>
        <v>0</v>
      </c>
      <c r="X100" s="43"/>
      <c r="Y100" s="40">
        <f t="shared" si="32"/>
        <v>0</v>
      </c>
      <c r="Z100" s="41" t="s">
        <v>46</v>
      </c>
      <c r="AA100" s="40">
        <f t="shared" si="33"/>
        <v>4</v>
      </c>
      <c r="AB100" s="44" t="str">
        <f>IF(AND(E100="Manhattan",G100="Multifamily Housing"),IF(Q100&lt;1980,"Dual Fuel","Natural Gas"),IF(AND(E100="Manhattan",G100&lt;&gt;"Multifamily Housing"),IF(Q100&lt;1945,"Oil",IF(Q100&lt;1980,"Dual Fuel","Natural Gas")),IF(E100="Downstate/LI/HV",IF(Q100&lt;1980,"Dual Fuel","Natural Gas"),IF(Q100&lt;1945,"Dual Fuel","Natural Gas"))))</f>
        <v>Dual Fuel</v>
      </c>
      <c r="AC100" s="42">
        <f t="shared" si="34"/>
        <v>3</v>
      </c>
      <c r="AD100" s="44" t="str">
        <f>IF(AND(E100="Upstate",Q100&gt;=1945),"Furnace",IF(Q100&gt;=1980,"HW Boiler",IF(AND(E100="Downstate/LI/HV",Q100&gt;=1945),"Furnace","Steam Boiler")))</f>
        <v>Furnace</v>
      </c>
      <c r="AE100" s="42">
        <f t="shared" si="35"/>
        <v>3</v>
      </c>
      <c r="AF100" s="45">
        <v>1990</v>
      </c>
      <c r="AG100" s="40">
        <f t="shared" si="36"/>
        <v>2</v>
      </c>
      <c r="AH100" s="45" t="str">
        <f t="shared" si="48"/>
        <v>Forced Air</v>
      </c>
      <c r="AI100" s="40">
        <f t="shared" si="37"/>
        <v>4</v>
      </c>
      <c r="AJ100" s="46" t="s">
        <v>42</v>
      </c>
      <c r="AK100" s="40">
        <f t="shared" si="38"/>
        <v>0</v>
      </c>
      <c r="AL100" s="9" t="s">
        <v>1048</v>
      </c>
      <c r="AM100" s="9">
        <f t="shared" si="39"/>
        <v>4</v>
      </c>
      <c r="AN100" s="9" t="s">
        <v>1055</v>
      </c>
      <c r="AO100" s="47">
        <f>VLOOKUP(AN100,'Data Tables'!$E$4:$F$15,2,FALSE)</f>
        <v>20.157194</v>
      </c>
      <c r="AP100" s="9">
        <f t="shared" si="40"/>
        <v>0</v>
      </c>
      <c r="AQ100" s="9" t="s">
        <v>1050</v>
      </c>
      <c r="AR100" s="9">
        <f t="shared" si="41"/>
        <v>2</v>
      </c>
      <c r="AS100" s="9" t="str">
        <f t="shared" si="42"/>
        <v>NYC Dual Fuel</v>
      </c>
      <c r="AT100" s="9" t="s">
        <v>1162</v>
      </c>
      <c r="AU100" s="9">
        <f t="shared" si="43"/>
        <v>0</v>
      </c>
      <c r="AV100" s="9">
        <f t="shared" si="44"/>
        <v>72</v>
      </c>
    </row>
    <row r="101" spans="1:48" hidden="1" x14ac:dyDescent="0.25">
      <c r="A101" s="9" t="s">
        <v>362</v>
      </c>
      <c r="B101" s="9" t="s">
        <v>363</v>
      </c>
      <c r="C101" s="9" t="s">
        <v>206</v>
      </c>
      <c r="D101" s="9" t="s">
        <v>59</v>
      </c>
      <c r="E101" t="s">
        <v>1034</v>
      </c>
      <c r="F101" t="str">
        <f t="shared" si="25"/>
        <v>NYC</v>
      </c>
      <c r="G101" s="9" t="s">
        <v>76</v>
      </c>
      <c r="H101" s="36">
        <v>40.739566000000003</v>
      </c>
      <c r="I101" s="36">
        <v>-73.733389000000003</v>
      </c>
      <c r="J101" s="40">
        <f t="shared" si="47"/>
        <v>4</v>
      </c>
      <c r="K101" s="40">
        <f t="shared" si="26"/>
        <v>4</v>
      </c>
      <c r="L101" s="40">
        <f t="shared" si="27"/>
        <v>4</v>
      </c>
      <c r="M101" s="41">
        <v>88401.133218337331</v>
      </c>
      <c r="N101" s="41">
        <v>38547.005763809888</v>
      </c>
      <c r="O101" s="41">
        <v>6078.8779254256679</v>
      </c>
      <c r="P101" s="42">
        <f t="shared" si="28"/>
        <v>2</v>
      </c>
      <c r="Q101" s="43">
        <v>1957</v>
      </c>
      <c r="R101" s="43"/>
      <c r="S101" s="40">
        <f t="shared" si="29"/>
        <v>3</v>
      </c>
      <c r="T101" s="40" t="s">
        <v>1162</v>
      </c>
      <c r="U101" s="40">
        <f t="shared" si="30"/>
        <v>4</v>
      </c>
      <c r="V101" s="40" t="str">
        <f>IFERROR(VLOOKUP(A101,'Data Tables'!$L$3:$M$89,2,FALSE),"No")</f>
        <v>No</v>
      </c>
      <c r="W101" s="40">
        <f t="shared" si="31"/>
        <v>0</v>
      </c>
      <c r="X101" s="43"/>
      <c r="Y101" s="40">
        <f t="shared" si="32"/>
        <v>0</v>
      </c>
      <c r="Z101" s="41" t="s">
        <v>46</v>
      </c>
      <c r="AA101" s="40">
        <f t="shared" si="33"/>
        <v>4</v>
      </c>
      <c r="AB101" s="41" t="s">
        <v>47</v>
      </c>
      <c r="AC101" s="42">
        <f t="shared" si="34"/>
        <v>3</v>
      </c>
      <c r="AD101" s="41" t="s">
        <v>74</v>
      </c>
      <c r="AE101" s="42">
        <f t="shared" si="35"/>
        <v>2</v>
      </c>
      <c r="AF101" s="45">
        <v>1990</v>
      </c>
      <c r="AG101" s="40">
        <f t="shared" si="36"/>
        <v>2</v>
      </c>
      <c r="AH101" s="43" t="s">
        <v>49</v>
      </c>
      <c r="AI101" s="40">
        <f t="shared" si="37"/>
        <v>2</v>
      </c>
      <c r="AJ101" s="46" t="s">
        <v>42</v>
      </c>
      <c r="AK101" s="40">
        <f t="shared" si="38"/>
        <v>0</v>
      </c>
      <c r="AL101" s="9" t="s">
        <v>1048</v>
      </c>
      <c r="AM101" s="9">
        <f t="shared" si="39"/>
        <v>4</v>
      </c>
      <c r="AN101" s="9" t="s">
        <v>1055</v>
      </c>
      <c r="AO101" s="47">
        <f>VLOOKUP(AN101,'Data Tables'!$E$4:$F$15,2,FALSE)</f>
        <v>20.157194</v>
      </c>
      <c r="AP101" s="9">
        <f t="shared" si="40"/>
        <v>0</v>
      </c>
      <c r="AQ101" s="9" t="s">
        <v>1050</v>
      </c>
      <c r="AR101" s="9">
        <f t="shared" si="41"/>
        <v>2</v>
      </c>
      <c r="AS101" s="9" t="str">
        <f t="shared" si="42"/>
        <v>NYC Dual Fuel</v>
      </c>
      <c r="AT101" s="9" t="s">
        <v>1162</v>
      </c>
      <c r="AU101" s="9">
        <f t="shared" si="43"/>
        <v>0</v>
      </c>
      <c r="AV101" s="9">
        <f t="shared" si="44"/>
        <v>72</v>
      </c>
    </row>
    <row r="102" spans="1:48" x14ac:dyDescent="0.25">
      <c r="A102" s="9" t="s">
        <v>482</v>
      </c>
      <c r="B102" s="9" t="s">
        <v>483</v>
      </c>
      <c r="C102" s="9" t="s">
        <v>484</v>
      </c>
      <c r="D102" s="9" t="s">
        <v>434</v>
      </c>
      <c r="E102" t="s">
        <v>1035</v>
      </c>
      <c r="F102" t="str">
        <f t="shared" si="25"/>
        <v>Not NYC</v>
      </c>
      <c r="G102" s="9" t="s">
        <v>53</v>
      </c>
      <c r="H102" s="36">
        <v>43.211925999999998</v>
      </c>
      <c r="I102" s="36">
        <v>-77.947187999999997</v>
      </c>
      <c r="J102" s="40">
        <f t="shared" si="47"/>
        <v>2</v>
      </c>
      <c r="K102" s="40">
        <f t="shared" si="26"/>
        <v>0</v>
      </c>
      <c r="L102" s="40">
        <f t="shared" si="27"/>
        <v>1</v>
      </c>
      <c r="M102" s="41">
        <v>138141.8173051948</v>
      </c>
      <c r="N102" s="41">
        <v>15551.052532894737</v>
      </c>
      <c r="O102" s="41">
        <f t="shared" ref="O102:O122" si="49">(M102/0.85)*116.9*0.0005</f>
        <v>9499.2814370454525</v>
      </c>
      <c r="P102" s="42">
        <f t="shared" si="28"/>
        <v>3</v>
      </c>
      <c r="Q102" s="43">
        <v>1841</v>
      </c>
      <c r="R102" s="43"/>
      <c r="S102" s="40">
        <f t="shared" si="29"/>
        <v>4</v>
      </c>
      <c r="T102" s="40" t="s">
        <v>1162</v>
      </c>
      <c r="U102" s="40">
        <f t="shared" si="30"/>
        <v>4</v>
      </c>
      <c r="V102" s="40" t="str">
        <f>IFERROR(VLOOKUP(A102,'Data Tables'!$L$3:$M$89,2,FALSE),"No")</f>
        <v>Yes</v>
      </c>
      <c r="W102" s="40">
        <f t="shared" si="31"/>
        <v>4</v>
      </c>
      <c r="X102" s="43"/>
      <c r="Y102" s="40">
        <f t="shared" si="32"/>
        <v>0</v>
      </c>
      <c r="Z102" s="43" t="s">
        <v>46</v>
      </c>
      <c r="AA102" s="40">
        <f t="shared" si="33"/>
        <v>4</v>
      </c>
      <c r="AB102" s="44" t="str">
        <f>IF(AND(E102="Manhattan",G102="Multifamily Housing"),IF(Q102&lt;1980,"Dual Fuel","Natural Gas"),IF(AND(E102="Manhattan",G102&lt;&gt;"Multifamily Housing"),IF(Q102&lt;1945,"Oil",IF(Q102&lt;1980,"Dual Fuel","Natural Gas")),IF(E102="Downstate/LI/HV",IF(Q102&lt;1980,"Dual Fuel","Natural Gas"),IF(Q102&lt;1945,"Dual Fuel","Natural Gas"))))</f>
        <v>Dual Fuel</v>
      </c>
      <c r="AC102" s="42">
        <f t="shared" si="34"/>
        <v>3</v>
      </c>
      <c r="AD102" s="44" t="str">
        <f>IF(AND(E102="Upstate",Q102&gt;=1945),"Furnace",IF(Q102&gt;=1980,"HW Boiler",IF(AND(E102="Downstate/LI/HV",Q102&gt;=1945),"Furnace","Steam Boiler")))</f>
        <v>Steam Boiler</v>
      </c>
      <c r="AE102" s="42">
        <f t="shared" si="35"/>
        <v>2</v>
      </c>
      <c r="AF102" s="45">
        <v>1990</v>
      </c>
      <c r="AG102" s="40">
        <f t="shared" si="36"/>
        <v>2</v>
      </c>
      <c r="AH102" s="45" t="str">
        <f>IF(AND(E102="Upstate",Q102&gt;=1945),"Forced Air",IF(Q102&gt;=1980,"Hydronic",IF(AND(E102="Downstate/LI/HV",Q102&gt;=1945),"Forced Air","Steam")))</f>
        <v>Steam</v>
      </c>
      <c r="AI102" s="40">
        <f t="shared" si="37"/>
        <v>2</v>
      </c>
      <c r="AJ102" s="46" t="s">
        <v>42</v>
      </c>
      <c r="AK102" s="40">
        <f t="shared" si="38"/>
        <v>0</v>
      </c>
      <c r="AL102" s="9" t="s">
        <v>1060</v>
      </c>
      <c r="AM102" s="9">
        <f t="shared" si="39"/>
        <v>2</v>
      </c>
      <c r="AN102" s="9" t="s">
        <v>1047</v>
      </c>
      <c r="AO102" s="47">
        <f>VLOOKUP(AN102,'Data Tables'!$E$4:$F$15,2,FALSE)</f>
        <v>8.6002589999999994</v>
      </c>
      <c r="AP102" s="9">
        <f t="shared" si="40"/>
        <v>4</v>
      </c>
      <c r="AQ102" s="9" t="s">
        <v>1061</v>
      </c>
      <c r="AR102" s="9">
        <f t="shared" si="41"/>
        <v>4</v>
      </c>
      <c r="AS102" s="9" t="str">
        <f t="shared" si="42"/>
        <v>Not NYC</v>
      </c>
      <c r="AT102" s="9"/>
      <c r="AU102" s="9">
        <f t="shared" si="43"/>
        <v>0</v>
      </c>
      <c r="AV102" s="9">
        <f t="shared" si="44"/>
        <v>73</v>
      </c>
    </row>
    <row r="103" spans="1:48" x14ac:dyDescent="0.25">
      <c r="A103" s="9" t="s">
        <v>928</v>
      </c>
      <c r="B103" s="9" t="s">
        <v>929</v>
      </c>
      <c r="C103" s="9" t="s">
        <v>708</v>
      </c>
      <c r="D103" s="9" t="s">
        <v>563</v>
      </c>
      <c r="E103" t="s">
        <v>1035</v>
      </c>
      <c r="F103" t="str">
        <f t="shared" si="25"/>
        <v>Not NYC</v>
      </c>
      <c r="G103" s="9" t="s">
        <v>76</v>
      </c>
      <c r="H103" s="36">
        <v>43.229013000000002</v>
      </c>
      <c r="I103" s="36">
        <v>-75.443993000000006</v>
      </c>
      <c r="J103" s="40">
        <f t="shared" si="47"/>
        <v>4</v>
      </c>
      <c r="K103" s="40">
        <f t="shared" si="26"/>
        <v>4</v>
      </c>
      <c r="L103" s="40">
        <f t="shared" si="27"/>
        <v>4</v>
      </c>
      <c r="M103" s="41">
        <v>32608.448911905769</v>
      </c>
      <c r="N103" s="41">
        <v>14218.800397633329</v>
      </c>
      <c r="O103" s="41">
        <f t="shared" si="49"/>
        <v>2242.3103987069321</v>
      </c>
      <c r="P103" s="42">
        <f t="shared" si="28"/>
        <v>1</v>
      </c>
      <c r="Q103" s="43">
        <v>1884</v>
      </c>
      <c r="R103" s="43"/>
      <c r="S103" s="40">
        <f t="shared" si="29"/>
        <v>4</v>
      </c>
      <c r="T103" s="40"/>
      <c r="U103" s="40">
        <f t="shared" si="30"/>
        <v>0</v>
      </c>
      <c r="V103" s="40" t="str">
        <f>IFERROR(VLOOKUP(A103,'Data Tables'!$L$3:$M$89,2,FALSE),"No")</f>
        <v>No</v>
      </c>
      <c r="W103" s="40">
        <f t="shared" si="31"/>
        <v>0</v>
      </c>
      <c r="X103" s="43" t="s">
        <v>1109</v>
      </c>
      <c r="Y103" s="40">
        <f t="shared" si="32"/>
        <v>4</v>
      </c>
      <c r="Z103" s="43" t="s">
        <v>77</v>
      </c>
      <c r="AA103" s="40">
        <f t="shared" si="33"/>
        <v>1</v>
      </c>
      <c r="AB103" s="43" t="s">
        <v>41</v>
      </c>
      <c r="AC103" s="42">
        <f t="shared" si="34"/>
        <v>2</v>
      </c>
      <c r="AD103" s="41" t="s">
        <v>104</v>
      </c>
      <c r="AE103" s="42">
        <f t="shared" si="35"/>
        <v>3</v>
      </c>
      <c r="AF103" s="43">
        <v>2011</v>
      </c>
      <c r="AG103" s="40">
        <f t="shared" si="36"/>
        <v>1</v>
      </c>
      <c r="AH103" s="43" t="s">
        <v>89</v>
      </c>
      <c r="AI103" s="40">
        <f t="shared" si="37"/>
        <v>4</v>
      </c>
      <c r="AJ103" s="46" t="s">
        <v>42</v>
      </c>
      <c r="AK103" s="40">
        <f t="shared" si="38"/>
        <v>0</v>
      </c>
      <c r="AL103" s="9" t="s">
        <v>1064</v>
      </c>
      <c r="AM103" s="9">
        <f t="shared" si="39"/>
        <v>1</v>
      </c>
      <c r="AN103" s="9" t="s">
        <v>1047</v>
      </c>
      <c r="AO103" s="47">
        <f>VLOOKUP(AN103,'Data Tables'!$E$4:$F$15,2,FALSE)</f>
        <v>8.6002589999999994</v>
      </c>
      <c r="AP103" s="9">
        <f t="shared" si="40"/>
        <v>4</v>
      </c>
      <c r="AQ103" s="9" t="s">
        <v>1061</v>
      </c>
      <c r="AR103" s="9">
        <f t="shared" si="41"/>
        <v>4</v>
      </c>
      <c r="AS103" s="9" t="str">
        <f t="shared" si="42"/>
        <v>Not NYC</v>
      </c>
      <c r="AT103" s="9"/>
      <c r="AU103" s="9">
        <f t="shared" si="43"/>
        <v>0</v>
      </c>
      <c r="AV103" s="9">
        <f t="shared" si="44"/>
        <v>72</v>
      </c>
    </row>
    <row r="104" spans="1:48" x14ac:dyDescent="0.25">
      <c r="A104" s="9" t="s">
        <v>415</v>
      </c>
      <c r="B104" s="9" t="s">
        <v>416</v>
      </c>
      <c r="C104" s="9" t="s">
        <v>417</v>
      </c>
      <c r="D104" s="9" t="s">
        <v>418</v>
      </c>
      <c r="E104" t="s">
        <v>1035</v>
      </c>
      <c r="F104" t="str">
        <f t="shared" si="25"/>
        <v>Not NYC</v>
      </c>
      <c r="G104" s="9" t="s">
        <v>76</v>
      </c>
      <c r="H104" s="36">
        <v>42.900477000000002</v>
      </c>
      <c r="I104" s="36">
        <v>-78.865612999999996</v>
      </c>
      <c r="J104" s="40">
        <f t="shared" si="47"/>
        <v>4</v>
      </c>
      <c r="K104" s="40">
        <f t="shared" si="26"/>
        <v>4</v>
      </c>
      <c r="L104" s="40">
        <f t="shared" si="27"/>
        <v>4</v>
      </c>
      <c r="M104" s="41">
        <v>343670.59332750906</v>
      </c>
      <c r="N104" s="41">
        <v>149856.36336955341</v>
      </c>
      <c r="O104" s="41">
        <f t="shared" si="49"/>
        <v>23632.40727057989</v>
      </c>
      <c r="P104" s="42">
        <f t="shared" si="28"/>
        <v>4</v>
      </c>
      <c r="Q104" s="43">
        <v>1855</v>
      </c>
      <c r="R104" s="43">
        <v>1986</v>
      </c>
      <c r="S104" s="40">
        <f t="shared" si="29"/>
        <v>2</v>
      </c>
      <c r="T104" s="40"/>
      <c r="U104" s="40">
        <f t="shared" si="30"/>
        <v>0</v>
      </c>
      <c r="V104" s="40" t="str">
        <f>IFERROR(VLOOKUP(A104,'Data Tables'!$L$3:$M$89,2,FALSE),"No")</f>
        <v>No</v>
      </c>
      <c r="W104" s="40">
        <f t="shared" si="31"/>
        <v>0</v>
      </c>
      <c r="X104" s="43"/>
      <c r="Y104" s="40">
        <f t="shared" si="32"/>
        <v>0</v>
      </c>
      <c r="Z104" s="43" t="s">
        <v>67</v>
      </c>
      <c r="AA104" s="40">
        <f t="shared" si="33"/>
        <v>2</v>
      </c>
      <c r="AB104" s="43" t="s">
        <v>41</v>
      </c>
      <c r="AC104" s="42">
        <f t="shared" si="34"/>
        <v>2</v>
      </c>
      <c r="AD104" s="41" t="s">
        <v>74</v>
      </c>
      <c r="AE104" s="42">
        <f t="shared" si="35"/>
        <v>2</v>
      </c>
      <c r="AF104" s="45">
        <v>1990</v>
      </c>
      <c r="AG104" s="40">
        <f t="shared" si="36"/>
        <v>2</v>
      </c>
      <c r="AH104" s="43" t="s">
        <v>49</v>
      </c>
      <c r="AI104" s="40">
        <f t="shared" si="37"/>
        <v>2</v>
      </c>
      <c r="AJ104" s="46" t="s">
        <v>42</v>
      </c>
      <c r="AK104" s="40">
        <f t="shared" si="38"/>
        <v>0</v>
      </c>
      <c r="AL104" s="9" t="s">
        <v>1060</v>
      </c>
      <c r="AM104" s="9">
        <f t="shared" si="39"/>
        <v>2</v>
      </c>
      <c r="AN104" s="9" t="s">
        <v>1047</v>
      </c>
      <c r="AO104" s="47">
        <f>VLOOKUP(AN104,'Data Tables'!$E$4:$F$15,2,FALSE)</f>
        <v>8.6002589999999994</v>
      </c>
      <c r="AP104" s="9">
        <f t="shared" si="40"/>
        <v>4</v>
      </c>
      <c r="AQ104" s="9" t="s">
        <v>1061</v>
      </c>
      <c r="AR104" s="9">
        <f t="shared" si="41"/>
        <v>4</v>
      </c>
      <c r="AS104" s="9" t="str">
        <f t="shared" si="42"/>
        <v>Not NYC</v>
      </c>
      <c r="AT104" s="9"/>
      <c r="AU104" s="9">
        <f t="shared" si="43"/>
        <v>0</v>
      </c>
      <c r="AV104" s="9">
        <f t="shared" si="44"/>
        <v>72</v>
      </c>
    </row>
    <row r="105" spans="1:48" x14ac:dyDescent="0.25">
      <c r="A105" s="9" t="s">
        <v>453</v>
      </c>
      <c r="B105" s="9" t="s">
        <v>454</v>
      </c>
      <c r="C105" s="9" t="s">
        <v>413</v>
      </c>
      <c r="D105" s="9" t="s">
        <v>414</v>
      </c>
      <c r="E105" t="s">
        <v>1035</v>
      </c>
      <c r="F105" t="str">
        <f t="shared" si="25"/>
        <v>Not NYC</v>
      </c>
      <c r="G105" s="9" t="s">
        <v>76</v>
      </c>
      <c r="H105" s="36">
        <v>43.042546000000002</v>
      </c>
      <c r="I105" s="36">
        <v>-76.140471000000005</v>
      </c>
      <c r="J105" s="40">
        <f t="shared" si="47"/>
        <v>4</v>
      </c>
      <c r="K105" s="40">
        <f t="shared" si="26"/>
        <v>4</v>
      </c>
      <c r="L105" s="40">
        <f t="shared" si="27"/>
        <v>4</v>
      </c>
      <c r="M105" s="41">
        <v>168259.20480192866</v>
      </c>
      <c r="N105" s="41">
        <v>73368.839303166576</v>
      </c>
      <c r="O105" s="41">
        <f t="shared" si="49"/>
        <v>11570.294730203213</v>
      </c>
      <c r="P105" s="42">
        <f t="shared" si="28"/>
        <v>3</v>
      </c>
      <c r="Q105" s="43">
        <v>1964</v>
      </c>
      <c r="R105" s="43"/>
      <c r="S105" s="40">
        <f t="shared" si="29"/>
        <v>3</v>
      </c>
      <c r="T105" s="40"/>
      <c r="U105" s="40">
        <f t="shared" si="30"/>
        <v>0</v>
      </c>
      <c r="V105" s="40" t="str">
        <f>IFERROR(VLOOKUP(A105,'Data Tables'!$L$3:$M$89,2,FALSE),"No")</f>
        <v>No</v>
      </c>
      <c r="W105" s="40">
        <f t="shared" si="31"/>
        <v>0</v>
      </c>
      <c r="X105" s="43"/>
      <c r="Y105" s="40">
        <f t="shared" si="32"/>
        <v>0</v>
      </c>
      <c r="Z105" s="43" t="s">
        <v>40</v>
      </c>
      <c r="AA105" s="40">
        <f t="shared" si="33"/>
        <v>0</v>
      </c>
      <c r="AB105" s="44" t="str">
        <f>IF(AND(E105="Manhattan",G105="Multifamily Housing"),IF(Q105&lt;1980,"Dual Fuel","Natural Gas"),IF(AND(E105="Manhattan",G105&lt;&gt;"Multifamily Housing"),IF(Q105&lt;1945,"Oil",IF(Q105&lt;1980,"Dual Fuel","Natural Gas")),IF(E105="Downstate/LI/HV",IF(Q105&lt;1980,"Dual Fuel","Natural Gas"),IF(Q105&lt;1945,"Dual Fuel","Natural Gas"))))</f>
        <v>Natural Gas</v>
      </c>
      <c r="AC105" s="42">
        <f t="shared" si="34"/>
        <v>2</v>
      </c>
      <c r="AD105" s="44" t="str">
        <f>IF(AND(E105="Upstate",Q105&gt;=1945),"Furnace",IF(Q105&gt;=1980,"HW Boiler",IF(AND(E105="Downstate/LI/HV",Q105&gt;=1945),"Furnace","Steam Boiler")))</f>
        <v>Furnace</v>
      </c>
      <c r="AE105" s="42">
        <f t="shared" si="35"/>
        <v>3</v>
      </c>
      <c r="AF105" s="45">
        <v>1990</v>
      </c>
      <c r="AG105" s="40">
        <f t="shared" si="36"/>
        <v>2</v>
      </c>
      <c r="AH105" s="45" t="str">
        <f>IF(AND(E105="Upstate",Q105&gt;=1945),"Forced Air",IF(Q105&gt;=1980,"Hydronic",IF(AND(E105="Downstate/LI/HV",Q105&gt;=1945),"Forced Air","Steam")))</f>
        <v>Forced Air</v>
      </c>
      <c r="AI105" s="40">
        <f t="shared" si="37"/>
        <v>4</v>
      </c>
      <c r="AJ105" s="46" t="s">
        <v>42</v>
      </c>
      <c r="AK105" s="40">
        <f t="shared" si="38"/>
        <v>0</v>
      </c>
      <c r="AL105" s="9" t="s">
        <v>1060</v>
      </c>
      <c r="AM105" s="9">
        <f t="shared" si="39"/>
        <v>2</v>
      </c>
      <c r="AN105" s="9" t="s">
        <v>1047</v>
      </c>
      <c r="AO105" s="47">
        <f>VLOOKUP(AN105,'Data Tables'!$E$4:$F$15,2,FALSE)</f>
        <v>8.6002589999999994</v>
      </c>
      <c r="AP105" s="9">
        <f t="shared" si="40"/>
        <v>4</v>
      </c>
      <c r="AQ105" s="9" t="s">
        <v>1061</v>
      </c>
      <c r="AR105" s="9">
        <f t="shared" si="41"/>
        <v>4</v>
      </c>
      <c r="AS105" s="9" t="str">
        <f t="shared" si="42"/>
        <v>Not NYC</v>
      </c>
      <c r="AT105" s="9"/>
      <c r="AU105" s="9">
        <f t="shared" si="43"/>
        <v>0</v>
      </c>
      <c r="AV105" s="9">
        <f t="shared" si="44"/>
        <v>72</v>
      </c>
    </row>
    <row r="106" spans="1:48" x14ac:dyDescent="0.25">
      <c r="A106" s="9" t="s">
        <v>625</v>
      </c>
      <c r="B106" s="9" t="s">
        <v>626</v>
      </c>
      <c r="C106" s="9" t="s">
        <v>627</v>
      </c>
      <c r="D106" s="9" t="s">
        <v>406</v>
      </c>
      <c r="E106" t="s">
        <v>1034</v>
      </c>
      <c r="F106" t="str">
        <f t="shared" si="25"/>
        <v>Not NYC</v>
      </c>
      <c r="G106" s="9" t="s">
        <v>76</v>
      </c>
      <c r="H106" s="36">
        <v>41.442740999999998</v>
      </c>
      <c r="I106" s="36">
        <v>-74.409870999999995</v>
      </c>
      <c r="J106" s="40">
        <f t="shared" si="47"/>
        <v>4</v>
      </c>
      <c r="K106" s="40">
        <f t="shared" si="26"/>
        <v>4</v>
      </c>
      <c r="L106" s="40">
        <f t="shared" si="27"/>
        <v>4</v>
      </c>
      <c r="M106" s="41">
        <v>67593.208974824476</v>
      </c>
      <c r="N106" s="41">
        <v>29473.782983208348</v>
      </c>
      <c r="O106" s="41">
        <f t="shared" si="49"/>
        <v>4648.0271347982243</v>
      </c>
      <c r="P106" s="42">
        <f t="shared" si="28"/>
        <v>2</v>
      </c>
      <c r="Q106" s="43">
        <v>2016</v>
      </c>
      <c r="R106" s="43"/>
      <c r="S106" s="40">
        <f t="shared" si="29"/>
        <v>0</v>
      </c>
      <c r="T106" s="40"/>
      <c r="U106" s="40">
        <f t="shared" si="30"/>
        <v>0</v>
      </c>
      <c r="V106" s="40" t="str">
        <f>IFERROR(VLOOKUP(A106,'Data Tables'!$L$3:$M$89,2,FALSE),"No")</f>
        <v>No</v>
      </c>
      <c r="W106" s="40">
        <f t="shared" si="31"/>
        <v>0</v>
      </c>
      <c r="X106" s="43"/>
      <c r="Y106" s="40">
        <f t="shared" si="32"/>
        <v>0</v>
      </c>
      <c r="Z106" s="43" t="s">
        <v>46</v>
      </c>
      <c r="AA106" s="40">
        <f t="shared" si="33"/>
        <v>4</v>
      </c>
      <c r="AB106" s="44" t="str">
        <f>IF(AND(E106="Manhattan",G106="Multifamily Housing"),IF(Q106&lt;1980,"Dual Fuel","Natural Gas"),IF(AND(E106="Manhattan",G106&lt;&gt;"Multifamily Housing"),IF(Q106&lt;1945,"Oil",IF(Q106&lt;1980,"Dual Fuel","Natural Gas")),IF(E106="Downstate/LI/HV",IF(Q106&lt;1980,"Dual Fuel","Natural Gas"),IF(Q106&lt;1945,"Dual Fuel","Natural Gas"))))</f>
        <v>Natural Gas</v>
      </c>
      <c r="AC106" s="42">
        <f t="shared" si="34"/>
        <v>2</v>
      </c>
      <c r="AD106" s="44" t="str">
        <f>IF(AND(E106="Upstate",Q106&gt;=1945),"Furnace",IF(Q106&gt;=1980,"HW Boiler",IF(AND(E106="Downstate/LI/HV",Q106&gt;=1945),"Furnace","Steam Boiler")))</f>
        <v>HW Boiler</v>
      </c>
      <c r="AE106" s="42">
        <f t="shared" si="35"/>
        <v>4</v>
      </c>
      <c r="AF106" s="45">
        <v>1990</v>
      </c>
      <c r="AG106" s="40">
        <f t="shared" si="36"/>
        <v>2</v>
      </c>
      <c r="AH106" s="45" t="str">
        <f>IF(AND(E106="Upstate",Q106&gt;=1945),"Forced Air",IF(Q106&gt;=1980,"Hydronic",IF(AND(E106="Downstate/LI/HV",Q106&gt;=1945),"Forced Air","Steam")))</f>
        <v>Hydronic</v>
      </c>
      <c r="AI106" s="40">
        <f t="shared" si="37"/>
        <v>4</v>
      </c>
      <c r="AJ106" s="46" t="s">
        <v>42</v>
      </c>
      <c r="AK106" s="40">
        <f t="shared" si="38"/>
        <v>0</v>
      </c>
      <c r="AL106" s="9" t="s">
        <v>1060</v>
      </c>
      <c r="AM106" s="9">
        <f t="shared" si="39"/>
        <v>2</v>
      </c>
      <c r="AN106" s="9" t="s">
        <v>1051</v>
      </c>
      <c r="AO106" s="47">
        <f>VLOOKUP(AN106,'Data Tables'!$E$4:$F$15,2,FALSE)</f>
        <v>13.688314</v>
      </c>
      <c r="AP106" s="9">
        <f t="shared" si="40"/>
        <v>2</v>
      </c>
      <c r="AQ106" s="9" t="s">
        <v>1061</v>
      </c>
      <c r="AR106" s="9">
        <f t="shared" si="41"/>
        <v>4</v>
      </c>
      <c r="AS106" s="9" t="str">
        <f t="shared" si="42"/>
        <v>Not NYC</v>
      </c>
      <c r="AT106" s="9"/>
      <c r="AU106" s="9">
        <f t="shared" si="43"/>
        <v>0</v>
      </c>
      <c r="AV106" s="9">
        <f t="shared" si="44"/>
        <v>72</v>
      </c>
    </row>
    <row r="107" spans="1:48" x14ac:dyDescent="0.25">
      <c r="A107" s="9" t="s">
        <v>939</v>
      </c>
      <c r="B107" s="9" t="s">
        <v>940</v>
      </c>
      <c r="C107" s="9" t="s">
        <v>941</v>
      </c>
      <c r="D107" s="9" t="s">
        <v>942</v>
      </c>
      <c r="E107" t="s">
        <v>1034</v>
      </c>
      <c r="F107" t="str">
        <f t="shared" si="25"/>
        <v>Not NYC</v>
      </c>
      <c r="G107" s="9" t="s">
        <v>76</v>
      </c>
      <c r="H107" s="36">
        <v>41.386405000000003</v>
      </c>
      <c r="I107" s="36">
        <v>-73.663916</v>
      </c>
      <c r="J107" s="40">
        <f t="shared" si="47"/>
        <v>4</v>
      </c>
      <c r="K107" s="40">
        <f t="shared" si="26"/>
        <v>4</v>
      </c>
      <c r="L107" s="40">
        <f t="shared" si="27"/>
        <v>4</v>
      </c>
      <c r="M107" s="41">
        <v>32385.847038717387</v>
      </c>
      <c r="N107" s="41">
        <v>14121.735627347696</v>
      </c>
      <c r="O107" s="41">
        <f t="shared" si="49"/>
        <v>2227.0032463682724</v>
      </c>
      <c r="P107" s="42">
        <f t="shared" si="28"/>
        <v>1</v>
      </c>
      <c r="Q107" s="43">
        <v>1962</v>
      </c>
      <c r="R107" s="43">
        <v>2001</v>
      </c>
      <c r="S107" s="40">
        <f t="shared" si="29"/>
        <v>0</v>
      </c>
      <c r="T107" s="40"/>
      <c r="U107" s="40">
        <f t="shared" si="30"/>
        <v>0</v>
      </c>
      <c r="V107" s="40" t="str">
        <f>IFERROR(VLOOKUP(A107,'Data Tables'!$L$3:$M$89,2,FALSE),"No")</f>
        <v>No</v>
      </c>
      <c r="W107" s="40">
        <f t="shared" si="31"/>
        <v>0</v>
      </c>
      <c r="X107" s="43"/>
      <c r="Y107" s="40">
        <f t="shared" si="32"/>
        <v>0</v>
      </c>
      <c r="Z107" s="43" t="s">
        <v>46</v>
      </c>
      <c r="AA107" s="40">
        <f t="shared" si="33"/>
        <v>4</v>
      </c>
      <c r="AB107" s="44" t="str">
        <f>IF(AND(E107="Manhattan",G107="Multifamily Housing"),IF(Q107&lt;1980,"Dual Fuel","Natural Gas"),IF(AND(E107="Manhattan",G107&lt;&gt;"Multifamily Housing"),IF(Q107&lt;1945,"Oil",IF(Q107&lt;1980,"Dual Fuel","Natural Gas")),IF(E107="Downstate/LI/HV",IF(Q107&lt;1980,"Dual Fuel","Natural Gas"),IF(Q107&lt;1945,"Dual Fuel","Natural Gas"))))</f>
        <v>Dual Fuel</v>
      </c>
      <c r="AC107" s="42">
        <f t="shared" si="34"/>
        <v>3</v>
      </c>
      <c r="AD107" s="44" t="str">
        <f>IF(AND(E107="Upstate",Q107&gt;=1945),"Furnace",IF(Q107&gt;=1980,"HW Boiler",IF(AND(E107="Downstate/LI/HV",Q107&gt;=1945),"Furnace","Steam Boiler")))</f>
        <v>Furnace</v>
      </c>
      <c r="AE107" s="42">
        <f t="shared" si="35"/>
        <v>3</v>
      </c>
      <c r="AF107" s="45">
        <v>1990</v>
      </c>
      <c r="AG107" s="40">
        <f t="shared" si="36"/>
        <v>2</v>
      </c>
      <c r="AH107" s="45" t="str">
        <f>IF(AND(E107="Upstate",Q107&gt;=1945),"Forced Air",IF(Q107&gt;=1980,"Hydronic",IF(AND(E107="Downstate/LI/HV",Q107&gt;=1945),"Forced Air","Steam")))</f>
        <v>Forced Air</v>
      </c>
      <c r="AI107" s="40">
        <f t="shared" si="37"/>
        <v>4</v>
      </c>
      <c r="AJ107" s="46" t="s">
        <v>42</v>
      </c>
      <c r="AK107" s="40">
        <f t="shared" si="38"/>
        <v>0</v>
      </c>
      <c r="AL107" s="9" t="s">
        <v>1060</v>
      </c>
      <c r="AM107" s="9">
        <f t="shared" si="39"/>
        <v>2</v>
      </c>
      <c r="AN107" s="9" t="s">
        <v>1053</v>
      </c>
      <c r="AO107" s="47">
        <f>VLOOKUP(AN107,'Data Tables'!$E$4:$F$15,2,FALSE)</f>
        <v>9.6621608999999999</v>
      </c>
      <c r="AP107" s="9">
        <f t="shared" si="40"/>
        <v>3</v>
      </c>
      <c r="AQ107" s="9" t="s">
        <v>1061</v>
      </c>
      <c r="AR107" s="9">
        <f t="shared" si="41"/>
        <v>4</v>
      </c>
      <c r="AS107" s="9" t="str">
        <f t="shared" si="42"/>
        <v>Not NYC</v>
      </c>
      <c r="AT107" s="9"/>
      <c r="AU107" s="9">
        <f t="shared" si="43"/>
        <v>0</v>
      </c>
      <c r="AV107" s="9">
        <f t="shared" si="44"/>
        <v>72</v>
      </c>
    </row>
    <row r="108" spans="1:48" hidden="1" x14ac:dyDescent="0.25">
      <c r="A108" s="9" t="s">
        <v>224</v>
      </c>
      <c r="B108" s="9" t="s">
        <v>225</v>
      </c>
      <c r="C108" s="9" t="s">
        <v>38</v>
      </c>
      <c r="D108" s="9" t="s">
        <v>38</v>
      </c>
      <c r="E108" t="s">
        <v>1034</v>
      </c>
      <c r="F108" t="str">
        <f t="shared" si="25"/>
        <v>NYC</v>
      </c>
      <c r="G108" s="9" t="s">
        <v>39</v>
      </c>
      <c r="H108" s="36">
        <v>40.703886500000003</v>
      </c>
      <c r="I108" s="36">
        <v>-73.945390099999997</v>
      </c>
      <c r="J108" s="40">
        <f t="shared" si="47"/>
        <v>3</v>
      </c>
      <c r="K108" s="40">
        <f t="shared" si="26"/>
        <v>2</v>
      </c>
      <c r="L108" s="40">
        <f t="shared" si="27"/>
        <v>3</v>
      </c>
      <c r="M108" s="41">
        <v>108421.977764706</v>
      </c>
      <c r="N108" s="41">
        <v>1732.7600382924186</v>
      </c>
      <c r="O108" s="41">
        <f t="shared" si="49"/>
        <v>7455.6054121730185</v>
      </c>
      <c r="P108" s="42">
        <f t="shared" si="28"/>
        <v>3</v>
      </c>
      <c r="Q108" s="43">
        <v>1973</v>
      </c>
      <c r="R108" s="43"/>
      <c r="S108" s="40">
        <f t="shared" si="29"/>
        <v>3</v>
      </c>
      <c r="T108" s="40"/>
      <c r="U108" s="40">
        <f t="shared" si="30"/>
        <v>0</v>
      </c>
      <c r="V108" s="40" t="str">
        <f>IFERROR(VLOOKUP(A108,'Data Tables'!$L$3:$M$89,2,FALSE),"No")</f>
        <v>No</v>
      </c>
      <c r="W108" s="40">
        <f t="shared" si="31"/>
        <v>0</v>
      </c>
      <c r="X108" s="43"/>
      <c r="Y108" s="40">
        <f t="shared" si="32"/>
        <v>0</v>
      </c>
      <c r="Z108" s="41" t="s">
        <v>46</v>
      </c>
      <c r="AA108" s="40">
        <f t="shared" si="33"/>
        <v>4</v>
      </c>
      <c r="AB108" s="41" t="s">
        <v>41</v>
      </c>
      <c r="AC108" s="42">
        <f t="shared" si="34"/>
        <v>2</v>
      </c>
      <c r="AD108" s="41" t="s">
        <v>74</v>
      </c>
      <c r="AE108" s="42">
        <f t="shared" si="35"/>
        <v>2</v>
      </c>
      <c r="AF108" s="43">
        <v>1973</v>
      </c>
      <c r="AG108" s="40">
        <f t="shared" si="36"/>
        <v>3</v>
      </c>
      <c r="AH108" s="43" t="s">
        <v>49</v>
      </c>
      <c r="AI108" s="40">
        <f t="shared" si="37"/>
        <v>2</v>
      </c>
      <c r="AJ108" s="46" t="s">
        <v>42</v>
      </c>
      <c r="AK108" s="40">
        <f t="shared" si="38"/>
        <v>0</v>
      </c>
      <c r="AL108" s="9" t="s">
        <v>1048</v>
      </c>
      <c r="AM108" s="9">
        <f t="shared" si="39"/>
        <v>4</v>
      </c>
      <c r="AN108" s="9" t="s">
        <v>1055</v>
      </c>
      <c r="AO108" s="47">
        <f>VLOOKUP(AN108,'Data Tables'!$E$4:$F$15,2,FALSE)</f>
        <v>20.157194</v>
      </c>
      <c r="AP108" s="9">
        <f t="shared" si="40"/>
        <v>0</v>
      </c>
      <c r="AQ108" s="9" t="s">
        <v>1050</v>
      </c>
      <c r="AR108" s="9">
        <f t="shared" si="41"/>
        <v>2</v>
      </c>
      <c r="AS108" s="9" t="str">
        <f t="shared" si="42"/>
        <v>NYC Natural Gas</v>
      </c>
      <c r="AT108" s="9"/>
      <c r="AU108" s="9">
        <f t="shared" si="43"/>
        <v>2</v>
      </c>
      <c r="AV108" s="9">
        <f t="shared" si="44"/>
        <v>72</v>
      </c>
    </row>
    <row r="109" spans="1:48" x14ac:dyDescent="0.25">
      <c r="A109" s="9" t="s">
        <v>536</v>
      </c>
      <c r="B109" s="9" t="s">
        <v>537</v>
      </c>
      <c r="C109" s="9" t="s">
        <v>409</v>
      </c>
      <c r="D109" s="9" t="s">
        <v>410</v>
      </c>
      <c r="E109" t="s">
        <v>1035</v>
      </c>
      <c r="F109" t="str">
        <f t="shared" si="25"/>
        <v>Not NYC</v>
      </c>
      <c r="G109" s="9" t="s">
        <v>53</v>
      </c>
      <c r="H109" s="36">
        <v>42.422153999999999</v>
      </c>
      <c r="I109" s="36">
        <v>-76.494135999999997</v>
      </c>
      <c r="J109" s="40">
        <f t="shared" si="47"/>
        <v>2</v>
      </c>
      <c r="K109" s="40">
        <f t="shared" si="26"/>
        <v>0</v>
      </c>
      <c r="L109" s="40">
        <f t="shared" si="27"/>
        <v>1</v>
      </c>
      <c r="M109" s="41">
        <v>108280.05311688311</v>
      </c>
      <c r="N109" s="41">
        <v>12189.421184210525</v>
      </c>
      <c r="O109" s="41">
        <f t="shared" si="49"/>
        <v>7445.8460055080213</v>
      </c>
      <c r="P109" s="42">
        <f t="shared" si="28"/>
        <v>3</v>
      </c>
      <c r="Q109" s="43">
        <v>1963</v>
      </c>
      <c r="R109" s="43"/>
      <c r="S109" s="40">
        <f t="shared" si="29"/>
        <v>3</v>
      </c>
      <c r="T109" s="40"/>
      <c r="U109" s="40">
        <f t="shared" si="30"/>
        <v>0</v>
      </c>
      <c r="V109" s="40" t="str">
        <f>IFERROR(VLOOKUP(A109,'Data Tables'!$L$3:$M$89,2,FALSE),"No")</f>
        <v>Yes</v>
      </c>
      <c r="W109" s="40">
        <f t="shared" si="31"/>
        <v>4</v>
      </c>
      <c r="X109" s="43"/>
      <c r="Y109" s="40">
        <f t="shared" si="32"/>
        <v>0</v>
      </c>
      <c r="Z109" s="43" t="s">
        <v>46</v>
      </c>
      <c r="AA109" s="40">
        <f t="shared" si="33"/>
        <v>4</v>
      </c>
      <c r="AB109" s="44" t="str">
        <f>IF(AND(E109="Manhattan",G109="Multifamily Housing"),IF(Q109&lt;1980,"Dual Fuel","Natural Gas"),IF(AND(E109="Manhattan",G109&lt;&gt;"Multifamily Housing"),IF(Q109&lt;1945,"Oil",IF(Q109&lt;1980,"Dual Fuel","Natural Gas")),IF(E109="Downstate/LI/HV",IF(Q109&lt;1980,"Dual Fuel","Natural Gas"),IF(Q109&lt;1945,"Dual Fuel","Natural Gas"))))</f>
        <v>Natural Gas</v>
      </c>
      <c r="AC109" s="42">
        <f t="shared" si="34"/>
        <v>2</v>
      </c>
      <c r="AD109" s="41" t="s">
        <v>538</v>
      </c>
      <c r="AE109" s="42">
        <f t="shared" si="35"/>
        <v>4</v>
      </c>
      <c r="AF109" s="45">
        <v>1990</v>
      </c>
      <c r="AG109" s="40">
        <f t="shared" si="36"/>
        <v>2</v>
      </c>
      <c r="AH109" s="43" t="s">
        <v>89</v>
      </c>
      <c r="AI109" s="40">
        <f t="shared" si="37"/>
        <v>4</v>
      </c>
      <c r="AJ109" s="46" t="s">
        <v>42</v>
      </c>
      <c r="AK109" s="40">
        <f t="shared" si="38"/>
        <v>0</v>
      </c>
      <c r="AL109" s="9" t="s">
        <v>1064</v>
      </c>
      <c r="AM109" s="9">
        <f t="shared" si="39"/>
        <v>1</v>
      </c>
      <c r="AN109" s="9" t="s">
        <v>1047</v>
      </c>
      <c r="AO109" s="47">
        <f>VLOOKUP(AN109,'Data Tables'!$E$4:$F$15,2,FALSE)</f>
        <v>8.6002589999999994</v>
      </c>
      <c r="AP109" s="9">
        <f t="shared" si="40"/>
        <v>4</v>
      </c>
      <c r="AQ109" s="9" t="s">
        <v>1061</v>
      </c>
      <c r="AR109" s="9">
        <f t="shared" si="41"/>
        <v>4</v>
      </c>
      <c r="AS109" s="9" t="str">
        <f t="shared" si="42"/>
        <v>Not NYC</v>
      </c>
      <c r="AT109" s="9"/>
      <c r="AU109" s="9">
        <f t="shared" si="43"/>
        <v>0</v>
      </c>
      <c r="AV109" s="9">
        <f t="shared" si="44"/>
        <v>72</v>
      </c>
    </row>
    <row r="110" spans="1:48" x14ac:dyDescent="0.25">
      <c r="A110" s="9" t="s">
        <v>475</v>
      </c>
      <c r="B110" s="9" t="s">
        <v>420</v>
      </c>
      <c r="C110" s="9" t="s">
        <v>417</v>
      </c>
      <c r="D110" s="9" t="s">
        <v>418</v>
      </c>
      <c r="E110" t="s">
        <v>1035</v>
      </c>
      <c r="F110" t="str">
        <f t="shared" si="25"/>
        <v>Not NYC</v>
      </c>
      <c r="G110" s="9" t="s">
        <v>53</v>
      </c>
      <c r="H110" s="36">
        <v>42.9544</v>
      </c>
      <c r="I110" s="36">
        <v>-78.818299999999994</v>
      </c>
      <c r="J110" s="40">
        <f t="shared" si="47"/>
        <v>2</v>
      </c>
      <c r="K110" s="40">
        <f t="shared" si="26"/>
        <v>0</v>
      </c>
      <c r="L110" s="40">
        <f t="shared" si="27"/>
        <v>1</v>
      </c>
      <c r="M110" s="41">
        <v>142481.37569109458</v>
      </c>
      <c r="N110" s="41">
        <v>16039.570070488722</v>
      </c>
      <c r="O110" s="41">
        <f t="shared" si="49"/>
        <v>9797.6898931111537</v>
      </c>
      <c r="P110" s="42">
        <f t="shared" si="28"/>
        <v>3</v>
      </c>
      <c r="Q110" s="43">
        <v>1921</v>
      </c>
      <c r="R110" s="43"/>
      <c r="S110" s="40">
        <f t="shared" si="29"/>
        <v>4</v>
      </c>
      <c r="T110" s="40" t="s">
        <v>1162</v>
      </c>
      <c r="U110" s="40">
        <f t="shared" si="30"/>
        <v>4</v>
      </c>
      <c r="V110" s="40" t="str">
        <f>IFERROR(VLOOKUP(A110,'Data Tables'!$L$3:$M$89,2,FALSE),"No")</f>
        <v>No</v>
      </c>
      <c r="W110" s="40">
        <f t="shared" si="31"/>
        <v>0</v>
      </c>
      <c r="X110" s="43" t="s">
        <v>1086</v>
      </c>
      <c r="Y110" s="40">
        <f t="shared" si="32"/>
        <v>4</v>
      </c>
      <c r="Z110" s="43" t="s">
        <v>46</v>
      </c>
      <c r="AA110" s="40">
        <f t="shared" si="33"/>
        <v>4</v>
      </c>
      <c r="AB110" s="43" t="s">
        <v>41</v>
      </c>
      <c r="AC110" s="42">
        <f t="shared" si="34"/>
        <v>2</v>
      </c>
      <c r="AD110" s="41" t="s">
        <v>476</v>
      </c>
      <c r="AE110" s="42">
        <f t="shared" si="35"/>
        <v>1</v>
      </c>
      <c r="AF110" s="43">
        <v>2004</v>
      </c>
      <c r="AG110" s="40">
        <f t="shared" si="36"/>
        <v>1</v>
      </c>
      <c r="AH110" s="43" t="s">
        <v>49</v>
      </c>
      <c r="AI110" s="40">
        <f t="shared" si="37"/>
        <v>2</v>
      </c>
      <c r="AJ110" s="46" t="s">
        <v>49</v>
      </c>
      <c r="AK110" s="40">
        <f t="shared" si="38"/>
        <v>1</v>
      </c>
      <c r="AL110" s="9" t="s">
        <v>1060</v>
      </c>
      <c r="AM110" s="9">
        <f t="shared" si="39"/>
        <v>2</v>
      </c>
      <c r="AN110" s="9" t="s">
        <v>1047</v>
      </c>
      <c r="AO110" s="47">
        <f>VLOOKUP(AN110,'Data Tables'!$E$4:$F$15,2,FALSE)</f>
        <v>8.6002589999999994</v>
      </c>
      <c r="AP110" s="9">
        <f t="shared" si="40"/>
        <v>4</v>
      </c>
      <c r="AQ110" s="9" t="s">
        <v>1061</v>
      </c>
      <c r="AR110" s="9">
        <f t="shared" si="41"/>
        <v>4</v>
      </c>
      <c r="AS110" s="9" t="str">
        <f t="shared" si="42"/>
        <v>Not NYC</v>
      </c>
      <c r="AT110" s="9"/>
      <c r="AU110" s="9">
        <f t="shared" si="43"/>
        <v>0</v>
      </c>
      <c r="AV110" s="9">
        <f t="shared" si="44"/>
        <v>72</v>
      </c>
    </row>
    <row r="111" spans="1:48" x14ac:dyDescent="0.25">
      <c r="A111" s="9" t="s">
        <v>590</v>
      </c>
      <c r="B111" s="9" t="s">
        <v>591</v>
      </c>
      <c r="C111" s="9" t="s">
        <v>592</v>
      </c>
      <c r="D111" s="9" t="s">
        <v>535</v>
      </c>
      <c r="E111" t="s">
        <v>1034</v>
      </c>
      <c r="F111" t="str">
        <f t="shared" si="25"/>
        <v>Not NYC</v>
      </c>
      <c r="G111" s="9" t="s">
        <v>339</v>
      </c>
      <c r="H111" s="36">
        <v>41.582435323662303</v>
      </c>
      <c r="I111" s="36">
        <v>-73.716761476228399</v>
      </c>
      <c r="J111" s="40">
        <f t="shared" si="47"/>
        <v>3</v>
      </c>
      <c r="K111" s="40">
        <f t="shared" si="26"/>
        <v>1</v>
      </c>
      <c r="L111" s="40">
        <f t="shared" si="27"/>
        <v>1</v>
      </c>
      <c r="M111" s="41">
        <v>77109.52653569619</v>
      </c>
      <c r="N111" s="41">
        <v>42303.143029999999</v>
      </c>
      <c r="O111" s="41">
        <f t="shared" si="49"/>
        <v>5302.4139129546375</v>
      </c>
      <c r="P111" s="42">
        <f t="shared" si="28"/>
        <v>2</v>
      </c>
      <c r="Q111" s="43">
        <v>1949</v>
      </c>
      <c r="R111" s="43"/>
      <c r="S111" s="40">
        <f t="shared" si="29"/>
        <v>3</v>
      </c>
      <c r="T111" s="40" t="s">
        <v>1162</v>
      </c>
      <c r="U111" s="40">
        <f t="shared" si="30"/>
        <v>4</v>
      </c>
      <c r="V111" s="40" t="str">
        <f>IFERROR(VLOOKUP(A111,'Data Tables'!$L$3:$M$89,2,FALSE),"No")</f>
        <v>No</v>
      </c>
      <c r="W111" s="40">
        <f t="shared" si="31"/>
        <v>0</v>
      </c>
      <c r="X111" s="43"/>
      <c r="Y111" s="40">
        <f t="shared" si="32"/>
        <v>0</v>
      </c>
      <c r="Z111" s="43" t="s">
        <v>46</v>
      </c>
      <c r="AA111" s="40">
        <f t="shared" si="33"/>
        <v>4</v>
      </c>
      <c r="AB111" s="44" t="str">
        <f>IF(AND(E111="Manhattan",G111="Multifamily Housing"),IF(Q111&lt;1980,"Dual Fuel","Natural Gas"),IF(AND(E111="Manhattan",G111&lt;&gt;"Multifamily Housing"),IF(Q111&lt;1945,"Oil",IF(Q111&lt;1980,"Dual Fuel","Natural Gas")),IF(E111="Downstate/LI/HV",IF(Q111&lt;1980,"Dual Fuel","Natural Gas"),IF(Q111&lt;1945,"Dual Fuel","Natural Gas"))))</f>
        <v>Dual Fuel</v>
      </c>
      <c r="AC111" s="42">
        <f t="shared" si="34"/>
        <v>3</v>
      </c>
      <c r="AD111" s="44" t="str">
        <f>IF(AND(E111="Upstate",Q111&gt;=1945),"Furnace",IF(Q111&gt;=1980,"HW Boiler",IF(AND(E111="Downstate/LI/HV",Q111&gt;=1945),"Furnace","Steam Boiler")))</f>
        <v>Furnace</v>
      </c>
      <c r="AE111" s="42">
        <f t="shared" si="35"/>
        <v>3</v>
      </c>
      <c r="AF111" s="45">
        <v>1990</v>
      </c>
      <c r="AG111" s="40">
        <f t="shared" si="36"/>
        <v>2</v>
      </c>
      <c r="AH111" s="45" t="str">
        <f>IF(AND(E111="Upstate",Q111&gt;=1945),"Forced Air",IF(Q111&gt;=1980,"Hydronic",IF(AND(E111="Downstate/LI/HV",Q111&gt;=1945),"Forced Air","Steam")))</f>
        <v>Forced Air</v>
      </c>
      <c r="AI111" s="40">
        <f t="shared" si="37"/>
        <v>4</v>
      </c>
      <c r="AJ111" s="46" t="s">
        <v>42</v>
      </c>
      <c r="AK111" s="40">
        <f t="shared" si="38"/>
        <v>0</v>
      </c>
      <c r="AL111" s="9" t="s">
        <v>1060</v>
      </c>
      <c r="AM111" s="9">
        <f t="shared" si="39"/>
        <v>2</v>
      </c>
      <c r="AN111" s="9" t="s">
        <v>1053</v>
      </c>
      <c r="AO111" s="47">
        <f>VLOOKUP(AN111,'Data Tables'!$E$4:$F$15,2,FALSE)</f>
        <v>9.6621608999999999</v>
      </c>
      <c r="AP111" s="9">
        <f t="shared" si="40"/>
        <v>3</v>
      </c>
      <c r="AQ111" s="9" t="s">
        <v>1061</v>
      </c>
      <c r="AR111" s="9">
        <f t="shared" si="41"/>
        <v>4</v>
      </c>
      <c r="AS111" s="9" t="str">
        <f t="shared" si="42"/>
        <v>Not NYC</v>
      </c>
      <c r="AT111" s="9"/>
      <c r="AU111" s="9">
        <f t="shared" si="43"/>
        <v>0</v>
      </c>
      <c r="AV111" s="9">
        <f t="shared" si="44"/>
        <v>72</v>
      </c>
    </row>
    <row r="112" spans="1:48" hidden="1" x14ac:dyDescent="0.25">
      <c r="A112" s="48" t="s">
        <v>284</v>
      </c>
      <c r="B112" s="9" t="s">
        <v>285</v>
      </c>
      <c r="C112" s="9" t="s">
        <v>45</v>
      </c>
      <c r="D112" s="9" t="s">
        <v>45</v>
      </c>
      <c r="E112" t="s">
        <v>1034</v>
      </c>
      <c r="F112" t="str">
        <f t="shared" si="25"/>
        <v>NYC</v>
      </c>
      <c r="G112" s="9" t="s">
        <v>991</v>
      </c>
      <c r="H112" s="36">
        <v>40.910145800000002</v>
      </c>
      <c r="I112" s="36">
        <v>-73.909223499999996</v>
      </c>
      <c r="J112" s="40">
        <f t="shared" si="47"/>
        <v>4</v>
      </c>
      <c r="K112" s="40">
        <f t="shared" si="26"/>
        <v>3</v>
      </c>
      <c r="L112" s="40">
        <f t="shared" si="27"/>
        <v>4</v>
      </c>
      <c r="M112" s="41">
        <v>67948.6503529412</v>
      </c>
      <c r="N112" s="41">
        <v>4249.1607306606493</v>
      </c>
      <c r="O112" s="41">
        <f t="shared" si="49"/>
        <v>4672.468956622839</v>
      </c>
      <c r="P112" s="42">
        <f t="shared" si="28"/>
        <v>2</v>
      </c>
      <c r="Q112" s="43">
        <v>1985</v>
      </c>
      <c r="R112" s="43">
        <v>2012</v>
      </c>
      <c r="S112" s="40">
        <f t="shared" si="29"/>
        <v>0</v>
      </c>
      <c r="T112" s="40"/>
      <c r="U112" s="40">
        <f t="shared" si="30"/>
        <v>0</v>
      </c>
      <c r="V112" s="40" t="str">
        <f>IFERROR(VLOOKUP(A112,'Data Tables'!$L$3:$M$89,2,FALSE),"No")</f>
        <v>No</v>
      </c>
      <c r="W112" s="40">
        <f t="shared" si="31"/>
        <v>0</v>
      </c>
      <c r="X112" s="43"/>
      <c r="Y112" s="40">
        <f t="shared" si="32"/>
        <v>0</v>
      </c>
      <c r="Z112" s="41" t="s">
        <v>67</v>
      </c>
      <c r="AA112" s="40">
        <f t="shared" si="33"/>
        <v>2</v>
      </c>
      <c r="AB112" s="41" t="s">
        <v>47</v>
      </c>
      <c r="AC112" s="42">
        <f t="shared" si="34"/>
        <v>3</v>
      </c>
      <c r="AD112" s="41" t="s">
        <v>74</v>
      </c>
      <c r="AE112" s="42">
        <f t="shared" si="35"/>
        <v>2</v>
      </c>
      <c r="AF112" s="45">
        <v>1990</v>
      </c>
      <c r="AG112" s="40">
        <f t="shared" si="36"/>
        <v>2</v>
      </c>
      <c r="AH112" s="43" t="s">
        <v>89</v>
      </c>
      <c r="AI112" s="40">
        <f t="shared" si="37"/>
        <v>4</v>
      </c>
      <c r="AJ112" s="46" t="s">
        <v>42</v>
      </c>
      <c r="AK112" s="40">
        <f t="shared" si="38"/>
        <v>0</v>
      </c>
      <c r="AL112" s="9" t="s">
        <v>1048</v>
      </c>
      <c r="AM112" s="9">
        <f t="shared" si="39"/>
        <v>4</v>
      </c>
      <c r="AN112" s="9" t="s">
        <v>1055</v>
      </c>
      <c r="AO112" s="47">
        <f>VLOOKUP(AN112,'Data Tables'!$E$4:$F$15,2,FALSE)</f>
        <v>20.157194</v>
      </c>
      <c r="AP112" s="9">
        <f t="shared" si="40"/>
        <v>0</v>
      </c>
      <c r="AQ112" s="9" t="s">
        <v>1050</v>
      </c>
      <c r="AR112" s="9">
        <f t="shared" si="41"/>
        <v>2</v>
      </c>
      <c r="AS112" s="9" t="str">
        <f t="shared" si="42"/>
        <v>NYC Dual Fuel</v>
      </c>
      <c r="AT112" s="9"/>
      <c r="AU112" s="9">
        <f t="shared" si="43"/>
        <v>3</v>
      </c>
      <c r="AV112" s="9">
        <f t="shared" si="44"/>
        <v>72</v>
      </c>
    </row>
    <row r="113" spans="1:48" hidden="1" x14ac:dyDescent="0.25">
      <c r="A113" s="49" t="s">
        <v>122</v>
      </c>
      <c r="B113" s="9" t="s">
        <v>123</v>
      </c>
      <c r="C113" s="9" t="s">
        <v>63</v>
      </c>
      <c r="D113" s="9" t="s">
        <v>63</v>
      </c>
      <c r="E113" t="s">
        <v>63</v>
      </c>
      <c r="F113" t="str">
        <f t="shared" si="25"/>
        <v>NYC</v>
      </c>
      <c r="G113" s="9" t="s">
        <v>39</v>
      </c>
      <c r="H113" s="36">
        <v>40.795681299999998</v>
      </c>
      <c r="I113" s="36">
        <v>-73.964935299999993</v>
      </c>
      <c r="J113" s="40">
        <f t="shared" si="47"/>
        <v>3</v>
      </c>
      <c r="K113" s="40">
        <f t="shared" si="26"/>
        <v>2</v>
      </c>
      <c r="L113" s="40">
        <f t="shared" si="27"/>
        <v>3</v>
      </c>
      <c r="M113" s="41">
        <v>237765.49105882354</v>
      </c>
      <c r="N113" s="41">
        <v>5266.1344400693133</v>
      </c>
      <c r="O113" s="41">
        <f t="shared" si="49"/>
        <v>16349.87406163322</v>
      </c>
      <c r="P113" s="42">
        <f t="shared" si="28"/>
        <v>4</v>
      </c>
      <c r="Q113" s="43">
        <v>1958</v>
      </c>
      <c r="R113" s="43"/>
      <c r="S113" s="40">
        <f t="shared" si="29"/>
        <v>3</v>
      </c>
      <c r="T113" s="40" t="s">
        <v>1162</v>
      </c>
      <c r="U113" s="40">
        <f t="shared" si="30"/>
        <v>4</v>
      </c>
      <c r="V113" s="40" t="str">
        <f>IFERROR(VLOOKUP(A113,'Data Tables'!$L$3:$M$89,2,FALSE),"No")</f>
        <v>No</v>
      </c>
      <c r="W113" s="40">
        <f t="shared" si="31"/>
        <v>0</v>
      </c>
      <c r="X113" s="43"/>
      <c r="Y113" s="40">
        <f t="shared" si="32"/>
        <v>0</v>
      </c>
      <c r="Z113" s="41" t="s">
        <v>46</v>
      </c>
      <c r="AA113" s="40">
        <f t="shared" si="33"/>
        <v>4</v>
      </c>
      <c r="AB113" s="44" t="str">
        <f>IF(AND(E113="Manhattan",G113="Multifamily Housing"),IF(Q113&lt;1980,"Dual Fuel","Natural Gas"),IF(AND(E113="Manhattan",G113&lt;&gt;"Multifamily Housing"),IF(Q113&lt;1945,"Oil",IF(Q113&lt;1980,"Dual Fuel","Natural Gas")),IF(E113="Downstate/LI/HV",IF(Q113&lt;1980,"Dual Fuel","Natural Gas"),IF(Q113&lt;1945,"Dual Fuel","Natural Gas"))))</f>
        <v>Dual Fuel</v>
      </c>
      <c r="AC113" s="42">
        <f t="shared" si="34"/>
        <v>3</v>
      </c>
      <c r="AD113" s="44" t="str">
        <f>IF(AND(E113="Upstate",Q113&gt;=1945),"Furnace",IF(Q113&gt;=1980,"HW Boiler",IF(AND(E113="Downstate/LI/HV",Q113&gt;=1945),"Furnace","Steam Boiler")))</f>
        <v>Steam Boiler</v>
      </c>
      <c r="AE113" s="42">
        <f t="shared" si="35"/>
        <v>2</v>
      </c>
      <c r="AF113" s="45">
        <v>1990</v>
      </c>
      <c r="AG113" s="40">
        <f t="shared" si="36"/>
        <v>2</v>
      </c>
      <c r="AH113" s="45" t="str">
        <f>IF(AND(E113="Upstate",Q113&gt;=1945),"Forced Air",IF(Q113&gt;=1980,"Hydronic",IF(AND(E113="Downstate/LI/HV",Q113&gt;=1945),"Forced Air","Steam")))</f>
        <v>Steam</v>
      </c>
      <c r="AI113" s="40">
        <f t="shared" si="37"/>
        <v>2</v>
      </c>
      <c r="AJ113" s="46" t="s">
        <v>42</v>
      </c>
      <c r="AK113" s="40">
        <f t="shared" si="38"/>
        <v>0</v>
      </c>
      <c r="AL113" s="9" t="s">
        <v>1048</v>
      </c>
      <c r="AM113" s="9">
        <f t="shared" si="39"/>
        <v>4</v>
      </c>
      <c r="AN113" s="9" t="s">
        <v>1055</v>
      </c>
      <c r="AO113" s="47">
        <f>VLOOKUP(AN113,'Data Tables'!$E$4:$F$15,2,FALSE)</f>
        <v>20.157194</v>
      </c>
      <c r="AP113" s="9">
        <f t="shared" si="40"/>
        <v>0</v>
      </c>
      <c r="AQ113" s="9" t="s">
        <v>1050</v>
      </c>
      <c r="AR113" s="9">
        <f t="shared" si="41"/>
        <v>2</v>
      </c>
      <c r="AS113" s="9" t="str">
        <f t="shared" si="42"/>
        <v>NYC Dual Fuel</v>
      </c>
      <c r="AT113" s="9" t="s">
        <v>1162</v>
      </c>
      <c r="AU113" s="9">
        <f t="shared" si="43"/>
        <v>0</v>
      </c>
      <c r="AV113" s="9">
        <f t="shared" si="44"/>
        <v>71</v>
      </c>
    </row>
    <row r="114" spans="1:48" hidden="1" x14ac:dyDescent="0.25">
      <c r="A114" s="49" t="s">
        <v>91</v>
      </c>
      <c r="B114" s="9" t="s">
        <v>92</v>
      </c>
      <c r="C114" s="9" t="s">
        <v>38</v>
      </c>
      <c r="D114" s="9" t="s">
        <v>38</v>
      </c>
      <c r="E114" t="s">
        <v>1034</v>
      </c>
      <c r="F114" t="str">
        <f t="shared" si="25"/>
        <v>NYC</v>
      </c>
      <c r="G114" s="9" t="s">
        <v>39</v>
      </c>
      <c r="H114" s="36">
        <v>40.666950200000002</v>
      </c>
      <c r="I114" s="36">
        <v>-73.909622799999994</v>
      </c>
      <c r="J114" s="40">
        <f t="shared" si="47"/>
        <v>3</v>
      </c>
      <c r="K114" s="40">
        <f t="shared" si="26"/>
        <v>2</v>
      </c>
      <c r="L114" s="40">
        <f t="shared" si="27"/>
        <v>3</v>
      </c>
      <c r="M114" s="41">
        <v>449563.93988235289</v>
      </c>
      <c r="N114" s="41">
        <v>8940.9682004801416</v>
      </c>
      <c r="O114" s="41">
        <f t="shared" si="49"/>
        <v>30914.132101321797</v>
      </c>
      <c r="P114" s="42">
        <f t="shared" si="28"/>
        <v>4</v>
      </c>
      <c r="Q114" s="43">
        <v>1954</v>
      </c>
      <c r="R114" s="43"/>
      <c r="S114" s="40">
        <f t="shared" si="29"/>
        <v>3</v>
      </c>
      <c r="T114" s="40" t="s">
        <v>1162</v>
      </c>
      <c r="U114" s="40">
        <f t="shared" si="30"/>
        <v>4</v>
      </c>
      <c r="V114" s="40" t="str">
        <f>IFERROR(VLOOKUP(A114,'Data Tables'!$L$3:$M$89,2,FALSE),"No")</f>
        <v>No</v>
      </c>
      <c r="W114" s="40">
        <f t="shared" si="31"/>
        <v>0</v>
      </c>
      <c r="X114" s="43"/>
      <c r="Y114" s="40">
        <f t="shared" si="32"/>
        <v>0</v>
      </c>
      <c r="Z114" s="41" t="s">
        <v>46</v>
      </c>
      <c r="AA114" s="40">
        <f t="shared" si="33"/>
        <v>4</v>
      </c>
      <c r="AB114" s="41" t="s">
        <v>41</v>
      </c>
      <c r="AC114" s="42">
        <f t="shared" si="34"/>
        <v>2</v>
      </c>
      <c r="AD114" s="41" t="s">
        <v>74</v>
      </c>
      <c r="AE114" s="42">
        <f t="shared" si="35"/>
        <v>2</v>
      </c>
      <c r="AF114" s="43">
        <v>1954</v>
      </c>
      <c r="AG114" s="40">
        <f t="shared" si="36"/>
        <v>3</v>
      </c>
      <c r="AH114" s="43" t="s">
        <v>49</v>
      </c>
      <c r="AI114" s="40">
        <f t="shared" si="37"/>
        <v>2</v>
      </c>
      <c r="AJ114" s="46" t="s">
        <v>42</v>
      </c>
      <c r="AK114" s="40">
        <f t="shared" si="38"/>
        <v>0</v>
      </c>
      <c r="AL114" s="9" t="s">
        <v>1048</v>
      </c>
      <c r="AM114" s="9">
        <f t="shared" si="39"/>
        <v>4</v>
      </c>
      <c r="AN114" s="9" t="s">
        <v>1055</v>
      </c>
      <c r="AO114" s="47">
        <f>VLOOKUP(AN114,'Data Tables'!$E$4:$F$15,2,FALSE)</f>
        <v>20.157194</v>
      </c>
      <c r="AP114" s="9">
        <f t="shared" si="40"/>
        <v>0</v>
      </c>
      <c r="AQ114" s="9" t="s">
        <v>1050</v>
      </c>
      <c r="AR114" s="9">
        <f t="shared" si="41"/>
        <v>2</v>
      </c>
      <c r="AS114" s="9" t="str">
        <f t="shared" si="42"/>
        <v>NYC Natural Gas</v>
      </c>
      <c r="AT114" s="9" t="s">
        <v>1162</v>
      </c>
      <c r="AU114" s="9">
        <f t="shared" si="43"/>
        <v>0</v>
      </c>
      <c r="AV114" s="9">
        <f t="shared" si="44"/>
        <v>71</v>
      </c>
    </row>
    <row r="115" spans="1:48" x14ac:dyDescent="0.25">
      <c r="A115" s="9" t="s">
        <v>784</v>
      </c>
      <c r="B115" s="9" t="s">
        <v>785</v>
      </c>
      <c r="C115" s="9" t="s">
        <v>786</v>
      </c>
      <c r="D115" s="9" t="s">
        <v>617</v>
      </c>
      <c r="E115" t="s">
        <v>1035</v>
      </c>
      <c r="F115" t="str">
        <f t="shared" si="25"/>
        <v>Not NYC</v>
      </c>
      <c r="G115" s="9" t="s">
        <v>76</v>
      </c>
      <c r="H115" s="36">
        <v>44.716107999999998</v>
      </c>
      <c r="I115" s="36">
        <v>-75.450888000000006</v>
      </c>
      <c r="J115" s="40">
        <f t="shared" si="47"/>
        <v>4</v>
      </c>
      <c r="K115" s="40">
        <f t="shared" si="26"/>
        <v>4</v>
      </c>
      <c r="L115" s="40">
        <f t="shared" si="27"/>
        <v>4</v>
      </c>
      <c r="M115" s="41">
        <v>42767.949456285147</v>
      </c>
      <c r="N115" s="41">
        <v>18648.815169891779</v>
      </c>
      <c r="O115" s="41">
        <f t="shared" si="49"/>
        <v>2940.9254655527852</v>
      </c>
      <c r="P115" s="42">
        <f t="shared" si="28"/>
        <v>1</v>
      </c>
      <c r="Q115" s="43">
        <v>1887</v>
      </c>
      <c r="R115" s="43"/>
      <c r="S115" s="40">
        <f t="shared" si="29"/>
        <v>4</v>
      </c>
      <c r="T115" s="40" t="s">
        <v>1162</v>
      </c>
      <c r="U115" s="40">
        <f t="shared" si="30"/>
        <v>4</v>
      </c>
      <c r="V115" s="40" t="str">
        <f>IFERROR(VLOOKUP(A115,'Data Tables'!$L$3:$M$89,2,FALSE),"No")</f>
        <v>No</v>
      </c>
      <c r="W115" s="40">
        <f t="shared" si="31"/>
        <v>0</v>
      </c>
      <c r="X115" s="43"/>
      <c r="Y115" s="40">
        <f t="shared" si="32"/>
        <v>0</v>
      </c>
      <c r="Z115" s="43" t="s">
        <v>67</v>
      </c>
      <c r="AA115" s="40">
        <f t="shared" si="33"/>
        <v>2</v>
      </c>
      <c r="AB115" s="43" t="s">
        <v>47</v>
      </c>
      <c r="AC115" s="42">
        <f t="shared" si="34"/>
        <v>3</v>
      </c>
      <c r="AD115" s="41" t="s">
        <v>74</v>
      </c>
      <c r="AE115" s="42">
        <f t="shared" si="35"/>
        <v>2</v>
      </c>
      <c r="AF115" s="45">
        <v>1990</v>
      </c>
      <c r="AG115" s="40">
        <f t="shared" si="36"/>
        <v>2</v>
      </c>
      <c r="AH115" s="45" t="str">
        <f t="shared" ref="AH115:AH121" si="50">IF(AND(E115="Upstate",Q115&gt;=1945),"Forced Air",IF(Q115&gt;=1980,"Hydronic",IF(AND(E115="Downstate/LI/HV",Q115&gt;=1945),"Forced Air","Steam")))</f>
        <v>Steam</v>
      </c>
      <c r="AI115" s="40">
        <f t="shared" si="37"/>
        <v>2</v>
      </c>
      <c r="AJ115" s="46" t="s">
        <v>42</v>
      </c>
      <c r="AK115" s="40">
        <f t="shared" si="38"/>
        <v>0</v>
      </c>
      <c r="AL115" s="9" t="s">
        <v>1064</v>
      </c>
      <c r="AM115" s="9">
        <f t="shared" si="39"/>
        <v>1</v>
      </c>
      <c r="AN115" s="9" t="s">
        <v>1047</v>
      </c>
      <c r="AO115" s="47">
        <f>VLOOKUP(AN115,'Data Tables'!$E$4:$F$15,2,FALSE)</f>
        <v>8.6002589999999994</v>
      </c>
      <c r="AP115" s="9">
        <f t="shared" si="40"/>
        <v>4</v>
      </c>
      <c r="AQ115" s="9" t="s">
        <v>1061</v>
      </c>
      <c r="AR115" s="9">
        <f t="shared" si="41"/>
        <v>4</v>
      </c>
      <c r="AS115" s="9" t="str">
        <f t="shared" si="42"/>
        <v>Not NYC</v>
      </c>
      <c r="AT115" s="9"/>
      <c r="AU115" s="9">
        <f t="shared" si="43"/>
        <v>0</v>
      </c>
      <c r="AV115" s="9">
        <f t="shared" si="44"/>
        <v>72</v>
      </c>
    </row>
    <row r="116" spans="1:48" x14ac:dyDescent="0.25">
      <c r="A116" s="9" t="s">
        <v>485</v>
      </c>
      <c r="B116" s="9" t="s">
        <v>486</v>
      </c>
      <c r="C116" s="9" t="s">
        <v>487</v>
      </c>
      <c r="D116" s="9" t="s">
        <v>450</v>
      </c>
      <c r="E116" t="s">
        <v>1034</v>
      </c>
      <c r="F116" t="str">
        <f t="shared" si="25"/>
        <v>Not NYC</v>
      </c>
      <c r="G116" s="9" t="s">
        <v>76</v>
      </c>
      <c r="H116" s="36">
        <v>40.741565999999999</v>
      </c>
      <c r="I116" s="36">
        <v>-73.643276999999998</v>
      </c>
      <c r="J116" s="40">
        <f t="shared" si="47"/>
        <v>4</v>
      </c>
      <c r="K116" s="40">
        <f t="shared" si="26"/>
        <v>4</v>
      </c>
      <c r="L116" s="40">
        <f t="shared" si="27"/>
        <v>4</v>
      </c>
      <c r="M116" s="41">
        <v>137404.94987190474</v>
      </c>
      <c r="N116" s="41">
        <v>59914.949072051488</v>
      </c>
      <c r="O116" s="41">
        <f t="shared" si="49"/>
        <v>9448.6109647209796</v>
      </c>
      <c r="P116" s="42">
        <f t="shared" si="28"/>
        <v>3</v>
      </c>
      <c r="Q116" s="43">
        <v>1896</v>
      </c>
      <c r="R116" s="43"/>
      <c r="S116" s="40">
        <f t="shared" si="29"/>
        <v>4</v>
      </c>
      <c r="T116" s="40"/>
      <c r="U116" s="40">
        <f t="shared" si="30"/>
        <v>0</v>
      </c>
      <c r="V116" s="40" t="str">
        <f>IFERROR(VLOOKUP(A116,'Data Tables'!$L$3:$M$89,2,FALSE),"No")</f>
        <v>No</v>
      </c>
      <c r="W116" s="40">
        <f t="shared" si="31"/>
        <v>0</v>
      </c>
      <c r="X116" s="43"/>
      <c r="Y116" s="40">
        <f t="shared" si="32"/>
        <v>0</v>
      </c>
      <c r="Z116" s="43" t="s">
        <v>46</v>
      </c>
      <c r="AA116" s="40">
        <f t="shared" si="33"/>
        <v>4</v>
      </c>
      <c r="AB116" s="43" t="s">
        <v>41</v>
      </c>
      <c r="AC116" s="42">
        <f t="shared" si="34"/>
        <v>2</v>
      </c>
      <c r="AD116" s="41" t="s">
        <v>104</v>
      </c>
      <c r="AE116" s="42">
        <f t="shared" si="35"/>
        <v>3</v>
      </c>
      <c r="AF116" s="43">
        <v>2016</v>
      </c>
      <c r="AG116" s="40">
        <f t="shared" si="36"/>
        <v>1</v>
      </c>
      <c r="AH116" s="45" t="str">
        <f t="shared" si="50"/>
        <v>Steam</v>
      </c>
      <c r="AI116" s="40">
        <f t="shared" si="37"/>
        <v>2</v>
      </c>
      <c r="AJ116" s="46" t="s">
        <v>42</v>
      </c>
      <c r="AK116" s="40">
        <f t="shared" si="38"/>
        <v>0</v>
      </c>
      <c r="AL116" s="9" t="s">
        <v>1048</v>
      </c>
      <c r="AM116" s="9">
        <f t="shared" si="39"/>
        <v>4</v>
      </c>
      <c r="AN116" s="9" t="s">
        <v>1052</v>
      </c>
      <c r="AO116" s="47">
        <f>VLOOKUP(AN116,'Data Tables'!$E$4:$F$15,2,FALSE)</f>
        <v>18.814844999999998</v>
      </c>
      <c r="AP116" s="9">
        <f t="shared" si="40"/>
        <v>1</v>
      </c>
      <c r="AQ116" s="9" t="s">
        <v>1058</v>
      </c>
      <c r="AR116" s="9">
        <f t="shared" si="41"/>
        <v>1</v>
      </c>
      <c r="AS116" s="9" t="str">
        <f t="shared" si="42"/>
        <v>Not NYC</v>
      </c>
      <c r="AT116" s="9"/>
      <c r="AU116" s="9">
        <f t="shared" si="43"/>
        <v>0</v>
      </c>
      <c r="AV116" s="9">
        <f t="shared" si="44"/>
        <v>71</v>
      </c>
    </row>
    <row r="117" spans="1:48" x14ac:dyDescent="0.25">
      <c r="A117" s="9" t="s">
        <v>948</v>
      </c>
      <c r="B117" s="9" t="s">
        <v>949</v>
      </c>
      <c r="C117" s="9" t="s">
        <v>563</v>
      </c>
      <c r="D117" s="9" t="s">
        <v>723</v>
      </c>
      <c r="E117" t="s">
        <v>1035</v>
      </c>
      <c r="F117" t="str">
        <f t="shared" si="25"/>
        <v>Not NYC</v>
      </c>
      <c r="G117" s="9" t="s">
        <v>76</v>
      </c>
      <c r="H117" s="36">
        <v>43.078581999999997</v>
      </c>
      <c r="I117" s="36">
        <v>-75.654251000000002</v>
      </c>
      <c r="J117" s="40">
        <f t="shared" si="47"/>
        <v>4</v>
      </c>
      <c r="K117" s="40">
        <f t="shared" si="26"/>
        <v>4</v>
      </c>
      <c r="L117" s="40">
        <f t="shared" si="27"/>
        <v>4</v>
      </c>
      <c r="M117" s="41">
        <v>31840.967491052885</v>
      </c>
      <c r="N117" s="41">
        <v>13884.142801331202</v>
      </c>
      <c r="O117" s="41">
        <f t="shared" si="49"/>
        <v>2189.5347645318129</v>
      </c>
      <c r="P117" s="42">
        <f t="shared" si="28"/>
        <v>1</v>
      </c>
      <c r="Q117" s="43">
        <v>1972</v>
      </c>
      <c r="R117" s="43">
        <v>2012</v>
      </c>
      <c r="S117" s="40">
        <f t="shared" si="29"/>
        <v>0</v>
      </c>
      <c r="T117" s="40"/>
      <c r="U117" s="40">
        <f t="shared" si="30"/>
        <v>0</v>
      </c>
      <c r="V117" s="40" t="str">
        <f>IFERROR(VLOOKUP(A117,'Data Tables'!$L$3:$M$89,2,FALSE),"No")</f>
        <v>No</v>
      </c>
      <c r="W117" s="40">
        <f t="shared" si="31"/>
        <v>0</v>
      </c>
      <c r="X117" s="43"/>
      <c r="Y117" s="40">
        <f t="shared" si="32"/>
        <v>0</v>
      </c>
      <c r="Z117" s="43" t="s">
        <v>46</v>
      </c>
      <c r="AA117" s="40">
        <f t="shared" si="33"/>
        <v>4</v>
      </c>
      <c r="AB117" s="44" t="str">
        <f>IF(AND(E117="Manhattan",G117="Multifamily Housing"),IF(Q117&lt;1980,"Dual Fuel","Natural Gas"),IF(AND(E117="Manhattan",G117&lt;&gt;"Multifamily Housing"),IF(Q117&lt;1945,"Oil",IF(Q117&lt;1980,"Dual Fuel","Natural Gas")),IF(E117="Downstate/LI/HV",IF(Q117&lt;1980,"Dual Fuel","Natural Gas"),IF(Q117&lt;1945,"Dual Fuel","Natural Gas"))))</f>
        <v>Natural Gas</v>
      </c>
      <c r="AC117" s="42">
        <f t="shared" si="34"/>
        <v>2</v>
      </c>
      <c r="AD117" s="44" t="str">
        <f>IF(AND(E117="Upstate",Q117&gt;=1945),"Furnace",IF(Q117&gt;=1980,"HW Boiler",IF(AND(E117="Downstate/LI/HV",Q117&gt;=1945),"Furnace","Steam Boiler")))</f>
        <v>Furnace</v>
      </c>
      <c r="AE117" s="42">
        <f t="shared" si="35"/>
        <v>3</v>
      </c>
      <c r="AF117" s="45">
        <v>1990</v>
      </c>
      <c r="AG117" s="40">
        <f t="shared" si="36"/>
        <v>2</v>
      </c>
      <c r="AH117" s="45" t="str">
        <f t="shared" si="50"/>
        <v>Forced Air</v>
      </c>
      <c r="AI117" s="40">
        <f t="shared" si="37"/>
        <v>4</v>
      </c>
      <c r="AJ117" s="46" t="s">
        <v>42</v>
      </c>
      <c r="AK117" s="40">
        <f t="shared" si="38"/>
        <v>0</v>
      </c>
      <c r="AL117" s="9" t="s">
        <v>1064</v>
      </c>
      <c r="AM117" s="9">
        <f t="shared" si="39"/>
        <v>1</v>
      </c>
      <c r="AN117" s="9" t="s">
        <v>1047</v>
      </c>
      <c r="AO117" s="47">
        <f>VLOOKUP(AN117,'Data Tables'!$E$4:$F$15,2,FALSE)</f>
        <v>8.6002589999999994</v>
      </c>
      <c r="AP117" s="9">
        <f t="shared" si="40"/>
        <v>4</v>
      </c>
      <c r="AQ117" s="9" t="s">
        <v>1061</v>
      </c>
      <c r="AR117" s="9">
        <f t="shared" si="41"/>
        <v>4</v>
      </c>
      <c r="AS117" s="9" t="str">
        <f t="shared" si="42"/>
        <v>Not NYC</v>
      </c>
      <c r="AT117" s="9"/>
      <c r="AU117" s="9">
        <f t="shared" si="43"/>
        <v>0</v>
      </c>
      <c r="AV117" s="9">
        <f t="shared" si="44"/>
        <v>71</v>
      </c>
    </row>
    <row r="118" spans="1:48" x14ac:dyDescent="0.25">
      <c r="A118" s="9" t="s">
        <v>1010</v>
      </c>
      <c r="B118" s="9" t="s">
        <v>1011</v>
      </c>
      <c r="C118" s="9" t="s">
        <v>616</v>
      </c>
      <c r="D118" s="9" t="s">
        <v>617</v>
      </c>
      <c r="E118" t="s">
        <v>1035</v>
      </c>
      <c r="F118" t="str">
        <f t="shared" si="25"/>
        <v>Not NYC</v>
      </c>
      <c r="G118" s="9" t="s">
        <v>76</v>
      </c>
      <c r="H118" s="36">
        <v>44.676223</v>
      </c>
      <c r="I118" s="36">
        <v>-74.981645999999998</v>
      </c>
      <c r="J118" s="40">
        <f t="shared" si="47"/>
        <v>4</v>
      </c>
      <c r="K118" s="40">
        <f t="shared" si="26"/>
        <v>4</v>
      </c>
      <c r="L118" s="40">
        <f t="shared" si="27"/>
        <v>4</v>
      </c>
      <c r="M118" s="41">
        <v>27470.461717869937</v>
      </c>
      <c r="N118" s="41">
        <v>11978.399004885145</v>
      </c>
      <c r="O118" s="41">
        <f t="shared" si="49"/>
        <v>1888.9982204817625</v>
      </c>
      <c r="P118" s="42">
        <f t="shared" si="28"/>
        <v>1</v>
      </c>
      <c r="Q118" s="43">
        <v>1985</v>
      </c>
      <c r="R118" s="43">
        <v>2018</v>
      </c>
      <c r="S118" s="40">
        <f t="shared" si="29"/>
        <v>0</v>
      </c>
      <c r="T118" s="40"/>
      <c r="U118" s="40">
        <f t="shared" si="30"/>
        <v>0</v>
      </c>
      <c r="V118" s="40" t="str">
        <f>IFERROR(VLOOKUP(A118,'Data Tables'!$L$3:$M$89,2,FALSE),"No")</f>
        <v>No</v>
      </c>
      <c r="W118" s="40">
        <f t="shared" si="31"/>
        <v>0</v>
      </c>
      <c r="X118" s="43"/>
      <c r="Y118" s="40">
        <f t="shared" si="32"/>
        <v>0</v>
      </c>
      <c r="Z118" s="43" t="s">
        <v>46</v>
      </c>
      <c r="AA118" s="40">
        <f t="shared" si="33"/>
        <v>4</v>
      </c>
      <c r="AB118" s="44" t="str">
        <f>IF(AND(E118="Manhattan",G118="Multifamily Housing"),IF(Q118&lt;1980,"Dual Fuel","Natural Gas"),IF(AND(E118="Manhattan",G118&lt;&gt;"Multifamily Housing"),IF(Q118&lt;1945,"Oil",IF(Q118&lt;1980,"Dual Fuel","Natural Gas")),IF(E118="Downstate/LI/HV",IF(Q118&lt;1980,"Dual Fuel","Natural Gas"),IF(Q118&lt;1945,"Dual Fuel","Natural Gas"))))</f>
        <v>Natural Gas</v>
      </c>
      <c r="AC118" s="42">
        <f t="shared" si="34"/>
        <v>2</v>
      </c>
      <c r="AD118" s="44" t="str">
        <f>IF(AND(E118="Upstate",Q118&gt;=1945),"Furnace",IF(Q118&gt;=1980,"HW Boiler",IF(AND(E118="Downstate/LI/HV",Q118&gt;=1945),"Furnace","Steam Boiler")))</f>
        <v>Furnace</v>
      </c>
      <c r="AE118" s="42">
        <f t="shared" si="35"/>
        <v>3</v>
      </c>
      <c r="AF118" s="45">
        <v>1990</v>
      </c>
      <c r="AG118" s="40">
        <f t="shared" si="36"/>
        <v>2</v>
      </c>
      <c r="AH118" s="45" t="str">
        <f t="shared" si="50"/>
        <v>Forced Air</v>
      </c>
      <c r="AI118" s="40">
        <f t="shared" si="37"/>
        <v>4</v>
      </c>
      <c r="AJ118" s="46" t="s">
        <v>42</v>
      </c>
      <c r="AK118" s="40">
        <f t="shared" si="38"/>
        <v>0</v>
      </c>
      <c r="AL118" s="9" t="s">
        <v>1064</v>
      </c>
      <c r="AM118" s="9">
        <f t="shared" si="39"/>
        <v>1</v>
      </c>
      <c r="AN118" s="9" t="s">
        <v>1047</v>
      </c>
      <c r="AO118" s="47">
        <f>VLOOKUP(AN118,'Data Tables'!$E$4:$F$15,2,FALSE)</f>
        <v>8.6002589999999994</v>
      </c>
      <c r="AP118" s="9">
        <f t="shared" si="40"/>
        <v>4</v>
      </c>
      <c r="AQ118" s="9" t="s">
        <v>1061</v>
      </c>
      <c r="AR118" s="9">
        <f t="shared" si="41"/>
        <v>4</v>
      </c>
      <c r="AS118" s="9" t="str">
        <f t="shared" si="42"/>
        <v>Not NYC</v>
      </c>
      <c r="AT118" s="9"/>
      <c r="AU118" s="9">
        <f t="shared" si="43"/>
        <v>0</v>
      </c>
      <c r="AV118" s="9">
        <f t="shared" si="44"/>
        <v>71</v>
      </c>
    </row>
    <row r="119" spans="1:48" x14ac:dyDescent="0.25">
      <c r="A119" s="9" t="s">
        <v>1015</v>
      </c>
      <c r="B119" s="9" t="s">
        <v>1016</v>
      </c>
      <c r="C119" s="9" t="s">
        <v>1017</v>
      </c>
      <c r="D119" s="9" t="s">
        <v>1018</v>
      </c>
      <c r="E119" t="s">
        <v>1035</v>
      </c>
      <c r="F119" t="str">
        <f t="shared" si="25"/>
        <v>Not NYC</v>
      </c>
      <c r="G119" s="9" t="s">
        <v>76</v>
      </c>
      <c r="H119" s="36">
        <v>43.068150000000003</v>
      </c>
      <c r="I119" s="36">
        <v>-74.331023999999999</v>
      </c>
      <c r="J119" s="40">
        <f t="shared" si="47"/>
        <v>4</v>
      </c>
      <c r="K119" s="40">
        <f t="shared" si="26"/>
        <v>4</v>
      </c>
      <c r="L119" s="40">
        <f t="shared" si="27"/>
        <v>4</v>
      </c>
      <c r="M119" s="41">
        <v>26230.977554512825</v>
      </c>
      <c r="N119" s="41">
        <v>11437.926259235244</v>
      </c>
      <c r="O119" s="41">
        <f t="shared" si="49"/>
        <v>1803.7654565426762</v>
      </c>
      <c r="P119" s="42">
        <f t="shared" si="28"/>
        <v>1</v>
      </c>
      <c r="Q119" s="43">
        <v>1968</v>
      </c>
      <c r="R119" s="43">
        <v>2020</v>
      </c>
      <c r="S119" s="40">
        <f t="shared" si="29"/>
        <v>0</v>
      </c>
      <c r="T119" s="40"/>
      <c r="U119" s="40">
        <f t="shared" si="30"/>
        <v>0</v>
      </c>
      <c r="V119" s="40" t="str">
        <f>IFERROR(VLOOKUP(A119,'Data Tables'!$L$3:$M$89,2,FALSE),"No")</f>
        <v>No</v>
      </c>
      <c r="W119" s="40">
        <f t="shared" si="31"/>
        <v>0</v>
      </c>
      <c r="X119" s="43"/>
      <c r="Y119" s="40">
        <f t="shared" si="32"/>
        <v>0</v>
      </c>
      <c r="Z119" s="43" t="s">
        <v>46</v>
      </c>
      <c r="AA119" s="40">
        <f t="shared" si="33"/>
        <v>4</v>
      </c>
      <c r="AB119" s="44" t="str">
        <f>IF(AND(E119="Manhattan",G119="Multifamily Housing"),IF(Q119&lt;1980,"Dual Fuel","Natural Gas"),IF(AND(E119="Manhattan",G119&lt;&gt;"Multifamily Housing"),IF(Q119&lt;1945,"Oil",IF(Q119&lt;1980,"Dual Fuel","Natural Gas")),IF(E119="Downstate/LI/HV",IF(Q119&lt;1980,"Dual Fuel","Natural Gas"),IF(Q119&lt;1945,"Dual Fuel","Natural Gas"))))</f>
        <v>Natural Gas</v>
      </c>
      <c r="AC119" s="42">
        <f t="shared" si="34"/>
        <v>2</v>
      </c>
      <c r="AD119" s="44" t="str">
        <f>IF(AND(E119="Upstate",Q119&gt;=1945),"Furnace",IF(Q119&gt;=1980,"HW Boiler",IF(AND(E119="Downstate/LI/HV",Q119&gt;=1945),"Furnace","Steam Boiler")))</f>
        <v>Furnace</v>
      </c>
      <c r="AE119" s="42">
        <f t="shared" si="35"/>
        <v>3</v>
      </c>
      <c r="AF119" s="45">
        <v>1990</v>
      </c>
      <c r="AG119" s="40">
        <f t="shared" si="36"/>
        <v>2</v>
      </c>
      <c r="AH119" s="45" t="str">
        <f t="shared" si="50"/>
        <v>Forced Air</v>
      </c>
      <c r="AI119" s="40">
        <f t="shared" si="37"/>
        <v>4</v>
      </c>
      <c r="AJ119" s="46" t="s">
        <v>42</v>
      </c>
      <c r="AK119" s="40">
        <f t="shared" si="38"/>
        <v>0</v>
      </c>
      <c r="AL119" s="9" t="s">
        <v>1064</v>
      </c>
      <c r="AM119" s="9">
        <f t="shared" si="39"/>
        <v>1</v>
      </c>
      <c r="AN119" s="9" t="s">
        <v>1047</v>
      </c>
      <c r="AO119" s="47">
        <f>VLOOKUP(AN119,'Data Tables'!$E$4:$F$15,2,FALSE)</f>
        <v>8.6002589999999994</v>
      </c>
      <c r="AP119" s="9">
        <f t="shared" si="40"/>
        <v>4</v>
      </c>
      <c r="AQ119" s="9" t="s">
        <v>1061</v>
      </c>
      <c r="AR119" s="9">
        <f t="shared" si="41"/>
        <v>4</v>
      </c>
      <c r="AS119" s="9" t="str">
        <f t="shared" si="42"/>
        <v>Not NYC</v>
      </c>
      <c r="AT119" s="9"/>
      <c r="AU119" s="9">
        <f t="shared" si="43"/>
        <v>0</v>
      </c>
      <c r="AV119" s="9">
        <f t="shared" si="44"/>
        <v>71</v>
      </c>
    </row>
    <row r="120" spans="1:48" hidden="1" x14ac:dyDescent="0.25">
      <c r="A120" s="9" t="s">
        <v>247</v>
      </c>
      <c r="B120" s="9" t="s">
        <v>248</v>
      </c>
      <c r="C120" s="9" t="s">
        <v>38</v>
      </c>
      <c r="D120" s="9" t="s">
        <v>38</v>
      </c>
      <c r="E120" t="s">
        <v>1034</v>
      </c>
      <c r="F120" t="str">
        <f t="shared" si="25"/>
        <v>NYC</v>
      </c>
      <c r="G120" s="9" t="s">
        <v>39</v>
      </c>
      <c r="H120" s="36">
        <v>40.692827000000001</v>
      </c>
      <c r="I120" s="36">
        <v>-73.968245999999994</v>
      </c>
      <c r="J120" s="40">
        <f t="shared" si="47"/>
        <v>3</v>
      </c>
      <c r="K120" s="40">
        <f t="shared" si="26"/>
        <v>2</v>
      </c>
      <c r="L120" s="40">
        <f t="shared" si="27"/>
        <v>3</v>
      </c>
      <c r="M120" s="41">
        <v>93079.15635294118</v>
      </c>
      <c r="N120" s="41">
        <v>927.19583039783379</v>
      </c>
      <c r="O120" s="41">
        <f t="shared" si="49"/>
        <v>6400.5608103875447</v>
      </c>
      <c r="P120" s="42">
        <f t="shared" si="28"/>
        <v>2</v>
      </c>
      <c r="Q120" s="43">
        <v>1954</v>
      </c>
      <c r="R120" s="43"/>
      <c r="S120" s="40">
        <f t="shared" si="29"/>
        <v>3</v>
      </c>
      <c r="T120" s="40"/>
      <c r="U120" s="40">
        <f t="shared" si="30"/>
        <v>0</v>
      </c>
      <c r="V120" s="40" t="str">
        <f>IFERROR(VLOOKUP(A120,'Data Tables'!$L$3:$M$89,2,FALSE),"No")</f>
        <v>No</v>
      </c>
      <c r="W120" s="40">
        <f t="shared" si="31"/>
        <v>0</v>
      </c>
      <c r="X120" s="43"/>
      <c r="Y120" s="40">
        <f t="shared" si="32"/>
        <v>0</v>
      </c>
      <c r="Z120" s="41" t="s">
        <v>67</v>
      </c>
      <c r="AA120" s="40">
        <f t="shared" si="33"/>
        <v>2</v>
      </c>
      <c r="AB120" s="41" t="s">
        <v>47</v>
      </c>
      <c r="AC120" s="42">
        <f t="shared" si="34"/>
        <v>3</v>
      </c>
      <c r="AD120" s="41" t="s">
        <v>74</v>
      </c>
      <c r="AE120" s="42">
        <f t="shared" si="35"/>
        <v>2</v>
      </c>
      <c r="AF120" s="43">
        <v>2010</v>
      </c>
      <c r="AG120" s="40">
        <f t="shared" si="36"/>
        <v>1</v>
      </c>
      <c r="AH120" s="45" t="str">
        <f t="shared" si="50"/>
        <v>Forced Air</v>
      </c>
      <c r="AI120" s="40">
        <f t="shared" si="37"/>
        <v>4</v>
      </c>
      <c r="AJ120" s="46" t="s">
        <v>42</v>
      </c>
      <c r="AK120" s="40">
        <f t="shared" si="38"/>
        <v>0</v>
      </c>
      <c r="AL120" s="9" t="s">
        <v>1048</v>
      </c>
      <c r="AM120" s="9">
        <f t="shared" si="39"/>
        <v>4</v>
      </c>
      <c r="AN120" s="9" t="s">
        <v>1055</v>
      </c>
      <c r="AO120" s="47">
        <f>VLOOKUP(AN120,'Data Tables'!$E$4:$F$15,2,FALSE)</f>
        <v>20.157194</v>
      </c>
      <c r="AP120" s="9">
        <f t="shared" si="40"/>
        <v>0</v>
      </c>
      <c r="AQ120" s="9" t="s">
        <v>1050</v>
      </c>
      <c r="AR120" s="9">
        <f t="shared" si="41"/>
        <v>2</v>
      </c>
      <c r="AS120" s="9" t="str">
        <f t="shared" si="42"/>
        <v>NYC Dual Fuel</v>
      </c>
      <c r="AT120" s="9"/>
      <c r="AU120" s="9">
        <f t="shared" si="43"/>
        <v>3</v>
      </c>
      <c r="AV120" s="9">
        <f t="shared" si="44"/>
        <v>71</v>
      </c>
    </row>
    <row r="121" spans="1:48" x14ac:dyDescent="0.25">
      <c r="A121" s="9" t="s">
        <v>517</v>
      </c>
      <c r="B121" s="9" t="s">
        <v>518</v>
      </c>
      <c r="C121" s="9" t="s">
        <v>519</v>
      </c>
      <c r="D121" s="9" t="s">
        <v>450</v>
      </c>
      <c r="E121" t="s">
        <v>1034</v>
      </c>
      <c r="F121" t="str">
        <f t="shared" si="25"/>
        <v>Not NYC</v>
      </c>
      <c r="G121" s="9" t="s">
        <v>53</v>
      </c>
      <c r="H121" s="36">
        <v>40.812446999999999</v>
      </c>
      <c r="I121" s="36">
        <v>-73.607799999999997</v>
      </c>
      <c r="J121" s="40">
        <f t="shared" si="47"/>
        <v>2</v>
      </c>
      <c r="K121" s="40">
        <f t="shared" si="26"/>
        <v>0</v>
      </c>
      <c r="L121" s="40">
        <f t="shared" si="27"/>
        <v>1</v>
      </c>
      <c r="M121" s="41">
        <v>123019.8332142857</v>
      </c>
      <c r="N121" s="41">
        <v>13848.723914473683</v>
      </c>
      <c r="O121" s="41">
        <f t="shared" si="49"/>
        <v>8459.422648676471</v>
      </c>
      <c r="P121" s="42">
        <f t="shared" si="28"/>
        <v>3</v>
      </c>
      <c r="Q121" s="43">
        <v>1965</v>
      </c>
      <c r="R121" s="43"/>
      <c r="S121" s="40">
        <f t="shared" si="29"/>
        <v>3</v>
      </c>
      <c r="T121" s="40"/>
      <c r="U121" s="40">
        <f t="shared" si="30"/>
        <v>0</v>
      </c>
      <c r="V121" s="40" t="str">
        <f>IFERROR(VLOOKUP(A121,'Data Tables'!$L$3:$M$89,2,FALSE),"No")</f>
        <v>Yes</v>
      </c>
      <c r="W121" s="40">
        <f t="shared" si="31"/>
        <v>4</v>
      </c>
      <c r="X121" s="43" t="s">
        <v>1090</v>
      </c>
      <c r="Y121" s="40">
        <f t="shared" si="32"/>
        <v>4</v>
      </c>
      <c r="Z121" s="43" t="s">
        <v>46</v>
      </c>
      <c r="AA121" s="40">
        <f t="shared" si="33"/>
        <v>4</v>
      </c>
      <c r="AB121" s="44" t="str">
        <f>IF(AND(E121="Manhattan",G121="Multifamily Housing"),IF(Q121&lt;1980,"Dual Fuel","Natural Gas"),IF(AND(E121="Manhattan",G121&lt;&gt;"Multifamily Housing"),IF(Q121&lt;1945,"Oil",IF(Q121&lt;1980,"Dual Fuel","Natural Gas")),IF(E121="Downstate/LI/HV",IF(Q121&lt;1980,"Dual Fuel","Natural Gas"),IF(Q121&lt;1945,"Dual Fuel","Natural Gas"))))</f>
        <v>Dual Fuel</v>
      </c>
      <c r="AC121" s="42">
        <f t="shared" si="34"/>
        <v>3</v>
      </c>
      <c r="AD121" s="44" t="str">
        <f>IF(AND(E121="Upstate",Q121&gt;=1945),"Furnace",IF(Q121&gt;=1980,"HW Boiler",IF(AND(E121="Downstate/LI/HV",Q121&gt;=1945),"Furnace","Steam Boiler")))</f>
        <v>Furnace</v>
      </c>
      <c r="AE121" s="42">
        <f t="shared" si="35"/>
        <v>3</v>
      </c>
      <c r="AF121" s="45">
        <v>1990</v>
      </c>
      <c r="AG121" s="40">
        <f t="shared" si="36"/>
        <v>2</v>
      </c>
      <c r="AH121" s="45" t="str">
        <f t="shared" si="50"/>
        <v>Forced Air</v>
      </c>
      <c r="AI121" s="40">
        <f t="shared" si="37"/>
        <v>4</v>
      </c>
      <c r="AJ121" s="46" t="s">
        <v>42</v>
      </c>
      <c r="AK121" s="40">
        <f t="shared" si="38"/>
        <v>0</v>
      </c>
      <c r="AL121" s="9" t="s">
        <v>1048</v>
      </c>
      <c r="AM121" s="9">
        <f t="shared" si="39"/>
        <v>4</v>
      </c>
      <c r="AN121" s="9" t="s">
        <v>1052</v>
      </c>
      <c r="AO121" s="47">
        <f>VLOOKUP(AN121,'Data Tables'!$E$4:$F$15,2,FALSE)</f>
        <v>18.814844999999998</v>
      </c>
      <c r="AP121" s="9">
        <f t="shared" si="40"/>
        <v>1</v>
      </c>
      <c r="AQ121" s="9" t="s">
        <v>1058</v>
      </c>
      <c r="AR121" s="9">
        <f t="shared" si="41"/>
        <v>1</v>
      </c>
      <c r="AS121" s="9" t="str">
        <f t="shared" si="42"/>
        <v>Not NYC</v>
      </c>
      <c r="AT121" s="9"/>
      <c r="AU121" s="9">
        <f t="shared" si="43"/>
        <v>0</v>
      </c>
      <c r="AV121" s="9">
        <f t="shared" si="44"/>
        <v>71</v>
      </c>
    </row>
    <row r="122" spans="1:48" hidden="1" x14ac:dyDescent="0.25">
      <c r="A122" s="9" t="s">
        <v>202</v>
      </c>
      <c r="B122" s="9" t="s">
        <v>203</v>
      </c>
      <c r="C122" s="9" t="s">
        <v>62</v>
      </c>
      <c r="D122" s="9" t="s">
        <v>63</v>
      </c>
      <c r="E122" t="s">
        <v>63</v>
      </c>
      <c r="F122" t="str">
        <f t="shared" si="25"/>
        <v>NYC</v>
      </c>
      <c r="G122" s="9" t="s">
        <v>53</v>
      </c>
      <c r="H122" s="36">
        <v>40.747225800000002</v>
      </c>
      <c r="I122" s="36">
        <v>-73.994861200000003</v>
      </c>
      <c r="J122" s="40">
        <f t="shared" si="47"/>
        <v>2</v>
      </c>
      <c r="K122" s="40">
        <f t="shared" si="26"/>
        <v>0</v>
      </c>
      <c r="L122" s="40">
        <f t="shared" si="27"/>
        <v>1</v>
      </c>
      <c r="M122" s="41">
        <v>131299.38779294118</v>
      </c>
      <c r="N122" s="41">
        <v>14833.73989105263</v>
      </c>
      <c r="O122" s="41">
        <f t="shared" si="49"/>
        <v>9028.7637841146025</v>
      </c>
      <c r="P122" s="42">
        <f t="shared" si="28"/>
        <v>3</v>
      </c>
      <c r="Q122" s="43">
        <v>1954</v>
      </c>
      <c r="R122" s="43">
        <v>2018</v>
      </c>
      <c r="S122" s="40">
        <f t="shared" si="29"/>
        <v>0</v>
      </c>
      <c r="T122" s="40" t="s">
        <v>1162</v>
      </c>
      <c r="U122" s="40">
        <f t="shared" si="30"/>
        <v>4</v>
      </c>
      <c r="V122" s="40" t="str">
        <f>IFERROR(VLOOKUP(A122,'Data Tables'!$L$3:$M$89,2,FALSE),"No")</f>
        <v>Yes</v>
      </c>
      <c r="W122" s="40">
        <f t="shared" si="31"/>
        <v>4</v>
      </c>
      <c r="X122" s="43"/>
      <c r="Y122" s="40">
        <f t="shared" si="32"/>
        <v>0</v>
      </c>
      <c r="Z122" s="41" t="s">
        <v>40</v>
      </c>
      <c r="AA122" s="40">
        <f t="shared" si="33"/>
        <v>0</v>
      </c>
      <c r="AB122" s="41" t="s">
        <v>41</v>
      </c>
      <c r="AC122" s="42">
        <f t="shared" si="34"/>
        <v>2</v>
      </c>
      <c r="AD122" s="41" t="s">
        <v>54</v>
      </c>
      <c r="AE122" s="42">
        <f t="shared" si="35"/>
        <v>2</v>
      </c>
      <c r="AF122" s="43">
        <v>1974</v>
      </c>
      <c r="AG122" s="40">
        <f t="shared" si="36"/>
        <v>3</v>
      </c>
      <c r="AH122" s="43" t="s">
        <v>89</v>
      </c>
      <c r="AI122" s="40">
        <f t="shared" si="37"/>
        <v>4</v>
      </c>
      <c r="AJ122" s="46" t="s">
        <v>50</v>
      </c>
      <c r="AK122" s="40">
        <f t="shared" si="38"/>
        <v>3</v>
      </c>
      <c r="AL122" s="9" t="s">
        <v>1048</v>
      </c>
      <c r="AM122" s="9">
        <f t="shared" si="39"/>
        <v>4</v>
      </c>
      <c r="AN122" s="9" t="s">
        <v>1055</v>
      </c>
      <c r="AO122" s="47">
        <f>VLOOKUP(AN122,'Data Tables'!$E$4:$F$15,2,FALSE)</f>
        <v>20.157194</v>
      </c>
      <c r="AP122" s="9">
        <f t="shared" si="40"/>
        <v>0</v>
      </c>
      <c r="AQ122" s="9" t="s">
        <v>1050</v>
      </c>
      <c r="AR122" s="9">
        <f t="shared" si="41"/>
        <v>2</v>
      </c>
      <c r="AS122" s="9" t="str">
        <f t="shared" si="42"/>
        <v>NYC Natural Gas</v>
      </c>
      <c r="AT122" s="9"/>
      <c r="AU122" s="9">
        <f t="shared" si="43"/>
        <v>2</v>
      </c>
      <c r="AV122" s="9">
        <f t="shared" si="44"/>
        <v>71</v>
      </c>
    </row>
    <row r="123" spans="1:48" hidden="1" x14ac:dyDescent="0.25">
      <c r="A123" s="9" t="s">
        <v>368</v>
      </c>
      <c r="B123" s="9" t="s">
        <v>369</v>
      </c>
      <c r="C123" s="9" t="s">
        <v>38</v>
      </c>
      <c r="D123" s="9" t="s">
        <v>38</v>
      </c>
      <c r="E123" t="s">
        <v>1034</v>
      </c>
      <c r="F123" t="str">
        <f t="shared" si="25"/>
        <v>NYC</v>
      </c>
      <c r="G123" s="9" t="s">
        <v>76</v>
      </c>
      <c r="H123" s="36">
        <v>40.659744000000003</v>
      </c>
      <c r="I123" s="36">
        <v>-73.933959999999999</v>
      </c>
      <c r="J123" s="40">
        <f t="shared" ref="J123:J134" si="51">IF(OR(G123="Hospitals",G123="Nursing Homes",G123="Hotels",G123="Airports"),4,IF(OR(G123="Multifamily Housing",G123="Correctional Facilities",G123="Military"),3,IF(G123="Colleges &amp; Universities",2,IF(G123="Office",0,666))))</f>
        <v>4</v>
      </c>
      <c r="K123" s="40">
        <f t="shared" si="26"/>
        <v>4</v>
      </c>
      <c r="L123" s="40">
        <f t="shared" si="27"/>
        <v>4</v>
      </c>
      <c r="M123" s="41">
        <v>196779.94465321131</v>
      </c>
      <c r="N123" s="41">
        <v>85805.208424365381</v>
      </c>
      <c r="O123" s="41">
        <v>13531.515017623768</v>
      </c>
      <c r="P123" s="42">
        <f t="shared" si="28"/>
        <v>3</v>
      </c>
      <c r="Q123" s="43">
        <v>1975</v>
      </c>
      <c r="R123" s="43"/>
      <c r="S123" s="40">
        <f t="shared" si="29"/>
        <v>3</v>
      </c>
      <c r="T123" s="40"/>
      <c r="U123" s="40">
        <f t="shared" si="30"/>
        <v>0</v>
      </c>
      <c r="V123" s="40" t="str">
        <f>IFERROR(VLOOKUP(A123,'Data Tables'!$L$3:$M$89,2,FALSE),"No")</f>
        <v>No</v>
      </c>
      <c r="W123" s="40">
        <f t="shared" si="31"/>
        <v>0</v>
      </c>
      <c r="X123" s="43"/>
      <c r="Y123" s="40">
        <f t="shared" si="32"/>
        <v>0</v>
      </c>
      <c r="Z123" s="41" t="s">
        <v>67</v>
      </c>
      <c r="AA123" s="40">
        <f t="shared" si="33"/>
        <v>2</v>
      </c>
      <c r="AB123" s="41" t="s">
        <v>41</v>
      </c>
      <c r="AC123" s="42">
        <f t="shared" si="34"/>
        <v>2</v>
      </c>
      <c r="AD123" s="41" t="s">
        <v>104</v>
      </c>
      <c r="AE123" s="42">
        <f t="shared" si="35"/>
        <v>3</v>
      </c>
      <c r="AF123" s="43">
        <v>1991</v>
      </c>
      <c r="AG123" s="40">
        <f t="shared" si="36"/>
        <v>2</v>
      </c>
      <c r="AH123" s="45" t="str">
        <f>IF(AND(E123="Upstate",Q123&gt;=1945),"Forced Air",IF(Q123&gt;=1980,"Hydronic",IF(AND(E123="Downstate/LI/HV",Q123&gt;=1945),"Forced Air","Steam")))</f>
        <v>Forced Air</v>
      </c>
      <c r="AI123" s="40">
        <f t="shared" si="37"/>
        <v>4</v>
      </c>
      <c r="AJ123" s="46" t="s">
        <v>42</v>
      </c>
      <c r="AK123" s="40">
        <f t="shared" si="38"/>
        <v>0</v>
      </c>
      <c r="AL123" s="9" t="s">
        <v>1048</v>
      </c>
      <c r="AM123" s="9">
        <f t="shared" si="39"/>
        <v>4</v>
      </c>
      <c r="AN123" s="9" t="s">
        <v>1055</v>
      </c>
      <c r="AO123" s="47">
        <f>VLOOKUP(AN123,'Data Tables'!$E$4:$F$15,2,FALSE)</f>
        <v>20.157194</v>
      </c>
      <c r="AP123" s="9">
        <f t="shared" si="40"/>
        <v>0</v>
      </c>
      <c r="AQ123" s="9" t="s">
        <v>1050</v>
      </c>
      <c r="AR123" s="9">
        <f t="shared" si="41"/>
        <v>2</v>
      </c>
      <c r="AS123" s="9" t="str">
        <f t="shared" si="42"/>
        <v>NYC Natural Gas</v>
      </c>
      <c r="AT123" s="9" t="s">
        <v>1162</v>
      </c>
      <c r="AU123" s="9">
        <f t="shared" si="43"/>
        <v>0</v>
      </c>
      <c r="AV123" s="9">
        <f t="shared" si="44"/>
        <v>70</v>
      </c>
    </row>
    <row r="124" spans="1:48" hidden="1" x14ac:dyDescent="0.25">
      <c r="A124" s="49" t="s">
        <v>177</v>
      </c>
      <c r="B124" s="9" t="s">
        <v>178</v>
      </c>
      <c r="C124" s="9" t="s">
        <v>59</v>
      </c>
      <c r="D124" s="9" t="s">
        <v>59</v>
      </c>
      <c r="E124" t="s">
        <v>1034</v>
      </c>
      <c r="F124" t="str">
        <f t="shared" si="25"/>
        <v>NYC</v>
      </c>
      <c r="G124" s="9" t="s">
        <v>39</v>
      </c>
      <c r="H124" s="36">
        <v>40.697471200000003</v>
      </c>
      <c r="I124" s="36">
        <v>-73.795957900000005</v>
      </c>
      <c r="J124" s="40">
        <f t="shared" si="51"/>
        <v>3</v>
      </c>
      <c r="K124" s="40">
        <f t="shared" si="26"/>
        <v>2</v>
      </c>
      <c r="L124" s="40">
        <f t="shared" si="27"/>
        <v>3</v>
      </c>
      <c r="M124" s="41">
        <v>160701.79800000001</v>
      </c>
      <c r="N124" s="41">
        <v>2910.7818284231048</v>
      </c>
      <c r="O124" s="41">
        <f t="shared" ref="O124:O154" si="52">(M124/0.85)*116.9*0.0005</f>
        <v>11050.611874235297</v>
      </c>
      <c r="P124" s="42">
        <f t="shared" si="28"/>
        <v>3</v>
      </c>
      <c r="Q124" s="43">
        <v>1940</v>
      </c>
      <c r="R124" s="43"/>
      <c r="S124" s="40">
        <f t="shared" si="29"/>
        <v>4</v>
      </c>
      <c r="T124" s="40" t="s">
        <v>1162</v>
      </c>
      <c r="U124" s="40">
        <f t="shared" si="30"/>
        <v>4</v>
      </c>
      <c r="V124" s="40" t="str">
        <f>IFERROR(VLOOKUP(A124,'Data Tables'!$L$3:$M$89,2,FALSE),"No")</f>
        <v>No</v>
      </c>
      <c r="W124" s="40">
        <f t="shared" si="31"/>
        <v>0</v>
      </c>
      <c r="X124" s="43"/>
      <c r="Y124" s="40">
        <f t="shared" si="32"/>
        <v>0</v>
      </c>
      <c r="Z124" s="41" t="s">
        <v>46</v>
      </c>
      <c r="AA124" s="40">
        <f t="shared" si="33"/>
        <v>4</v>
      </c>
      <c r="AB124" s="44" t="str">
        <f>IF(AND(E124="Manhattan",G124="Multifamily Housing"),IF(Q124&lt;1980,"Dual Fuel","Natural Gas"),IF(AND(E124="Manhattan",G124&lt;&gt;"Multifamily Housing"),IF(Q124&lt;1945,"Oil",IF(Q124&lt;1980,"Dual Fuel","Natural Gas")),IF(E124="Downstate/LI/HV",IF(Q124&lt;1980,"Dual Fuel","Natural Gas"),IF(Q124&lt;1945,"Dual Fuel","Natural Gas"))))</f>
        <v>Dual Fuel</v>
      </c>
      <c r="AC124" s="42">
        <f t="shared" si="34"/>
        <v>3</v>
      </c>
      <c r="AD124" s="44" t="str">
        <f>IF(AND(E124="Upstate",Q124&gt;=1945),"Furnace",IF(Q124&gt;=1980,"HW Boiler",IF(AND(E124="Downstate/LI/HV",Q124&gt;=1945),"Furnace","Steam Boiler")))</f>
        <v>Steam Boiler</v>
      </c>
      <c r="AE124" s="42">
        <f t="shared" si="35"/>
        <v>2</v>
      </c>
      <c r="AF124" s="45">
        <v>1990</v>
      </c>
      <c r="AG124" s="40">
        <f t="shared" si="36"/>
        <v>2</v>
      </c>
      <c r="AH124" s="45" t="str">
        <f>IF(AND(E124="Upstate",Q124&gt;=1945),"Forced Air",IF(Q124&gt;=1980,"Hydronic",IF(AND(E124="Downstate/LI/HV",Q124&gt;=1945),"Forced Air","Steam")))</f>
        <v>Steam</v>
      </c>
      <c r="AI124" s="40">
        <f t="shared" si="37"/>
        <v>2</v>
      </c>
      <c r="AJ124" s="46" t="s">
        <v>42</v>
      </c>
      <c r="AK124" s="40">
        <f t="shared" si="38"/>
        <v>0</v>
      </c>
      <c r="AL124" s="9" t="s">
        <v>1048</v>
      </c>
      <c r="AM124" s="9">
        <f t="shared" si="39"/>
        <v>4</v>
      </c>
      <c r="AN124" s="9" t="s">
        <v>1055</v>
      </c>
      <c r="AO124" s="47">
        <f>VLOOKUP(AN124,'Data Tables'!$E$4:$F$15,2,FALSE)</f>
        <v>20.157194</v>
      </c>
      <c r="AP124" s="9">
        <f t="shared" si="40"/>
        <v>0</v>
      </c>
      <c r="AQ124" s="9" t="s">
        <v>1050</v>
      </c>
      <c r="AR124" s="9">
        <f t="shared" si="41"/>
        <v>2</v>
      </c>
      <c r="AS124" s="9" t="str">
        <f t="shared" si="42"/>
        <v>NYC Dual Fuel</v>
      </c>
      <c r="AT124" s="9" t="s">
        <v>1162</v>
      </c>
      <c r="AU124" s="9">
        <f t="shared" si="43"/>
        <v>0</v>
      </c>
      <c r="AV124" s="9">
        <f t="shared" si="44"/>
        <v>70</v>
      </c>
    </row>
    <row r="125" spans="1:48" hidden="1" x14ac:dyDescent="0.25">
      <c r="A125" s="9" t="s">
        <v>255</v>
      </c>
      <c r="B125" s="38" t="s">
        <v>256</v>
      </c>
      <c r="C125" s="9" t="s">
        <v>38</v>
      </c>
      <c r="D125" s="9" t="s">
        <v>38</v>
      </c>
      <c r="E125" t="s">
        <v>1034</v>
      </c>
      <c r="F125" t="str">
        <f t="shared" si="25"/>
        <v>NYC</v>
      </c>
      <c r="G125" s="9" t="s">
        <v>76</v>
      </c>
      <c r="H125" s="36">
        <v>40.656311799999997</v>
      </c>
      <c r="I125" s="36">
        <v>-73.936687699999993</v>
      </c>
      <c r="J125" s="40">
        <f t="shared" si="51"/>
        <v>4</v>
      </c>
      <c r="K125" s="40">
        <f t="shared" si="26"/>
        <v>4</v>
      </c>
      <c r="L125" s="40">
        <f t="shared" si="27"/>
        <v>4</v>
      </c>
      <c r="M125" s="41">
        <v>85179.036571764707</v>
      </c>
      <c r="N125" s="41">
        <v>35826.398746744184</v>
      </c>
      <c r="O125" s="41">
        <f t="shared" si="52"/>
        <v>5857.3113971995854</v>
      </c>
      <c r="P125" s="42">
        <f t="shared" si="28"/>
        <v>2</v>
      </c>
      <c r="Q125" s="43">
        <v>1937</v>
      </c>
      <c r="R125" s="43">
        <v>2019</v>
      </c>
      <c r="S125" s="40">
        <f t="shared" si="29"/>
        <v>0</v>
      </c>
      <c r="T125" s="40" t="s">
        <v>1162</v>
      </c>
      <c r="U125" s="40">
        <f t="shared" si="30"/>
        <v>4</v>
      </c>
      <c r="V125" s="40" t="str">
        <f>IFERROR(VLOOKUP(A125,'Data Tables'!$L$3:$M$89,2,FALSE),"No")</f>
        <v>No</v>
      </c>
      <c r="W125" s="40">
        <f t="shared" si="31"/>
        <v>0</v>
      </c>
      <c r="X125" s="43" t="s">
        <v>1128</v>
      </c>
      <c r="Y125" s="40">
        <f t="shared" si="32"/>
        <v>4</v>
      </c>
      <c r="Z125" s="41" t="s">
        <v>46</v>
      </c>
      <c r="AA125" s="40">
        <f t="shared" si="33"/>
        <v>4</v>
      </c>
      <c r="AB125" s="44" t="str">
        <f>IF(AND(E125="Manhattan",G125="Multifamily Housing"),IF(Q125&lt;1980,"Dual Fuel","Natural Gas"),IF(AND(E125="Manhattan",G125&lt;&gt;"Multifamily Housing"),IF(Q125&lt;1945,"Oil",IF(Q125&lt;1980,"Dual Fuel","Natural Gas")),IF(E125="Downstate/LI/HV",IF(Q125&lt;1980,"Dual Fuel","Natural Gas"),IF(Q125&lt;1945,"Dual Fuel","Natural Gas"))))</f>
        <v>Dual Fuel</v>
      </c>
      <c r="AC125" s="42">
        <f t="shared" si="34"/>
        <v>3</v>
      </c>
      <c r="AD125" s="44" t="str">
        <f>IF(AND(E125="Upstate",Q125&gt;=1945),"Furnace",IF(Q125&gt;=1980,"HW Boiler",IF(AND(E125="Downstate/LI/HV",Q125&gt;=1945),"Furnace","Steam Boiler")))</f>
        <v>Steam Boiler</v>
      </c>
      <c r="AE125" s="42">
        <f t="shared" si="35"/>
        <v>2</v>
      </c>
      <c r="AF125" s="45">
        <v>1990</v>
      </c>
      <c r="AG125" s="40">
        <f t="shared" si="36"/>
        <v>2</v>
      </c>
      <c r="AH125" s="45" t="str">
        <f>IF(AND(E125="Upstate",Q125&gt;=1945),"Forced Air",IF(Q125&gt;=1980,"Hydronic",IF(AND(E125="Downstate/LI/HV",Q125&gt;=1945),"Forced Air","Steam")))</f>
        <v>Steam</v>
      </c>
      <c r="AI125" s="40">
        <f t="shared" si="37"/>
        <v>2</v>
      </c>
      <c r="AJ125" s="46" t="s">
        <v>42</v>
      </c>
      <c r="AK125" s="40">
        <f t="shared" si="38"/>
        <v>0</v>
      </c>
      <c r="AL125" s="9" t="s">
        <v>1048</v>
      </c>
      <c r="AM125" s="9">
        <f t="shared" si="39"/>
        <v>4</v>
      </c>
      <c r="AN125" s="9" t="s">
        <v>1055</v>
      </c>
      <c r="AO125" s="47">
        <f>VLOOKUP(AN125,'Data Tables'!$E$4:$F$15,2,FALSE)</f>
        <v>20.157194</v>
      </c>
      <c r="AP125" s="9">
        <f t="shared" si="40"/>
        <v>0</v>
      </c>
      <c r="AQ125" s="9" t="s">
        <v>1050</v>
      </c>
      <c r="AR125" s="9">
        <f t="shared" si="41"/>
        <v>2</v>
      </c>
      <c r="AS125" s="9" t="str">
        <f t="shared" si="42"/>
        <v>NYC Dual Fuel</v>
      </c>
      <c r="AT125" s="9" t="s">
        <v>1162</v>
      </c>
      <c r="AU125" s="9">
        <f t="shared" si="43"/>
        <v>0</v>
      </c>
      <c r="AV125" s="9">
        <f t="shared" si="44"/>
        <v>70</v>
      </c>
    </row>
    <row r="126" spans="1:48" hidden="1" x14ac:dyDescent="0.25">
      <c r="A126" s="9" t="s">
        <v>119</v>
      </c>
      <c r="B126" s="9" t="s">
        <v>119</v>
      </c>
      <c r="C126" s="9" t="s">
        <v>62</v>
      </c>
      <c r="D126" s="9" t="s">
        <v>63</v>
      </c>
      <c r="E126" t="s">
        <v>63</v>
      </c>
      <c r="F126" t="str">
        <f t="shared" si="25"/>
        <v>NYC</v>
      </c>
      <c r="G126" s="9" t="s">
        <v>76</v>
      </c>
      <c r="H126" s="36">
        <v>40.738935099999999</v>
      </c>
      <c r="I126" s="36">
        <v>-73.9753367</v>
      </c>
      <c r="J126" s="40">
        <f t="shared" si="51"/>
        <v>4</v>
      </c>
      <c r="K126" s="40">
        <f t="shared" si="26"/>
        <v>4</v>
      </c>
      <c r="L126" s="40">
        <f t="shared" si="27"/>
        <v>4</v>
      </c>
      <c r="M126" s="41">
        <v>243200.83545317646</v>
      </c>
      <c r="N126" s="41">
        <v>102290.54538725581</v>
      </c>
      <c r="O126" s="41">
        <f t="shared" si="52"/>
        <v>16723.633920280194</v>
      </c>
      <c r="P126" s="42">
        <f t="shared" si="28"/>
        <v>4</v>
      </c>
      <c r="Q126" s="43">
        <v>1879</v>
      </c>
      <c r="R126" s="43"/>
      <c r="S126" s="40">
        <f t="shared" si="29"/>
        <v>4</v>
      </c>
      <c r="T126" s="40" t="s">
        <v>1162</v>
      </c>
      <c r="U126" s="40">
        <f t="shared" si="30"/>
        <v>4</v>
      </c>
      <c r="V126" s="40" t="str">
        <f>IFERROR(VLOOKUP(A126,'Data Tables'!$L$3:$M$89,2,FALSE),"No")</f>
        <v>No</v>
      </c>
      <c r="W126" s="40">
        <f t="shared" si="31"/>
        <v>0</v>
      </c>
      <c r="X126" s="43"/>
      <c r="Y126" s="40">
        <f t="shared" si="32"/>
        <v>0</v>
      </c>
      <c r="Z126" s="41" t="s">
        <v>40</v>
      </c>
      <c r="AA126" s="40">
        <f t="shared" si="33"/>
        <v>0</v>
      </c>
      <c r="AB126" s="41" t="s">
        <v>41</v>
      </c>
      <c r="AC126" s="42">
        <f t="shared" si="34"/>
        <v>2</v>
      </c>
      <c r="AD126" s="41" t="s">
        <v>54</v>
      </c>
      <c r="AE126" s="42">
        <f t="shared" si="35"/>
        <v>2</v>
      </c>
      <c r="AF126" s="45">
        <v>1990</v>
      </c>
      <c r="AG126" s="40">
        <f t="shared" si="36"/>
        <v>2</v>
      </c>
      <c r="AH126" t="s">
        <v>49</v>
      </c>
      <c r="AI126" s="40">
        <f t="shared" si="37"/>
        <v>2</v>
      </c>
      <c r="AJ126" s="51" t="s">
        <v>49</v>
      </c>
      <c r="AK126" s="40">
        <f t="shared" si="38"/>
        <v>1</v>
      </c>
      <c r="AL126" s="9" t="s">
        <v>1048</v>
      </c>
      <c r="AM126" s="9">
        <f t="shared" si="39"/>
        <v>4</v>
      </c>
      <c r="AN126" s="9" t="s">
        <v>1055</v>
      </c>
      <c r="AO126" s="47">
        <f>VLOOKUP(AN126,'Data Tables'!$E$4:$F$15,2,FALSE)</f>
        <v>20.157194</v>
      </c>
      <c r="AP126" s="9">
        <f t="shared" si="40"/>
        <v>0</v>
      </c>
      <c r="AQ126" s="9" t="s">
        <v>1050</v>
      </c>
      <c r="AR126" s="9">
        <f t="shared" si="41"/>
        <v>2</v>
      </c>
      <c r="AS126" s="9" t="str">
        <f t="shared" si="42"/>
        <v>NYC Natural Gas</v>
      </c>
      <c r="AT126" s="9" t="s">
        <v>1162</v>
      </c>
      <c r="AU126" s="9">
        <f t="shared" si="43"/>
        <v>0</v>
      </c>
      <c r="AV126" s="9">
        <f t="shared" si="44"/>
        <v>70</v>
      </c>
    </row>
    <row r="127" spans="1:48" x14ac:dyDescent="0.25">
      <c r="A127" s="9" t="s">
        <v>825</v>
      </c>
      <c r="B127" s="9" t="s">
        <v>826</v>
      </c>
      <c r="C127" s="9" t="s">
        <v>827</v>
      </c>
      <c r="D127" s="9" t="s">
        <v>406</v>
      </c>
      <c r="E127" t="s">
        <v>1034</v>
      </c>
      <c r="F127" t="str">
        <f t="shared" si="25"/>
        <v>Not NYC</v>
      </c>
      <c r="G127" s="9" t="s">
        <v>76</v>
      </c>
      <c r="H127" s="36">
        <v>41.391300000000001</v>
      </c>
      <c r="I127" s="36">
        <v>-74.423699999999997</v>
      </c>
      <c r="J127" s="40">
        <f t="shared" si="51"/>
        <v>4</v>
      </c>
      <c r="K127" s="40">
        <f t="shared" si="26"/>
        <v>4</v>
      </c>
      <c r="L127" s="40">
        <f t="shared" si="27"/>
        <v>4</v>
      </c>
      <c r="M127" s="41">
        <v>38237.016815873343</v>
      </c>
      <c r="N127" s="41">
        <v>16673.11779761919</v>
      </c>
      <c r="O127" s="41">
        <f t="shared" si="52"/>
        <v>2629.3572151621142</v>
      </c>
      <c r="P127" s="42">
        <f t="shared" si="28"/>
        <v>1</v>
      </c>
      <c r="Q127" s="43">
        <v>1973</v>
      </c>
      <c r="R127" s="43">
        <v>2014</v>
      </c>
      <c r="S127" s="40">
        <f t="shared" si="29"/>
        <v>0</v>
      </c>
      <c r="T127" s="40" t="s">
        <v>1162</v>
      </c>
      <c r="U127" s="40">
        <f t="shared" si="30"/>
        <v>4</v>
      </c>
      <c r="V127" s="40" t="str">
        <f>IFERROR(VLOOKUP(A127,'Data Tables'!$L$3:$M$89,2,FALSE),"No")</f>
        <v>No</v>
      </c>
      <c r="W127" s="40">
        <f t="shared" si="31"/>
        <v>0</v>
      </c>
      <c r="X127" s="43"/>
      <c r="Y127" s="40">
        <f t="shared" si="32"/>
        <v>0</v>
      </c>
      <c r="Z127" s="43" t="s">
        <v>46</v>
      </c>
      <c r="AA127" s="40">
        <f t="shared" si="33"/>
        <v>4</v>
      </c>
      <c r="AB127" s="43" t="s">
        <v>47</v>
      </c>
      <c r="AC127" s="42">
        <f t="shared" si="34"/>
        <v>3</v>
      </c>
      <c r="AD127" s="41" t="s">
        <v>54</v>
      </c>
      <c r="AE127" s="42">
        <f t="shared" si="35"/>
        <v>2</v>
      </c>
      <c r="AF127" s="45">
        <v>1990</v>
      </c>
      <c r="AG127" s="40">
        <f t="shared" si="36"/>
        <v>2</v>
      </c>
      <c r="AH127" s="43" t="s">
        <v>49</v>
      </c>
      <c r="AI127" s="40">
        <f t="shared" si="37"/>
        <v>2</v>
      </c>
      <c r="AJ127" s="46" t="s">
        <v>49</v>
      </c>
      <c r="AK127" s="40">
        <f t="shared" si="38"/>
        <v>1</v>
      </c>
      <c r="AL127" s="9" t="s">
        <v>1060</v>
      </c>
      <c r="AM127" s="9">
        <f t="shared" si="39"/>
        <v>2</v>
      </c>
      <c r="AN127" s="9" t="s">
        <v>1051</v>
      </c>
      <c r="AO127" s="47">
        <f>VLOOKUP(AN127,'Data Tables'!$E$4:$F$15,2,FALSE)</f>
        <v>13.688314</v>
      </c>
      <c r="AP127" s="9">
        <f t="shared" si="40"/>
        <v>2</v>
      </c>
      <c r="AQ127" s="9" t="s">
        <v>1061</v>
      </c>
      <c r="AR127" s="9">
        <f t="shared" si="41"/>
        <v>4</v>
      </c>
      <c r="AS127" s="9" t="str">
        <f t="shared" si="42"/>
        <v>Not NYC</v>
      </c>
      <c r="AT127" s="9"/>
      <c r="AU127" s="9">
        <f t="shared" si="43"/>
        <v>0</v>
      </c>
      <c r="AV127" s="9">
        <f t="shared" si="44"/>
        <v>71</v>
      </c>
    </row>
    <row r="128" spans="1:48" x14ac:dyDescent="0.25">
      <c r="A128" s="9" t="s">
        <v>522</v>
      </c>
      <c r="B128" s="9" t="s">
        <v>523</v>
      </c>
      <c r="C128" s="9" t="s">
        <v>524</v>
      </c>
      <c r="D128" s="9" t="s">
        <v>524</v>
      </c>
      <c r="E128" t="s">
        <v>1035</v>
      </c>
      <c r="F128" t="str">
        <f t="shared" si="25"/>
        <v>Not NYC</v>
      </c>
      <c r="G128" s="9" t="s">
        <v>76</v>
      </c>
      <c r="H128" s="36">
        <v>42.819996000000003</v>
      </c>
      <c r="I128" s="36">
        <v>-73.919224999999997</v>
      </c>
      <c r="J128" s="40">
        <f t="shared" si="51"/>
        <v>4</v>
      </c>
      <c r="K128" s="40">
        <f t="shared" si="26"/>
        <v>4</v>
      </c>
      <c r="L128" s="40">
        <f t="shared" si="27"/>
        <v>4</v>
      </c>
      <c r="M128" s="41">
        <v>117958.99088239386</v>
      </c>
      <c r="N128" s="41">
        <v>51435.606489415935</v>
      </c>
      <c r="O128" s="41">
        <f t="shared" si="52"/>
        <v>8111.4153142069672</v>
      </c>
      <c r="P128" s="42">
        <f t="shared" si="28"/>
        <v>3</v>
      </c>
      <c r="Q128" s="43">
        <v>1906</v>
      </c>
      <c r="R128" s="43"/>
      <c r="S128" s="40">
        <f t="shared" si="29"/>
        <v>4</v>
      </c>
      <c r="T128" s="40"/>
      <c r="U128" s="40">
        <f t="shared" si="30"/>
        <v>0</v>
      </c>
      <c r="V128" s="40" t="str">
        <f>IFERROR(VLOOKUP(A128,'Data Tables'!$L$3:$M$89,2,FALSE),"No")</f>
        <v>No</v>
      </c>
      <c r="W128" s="40">
        <f t="shared" si="31"/>
        <v>0</v>
      </c>
      <c r="X128" s="43" t="s">
        <v>1091</v>
      </c>
      <c r="Y128" s="40">
        <f t="shared" si="32"/>
        <v>4</v>
      </c>
      <c r="Z128" s="43" t="s">
        <v>156</v>
      </c>
      <c r="AA128" s="40">
        <f t="shared" si="33"/>
        <v>0</v>
      </c>
      <c r="AB128" s="43" t="s">
        <v>41</v>
      </c>
      <c r="AC128" s="42">
        <f t="shared" si="34"/>
        <v>2</v>
      </c>
      <c r="AD128" s="41" t="s">
        <v>104</v>
      </c>
      <c r="AE128" s="42">
        <f t="shared" si="35"/>
        <v>3</v>
      </c>
      <c r="AF128" s="43">
        <v>2001</v>
      </c>
      <c r="AG128" s="40">
        <f t="shared" si="36"/>
        <v>1</v>
      </c>
      <c r="AH128" s="45" t="str">
        <f>IF(AND(E128="Upstate",Q128&gt;=1945),"Forced Air",IF(Q128&gt;=1980,"Hydronic",IF(AND(E128="Downstate/LI/HV",Q128&gt;=1945),"Forced Air","Steam")))</f>
        <v>Steam</v>
      </c>
      <c r="AI128" s="40">
        <f t="shared" si="37"/>
        <v>2</v>
      </c>
      <c r="AJ128" s="46" t="s">
        <v>42</v>
      </c>
      <c r="AK128" s="40">
        <f t="shared" si="38"/>
        <v>0</v>
      </c>
      <c r="AL128" s="9" t="s">
        <v>1060</v>
      </c>
      <c r="AM128" s="9">
        <f t="shared" si="39"/>
        <v>2</v>
      </c>
      <c r="AN128" s="9" t="s">
        <v>1047</v>
      </c>
      <c r="AO128" s="47">
        <f>VLOOKUP(AN128,'Data Tables'!$E$4:$F$15,2,FALSE)</f>
        <v>8.6002589999999994</v>
      </c>
      <c r="AP128" s="9">
        <f t="shared" si="40"/>
        <v>4</v>
      </c>
      <c r="AQ128" s="9" t="s">
        <v>1061</v>
      </c>
      <c r="AR128" s="9">
        <f t="shared" si="41"/>
        <v>4</v>
      </c>
      <c r="AS128" s="9" t="str">
        <f t="shared" si="42"/>
        <v>Not NYC</v>
      </c>
      <c r="AT128" s="9"/>
      <c r="AU128" s="9">
        <f t="shared" si="43"/>
        <v>0</v>
      </c>
      <c r="AV128" s="9">
        <f t="shared" si="44"/>
        <v>70</v>
      </c>
    </row>
    <row r="129" spans="1:48" hidden="1" x14ac:dyDescent="0.25">
      <c r="A129" s="9" t="s">
        <v>36</v>
      </c>
      <c r="B129" s="9" t="s">
        <v>37</v>
      </c>
      <c r="C129" s="9" t="s">
        <v>38</v>
      </c>
      <c r="D129" s="9" t="s">
        <v>38</v>
      </c>
      <c r="E129" t="s">
        <v>1034</v>
      </c>
      <c r="F129" t="str">
        <f t="shared" si="25"/>
        <v>NYC</v>
      </c>
      <c r="G129" s="9" t="s">
        <v>39</v>
      </c>
      <c r="H129" s="36">
        <v>40.687769000000003</v>
      </c>
      <c r="I129" s="36">
        <v>-73.940244000000007</v>
      </c>
      <c r="J129" s="40">
        <f t="shared" si="51"/>
        <v>3</v>
      </c>
      <c r="K129" s="40">
        <f t="shared" si="26"/>
        <v>2</v>
      </c>
      <c r="L129" s="40">
        <f t="shared" si="27"/>
        <v>3</v>
      </c>
      <c r="M129" s="41">
        <v>5705383.8344705896</v>
      </c>
      <c r="N129" s="41">
        <v>578.46157238339333</v>
      </c>
      <c r="O129" s="41">
        <f t="shared" si="52"/>
        <v>392329.04132330115</v>
      </c>
      <c r="P129" s="42">
        <f t="shared" si="28"/>
        <v>4</v>
      </c>
      <c r="Q129" s="43">
        <v>1974</v>
      </c>
      <c r="R129" s="43"/>
      <c r="S129" s="40">
        <f t="shared" si="29"/>
        <v>3</v>
      </c>
      <c r="T129" s="40"/>
      <c r="U129" s="40">
        <f t="shared" si="30"/>
        <v>0</v>
      </c>
      <c r="V129" s="40" t="str">
        <f>IFERROR(VLOOKUP(A129,'Data Tables'!$L$3:$M$89,2,FALSE),"No")</f>
        <v>No</v>
      </c>
      <c r="W129" s="40">
        <f t="shared" si="31"/>
        <v>0</v>
      </c>
      <c r="X129" s="43"/>
      <c r="Y129" s="40">
        <f t="shared" si="32"/>
        <v>0</v>
      </c>
      <c r="Z129" s="41" t="s">
        <v>40</v>
      </c>
      <c r="AA129" s="40">
        <f t="shared" si="33"/>
        <v>0</v>
      </c>
      <c r="AB129" s="41" t="s">
        <v>41</v>
      </c>
      <c r="AC129" s="42">
        <f t="shared" si="34"/>
        <v>2</v>
      </c>
      <c r="AD129" s="44" t="str">
        <f>IF(AND(E129="Upstate",Q129&gt;=1945),"Furnace",IF(Q129&gt;=1980,"HW Boiler",IF(AND(E129="Downstate/LI/HV",Q129&gt;=1945),"Furnace","Steam Boiler")))</f>
        <v>Furnace</v>
      </c>
      <c r="AE129" s="42">
        <f t="shared" si="35"/>
        <v>3</v>
      </c>
      <c r="AF129" s="43">
        <v>1974</v>
      </c>
      <c r="AG129" s="40">
        <f t="shared" si="36"/>
        <v>3</v>
      </c>
      <c r="AH129" s="45" t="str">
        <f>IF(AND(E129="Upstate",Q129&gt;=1945),"Forced Air",IF(Q129&gt;=1980,"Hydronic",IF(AND(E129="Downstate/LI/HV",Q129&gt;=1945),"Forced Air","Steam")))</f>
        <v>Forced Air</v>
      </c>
      <c r="AI129" s="40">
        <f t="shared" si="37"/>
        <v>4</v>
      </c>
      <c r="AJ129" s="46" t="s">
        <v>42</v>
      </c>
      <c r="AK129" s="40">
        <f t="shared" si="38"/>
        <v>0</v>
      </c>
      <c r="AL129" s="9" t="s">
        <v>1048</v>
      </c>
      <c r="AM129" s="9">
        <f t="shared" si="39"/>
        <v>4</v>
      </c>
      <c r="AN129" s="9" t="s">
        <v>1055</v>
      </c>
      <c r="AO129" s="47">
        <f>VLOOKUP(AN129,'Data Tables'!$E$4:$F$15,2,FALSE)</f>
        <v>20.157194</v>
      </c>
      <c r="AP129" s="9">
        <f t="shared" si="40"/>
        <v>0</v>
      </c>
      <c r="AQ129" s="9" t="s">
        <v>1050</v>
      </c>
      <c r="AR129" s="9">
        <f t="shared" si="41"/>
        <v>2</v>
      </c>
      <c r="AS129" s="9" t="str">
        <f t="shared" si="42"/>
        <v>NYC Natural Gas</v>
      </c>
      <c r="AT129" s="9"/>
      <c r="AU129" s="9">
        <f t="shared" si="43"/>
        <v>2</v>
      </c>
      <c r="AV129" s="9">
        <f t="shared" si="44"/>
        <v>70</v>
      </c>
    </row>
    <row r="130" spans="1:48" hidden="1" x14ac:dyDescent="0.25">
      <c r="A130" s="9" t="s">
        <v>78</v>
      </c>
      <c r="B130" s="9" t="s">
        <v>79</v>
      </c>
      <c r="C130" s="9" t="s">
        <v>45</v>
      </c>
      <c r="D130" s="9" t="s">
        <v>45</v>
      </c>
      <c r="E130" t="s">
        <v>1034</v>
      </c>
      <c r="F130" t="str">
        <f t="shared" si="25"/>
        <v>NYC</v>
      </c>
      <c r="G130" s="9" t="s">
        <v>53</v>
      </c>
      <c r="H130" s="36">
        <v>40.861203000000003</v>
      </c>
      <c r="I130" s="36">
        <v>-73.889218099999994</v>
      </c>
      <c r="J130" s="40">
        <f t="shared" si="51"/>
        <v>2</v>
      </c>
      <c r="K130" s="40">
        <f t="shared" si="26"/>
        <v>0</v>
      </c>
      <c r="L130" s="40">
        <f t="shared" si="27"/>
        <v>1</v>
      </c>
      <c r="M130" s="41">
        <v>616770.98285564221</v>
      </c>
      <c r="N130" s="41">
        <v>69680.601606897544</v>
      </c>
      <c r="O130" s="41">
        <f t="shared" si="52"/>
        <v>42412.075232837989</v>
      </c>
      <c r="P130" s="42">
        <f t="shared" si="28"/>
        <v>4</v>
      </c>
      <c r="Q130" s="43">
        <v>1841</v>
      </c>
      <c r="R130" s="43">
        <v>2014</v>
      </c>
      <c r="S130" s="40">
        <f t="shared" si="29"/>
        <v>0</v>
      </c>
      <c r="T130" s="40"/>
      <c r="U130" s="40">
        <f t="shared" si="30"/>
        <v>0</v>
      </c>
      <c r="V130" s="40" t="str">
        <f>IFERROR(VLOOKUP(A130,'Data Tables'!$L$3:$M$89,2,FALSE),"No")</f>
        <v>Yes</v>
      </c>
      <c r="W130" s="40">
        <f t="shared" si="31"/>
        <v>4</v>
      </c>
      <c r="X130" s="43" t="s">
        <v>1119</v>
      </c>
      <c r="Y130" s="40">
        <f t="shared" si="32"/>
        <v>4</v>
      </c>
      <c r="Z130" s="41" t="s">
        <v>46</v>
      </c>
      <c r="AA130" s="40">
        <f t="shared" si="33"/>
        <v>4</v>
      </c>
      <c r="AB130" s="41" t="s">
        <v>41</v>
      </c>
      <c r="AC130" s="42">
        <f t="shared" si="34"/>
        <v>2</v>
      </c>
      <c r="AD130" s="41" t="s">
        <v>54</v>
      </c>
      <c r="AE130" s="42">
        <f t="shared" si="35"/>
        <v>2</v>
      </c>
      <c r="AF130" s="45">
        <v>1990</v>
      </c>
      <c r="AG130" s="40">
        <f t="shared" si="36"/>
        <v>2</v>
      </c>
      <c r="AH130" s="43" t="s">
        <v>49</v>
      </c>
      <c r="AI130" s="40">
        <f t="shared" si="37"/>
        <v>2</v>
      </c>
      <c r="AJ130" s="46" t="s">
        <v>49</v>
      </c>
      <c r="AK130" s="40">
        <f t="shared" si="38"/>
        <v>1</v>
      </c>
      <c r="AL130" s="9" t="s">
        <v>1048</v>
      </c>
      <c r="AM130" s="9">
        <f t="shared" si="39"/>
        <v>4</v>
      </c>
      <c r="AN130" s="9" t="s">
        <v>1055</v>
      </c>
      <c r="AO130" s="47">
        <f>VLOOKUP(AN130,'Data Tables'!$E$4:$F$15,2,FALSE)</f>
        <v>20.157194</v>
      </c>
      <c r="AP130" s="9">
        <f t="shared" si="40"/>
        <v>0</v>
      </c>
      <c r="AQ130" s="9" t="s">
        <v>1050</v>
      </c>
      <c r="AR130" s="9">
        <f t="shared" si="41"/>
        <v>2</v>
      </c>
      <c r="AS130" s="9" t="str">
        <f t="shared" si="42"/>
        <v>NYC Natural Gas</v>
      </c>
      <c r="AT130" s="9"/>
      <c r="AU130" s="9">
        <f t="shared" si="43"/>
        <v>2</v>
      </c>
      <c r="AV130" s="9">
        <f t="shared" si="44"/>
        <v>70</v>
      </c>
    </row>
    <row r="131" spans="1:48" x14ac:dyDescent="0.25">
      <c r="A131" s="9" t="s">
        <v>806</v>
      </c>
      <c r="B131" s="9" t="s">
        <v>807</v>
      </c>
      <c r="C131" s="9" t="s">
        <v>808</v>
      </c>
      <c r="D131" s="9" t="s">
        <v>681</v>
      </c>
      <c r="E131" t="s">
        <v>1035</v>
      </c>
      <c r="F131" t="str">
        <f t="shared" si="25"/>
        <v>Not NYC</v>
      </c>
      <c r="G131" s="9" t="s">
        <v>76</v>
      </c>
      <c r="H131" s="36">
        <v>42.960616999999999</v>
      </c>
      <c r="I131" s="36">
        <v>-77.138957000000005</v>
      </c>
      <c r="J131" s="40">
        <f t="shared" si="51"/>
        <v>4</v>
      </c>
      <c r="K131" s="40">
        <f t="shared" si="26"/>
        <v>4</v>
      </c>
      <c r="L131" s="40">
        <f t="shared" si="27"/>
        <v>4</v>
      </c>
      <c r="M131" s="41">
        <v>40023.060331135406</v>
      </c>
      <c r="N131" s="41">
        <v>17451.91584206486</v>
      </c>
      <c r="O131" s="41">
        <f t="shared" si="52"/>
        <v>2752.1739721821937</v>
      </c>
      <c r="P131" s="42">
        <f t="shared" si="28"/>
        <v>1</v>
      </c>
      <c r="Q131" s="43">
        <v>1972</v>
      </c>
      <c r="R131" s="43">
        <v>2021</v>
      </c>
      <c r="S131" s="40">
        <f t="shared" si="29"/>
        <v>0</v>
      </c>
      <c r="T131" s="40"/>
      <c r="U131" s="40">
        <f t="shared" si="30"/>
        <v>0</v>
      </c>
      <c r="V131" s="40" t="str">
        <f>IFERROR(VLOOKUP(A131,'Data Tables'!$L$3:$M$89,2,FALSE),"No")</f>
        <v>No</v>
      </c>
      <c r="W131" s="40">
        <f t="shared" si="31"/>
        <v>0</v>
      </c>
      <c r="X131" s="43"/>
      <c r="Y131" s="40">
        <f t="shared" si="32"/>
        <v>0</v>
      </c>
      <c r="Z131" s="43" t="s">
        <v>46</v>
      </c>
      <c r="AA131" s="40">
        <f t="shared" si="33"/>
        <v>4</v>
      </c>
      <c r="AB131" s="43" t="s">
        <v>41</v>
      </c>
      <c r="AC131" s="42">
        <f t="shared" si="34"/>
        <v>2</v>
      </c>
      <c r="AD131" s="41" t="s">
        <v>104</v>
      </c>
      <c r="AE131" s="42">
        <f t="shared" si="35"/>
        <v>3</v>
      </c>
      <c r="AF131" s="43">
        <v>1994</v>
      </c>
      <c r="AG131" s="40">
        <f t="shared" si="36"/>
        <v>2</v>
      </c>
      <c r="AH131" s="45" t="str">
        <f>IF(AND(E131="Upstate",Q131&gt;=1945),"Forced Air",IF(Q131&gt;=1980,"Hydronic",IF(AND(E131="Downstate/LI/HV",Q131&gt;=1945),"Forced Air","Steam")))</f>
        <v>Forced Air</v>
      </c>
      <c r="AI131" s="40">
        <f t="shared" si="37"/>
        <v>4</v>
      </c>
      <c r="AJ131" s="46" t="s">
        <v>42</v>
      </c>
      <c r="AK131" s="40">
        <f t="shared" si="38"/>
        <v>0</v>
      </c>
      <c r="AL131" s="9" t="s">
        <v>1060</v>
      </c>
      <c r="AM131" s="9">
        <f t="shared" si="39"/>
        <v>2</v>
      </c>
      <c r="AN131" s="9" t="s">
        <v>1053</v>
      </c>
      <c r="AO131" s="47">
        <f>VLOOKUP(AN131,'Data Tables'!$E$4:$F$15,2,FALSE)</f>
        <v>9.6621608999999999</v>
      </c>
      <c r="AP131" s="9">
        <f t="shared" si="40"/>
        <v>3</v>
      </c>
      <c r="AQ131" s="9" t="s">
        <v>1061</v>
      </c>
      <c r="AR131" s="9">
        <f t="shared" si="41"/>
        <v>4</v>
      </c>
      <c r="AS131" s="9" t="str">
        <f t="shared" si="42"/>
        <v>Not NYC</v>
      </c>
      <c r="AT131" s="9"/>
      <c r="AU131" s="9">
        <f t="shared" si="43"/>
        <v>0</v>
      </c>
      <c r="AV131" s="9">
        <f t="shared" si="44"/>
        <v>70</v>
      </c>
    </row>
    <row r="132" spans="1:48" x14ac:dyDescent="0.25">
      <c r="A132" s="9" t="s">
        <v>421</v>
      </c>
      <c r="B132" s="9" t="s">
        <v>422</v>
      </c>
      <c r="C132" s="9" t="s">
        <v>423</v>
      </c>
      <c r="D132" s="9" t="s">
        <v>424</v>
      </c>
      <c r="E132" t="s">
        <v>1034</v>
      </c>
      <c r="F132" t="str">
        <f t="shared" si="25"/>
        <v>Not NYC</v>
      </c>
      <c r="G132" s="9" t="s">
        <v>53</v>
      </c>
      <c r="H132" s="36">
        <v>40.914760000000001</v>
      </c>
      <c r="I132" s="36">
        <v>-73.120459999999994</v>
      </c>
      <c r="J132" s="40">
        <f t="shared" si="51"/>
        <v>2</v>
      </c>
      <c r="K132" s="40">
        <f t="shared" si="26"/>
        <v>0</v>
      </c>
      <c r="L132" s="40">
        <f t="shared" si="27"/>
        <v>1</v>
      </c>
      <c r="M132" s="41">
        <v>319907</v>
      </c>
      <c r="N132" s="41">
        <v>36012</v>
      </c>
      <c r="O132" s="41">
        <f t="shared" si="52"/>
        <v>21998.310764705886</v>
      </c>
      <c r="P132" s="42">
        <f t="shared" si="28"/>
        <v>4</v>
      </c>
      <c r="Q132" s="43">
        <v>1962</v>
      </c>
      <c r="R132" s="43">
        <v>2017</v>
      </c>
      <c r="S132" s="40">
        <f t="shared" si="29"/>
        <v>0</v>
      </c>
      <c r="T132" s="40" t="s">
        <v>1162</v>
      </c>
      <c r="U132" s="40">
        <f t="shared" si="30"/>
        <v>4</v>
      </c>
      <c r="V132" s="40" t="str">
        <f>IFERROR(VLOOKUP(A132,'Data Tables'!$L$3:$M$89,2,FALSE),"No")</f>
        <v>No</v>
      </c>
      <c r="W132" s="40">
        <f t="shared" si="31"/>
        <v>0</v>
      </c>
      <c r="X132" s="43"/>
      <c r="Y132" s="40">
        <f t="shared" si="32"/>
        <v>0</v>
      </c>
      <c r="Z132" s="43" t="s">
        <v>46</v>
      </c>
      <c r="AA132" s="40">
        <f t="shared" si="33"/>
        <v>4</v>
      </c>
      <c r="AB132" s="43" t="s">
        <v>41</v>
      </c>
      <c r="AC132" s="42">
        <f t="shared" si="34"/>
        <v>2</v>
      </c>
      <c r="AD132" s="41" t="s">
        <v>48</v>
      </c>
      <c r="AE132" s="42">
        <f t="shared" si="35"/>
        <v>3</v>
      </c>
      <c r="AF132" s="43">
        <v>1968</v>
      </c>
      <c r="AG132" s="40">
        <f t="shared" si="36"/>
        <v>3</v>
      </c>
      <c r="AH132" s="43" t="s">
        <v>49</v>
      </c>
      <c r="AI132" s="40">
        <f t="shared" si="37"/>
        <v>2</v>
      </c>
      <c r="AJ132" s="46" t="s">
        <v>50</v>
      </c>
      <c r="AK132" s="40">
        <f t="shared" si="38"/>
        <v>3</v>
      </c>
      <c r="AL132" s="9" t="s">
        <v>1048</v>
      </c>
      <c r="AM132" s="9">
        <f t="shared" si="39"/>
        <v>4</v>
      </c>
      <c r="AN132" s="9" t="s">
        <v>1052</v>
      </c>
      <c r="AO132" s="47">
        <f>VLOOKUP(AN132,'Data Tables'!$E$4:$F$15,2,FALSE)</f>
        <v>18.814844999999998</v>
      </c>
      <c r="AP132" s="9">
        <f t="shared" si="40"/>
        <v>1</v>
      </c>
      <c r="AQ132" s="9" t="s">
        <v>1058</v>
      </c>
      <c r="AR132" s="9">
        <f t="shared" si="41"/>
        <v>1</v>
      </c>
      <c r="AS132" s="9" t="str">
        <f t="shared" si="42"/>
        <v>Not NYC</v>
      </c>
      <c r="AT132" s="9"/>
      <c r="AU132" s="9">
        <f t="shared" si="43"/>
        <v>0</v>
      </c>
      <c r="AV132" s="9">
        <f t="shared" si="44"/>
        <v>70</v>
      </c>
    </row>
    <row r="133" spans="1:48" x14ac:dyDescent="0.25">
      <c r="A133" s="9" t="s">
        <v>783</v>
      </c>
      <c r="B133" s="9"/>
      <c r="C133" s="9" t="s">
        <v>413</v>
      </c>
      <c r="D133" s="9" t="s">
        <v>414</v>
      </c>
      <c r="E133" t="s">
        <v>1035</v>
      </c>
      <c r="F133" t="str">
        <f t="shared" ref="F133:F196" si="53">IF(OR(D133="Brooklyn",D133="Bronx",D133="Queens",D133="Manhattan",D133="Staten Island"),"NYC","Not NYC")</f>
        <v>Not NYC</v>
      </c>
      <c r="G133" s="9" t="s">
        <v>316</v>
      </c>
      <c r="H133" s="36">
        <v>43.124232681003498</v>
      </c>
      <c r="I133" s="36">
        <v>-76.086742242347995</v>
      </c>
      <c r="J133" s="40">
        <f t="shared" si="51"/>
        <v>3</v>
      </c>
      <c r="K133" s="40">
        <f t="shared" ref="K133:K196" si="54">IF(OR(G133="Hospitals",G133="Hotels",G133="Airports"),4,IF(G133="Nursing Homes",3,IF(OR(G133="Multifamily Housing",G133="Military"),2,IF(OR(G133="Office",G133="Correctional Facilities"),1,0))))</f>
        <v>2</v>
      </c>
      <c r="L133" s="40">
        <f t="shared" ref="L133:L196" si="55">IF(OR(G133="Hospitals",G133="Nursing Homes",G133="Hotels",G133="Airports"),4,IF(AND(E133="Upstate",OR(G133="Multifamily Housing",G133="Military")),2,IF(OR(G133="Multifamily Housing",G133="Military"),3,IF(G133="Office",2,IF(OR(G133="Correctional Facilities",G133="Colleges &amp; Universities"),1,666)))))</f>
        <v>2</v>
      </c>
      <c r="M133" s="41">
        <v>42797.574174968671</v>
      </c>
      <c r="N133" s="41">
        <v>6231.9274675831584</v>
      </c>
      <c r="O133" s="41">
        <f t="shared" si="52"/>
        <v>2942.9626006199046</v>
      </c>
      <c r="P133" s="42">
        <f t="shared" ref="P133:P196" si="56">IF(M133&gt;=200000,4,IF(M133&gt;=100000,3,IF(M133&gt;=50000,2,IF(M133&gt;=20000,1,0))))</f>
        <v>1</v>
      </c>
      <c r="Q133" s="43">
        <v>1941</v>
      </c>
      <c r="R133" s="43"/>
      <c r="S133" s="40">
        <f t="shared" ref="S133:S196" si="57">IF(OR(Q133&gt;=2000,R133&gt;=2000),0,IF(AND(Q133&gt;=1980,OR(R133="",R133&lt;2000)),1,IF(AND(Q133&lt;1980,R133&gt;=1980,R133&lt;2000),2,IF(Q133&lt;1945,4,3))))</f>
        <v>4</v>
      </c>
      <c r="T133" s="40" t="s">
        <v>1162</v>
      </c>
      <c r="U133" s="40">
        <f t="shared" ref="U133:U196" si="58">IF(T133="Y",4,0)</f>
        <v>4</v>
      </c>
      <c r="V133" s="40" t="str">
        <f>IFERROR(VLOOKUP(A133,'Data Tables'!$L$3:$M$89,2,FALSE),"No")</f>
        <v>No</v>
      </c>
      <c r="W133" s="40">
        <f t="shared" ref="W133:W196" si="59">IF(V133="Yes",4,0)</f>
        <v>0</v>
      </c>
      <c r="X133" s="43"/>
      <c r="Y133" s="40">
        <f t="shared" ref="Y133:Y196" si="60">IF(X133="",0,4)</f>
        <v>0</v>
      </c>
      <c r="Z133" s="43" t="s">
        <v>46</v>
      </c>
      <c r="AA133" s="40">
        <f t="shared" ref="AA133:AA196" si="61">IF(Z133="Plentiful",4,IF(Z133="Sufficient",2,IF(Z133="Limited",1,0)))</f>
        <v>4</v>
      </c>
      <c r="AB133" s="44" t="str">
        <f>IF(AND(E133="Manhattan",G133="Multifamily Housing"),IF(Q133&lt;1980,"Dual Fuel","Natural Gas"),IF(AND(E133="Manhattan",G133&lt;&gt;"Multifamily Housing"),IF(Q133&lt;1945,"Oil",IF(Q133&lt;1980,"Dual Fuel","Natural Gas")),IF(E133="Downstate/LI/HV",IF(Q133&lt;1980,"Dual Fuel","Natural Gas"),IF(Q133&lt;1945,"Dual Fuel","Natural Gas"))))</f>
        <v>Dual Fuel</v>
      </c>
      <c r="AC133" s="42">
        <f t="shared" ref="AC133:AC196" si="62">IF(OR(AB133="Coal",AB133="Oil"),4,IF(AB133="Dual Fuel",3,IF(AB133="Natural Gas",2,1)))</f>
        <v>3</v>
      </c>
      <c r="AD133" s="44" t="str">
        <f>IF(AND(E133="Upstate",Q133&gt;=1945),"Furnace",IF(Q133&gt;=1980,"HW Boiler",IF(AND(E133="Downstate/LI/HV",Q133&gt;=1945),"Furnace","Steam Boiler")))</f>
        <v>Steam Boiler</v>
      </c>
      <c r="AE133" s="42">
        <f t="shared" ref="AE133:AE196" si="63">IF(OR(AD133="HW Boiler",AD133="District HW",AD133="District HW (CHP)"),4,IF(OR(AD133="Furnace",AD133="CHP",AD133="District Steam (CHP)"),3,IF(OR(AD133="Steam Boiler",AD133="District Steam"),2,1)))</f>
        <v>2</v>
      </c>
      <c r="AF133" s="45">
        <v>1990</v>
      </c>
      <c r="AG133" s="40">
        <f t="shared" ref="AG133:AG196" si="64">IF(AF133&gt;=2000,1,IF(AF133&gt;=1980,2,IF(AF133&gt;=1950,3,4)))</f>
        <v>2</v>
      </c>
      <c r="AH133" s="45" t="str">
        <f t="shared" ref="AH133:AH146" si="65">IF(AND(E133="Upstate",Q133&gt;=1945),"Forced Air",IF(Q133&gt;=1980,"Hydronic",IF(AND(E133="Downstate/LI/HV",Q133&gt;=1945),"Forced Air","Steam")))</f>
        <v>Steam</v>
      </c>
      <c r="AI133" s="40">
        <f t="shared" ref="AI133:AI196" si="66">IF(AH133="Hydronic",4,IF(AH133="Forced Air",4,IF(AH133="Steam",2,0)))</f>
        <v>2</v>
      </c>
      <c r="AJ133" s="46" t="s">
        <v>42</v>
      </c>
      <c r="AK133" s="40">
        <f t="shared" ref="AK133:AK196" si="67">IF(OR(AJ133="HW",AJ133="HW + CW"),4,IF(AJ133="Steam + CW",3,IF(AJ133="CW",2,IF(AJ133="Steam",1,0))))</f>
        <v>0</v>
      </c>
      <c r="AL133" s="9" t="s">
        <v>1060</v>
      </c>
      <c r="AM133" s="9">
        <f t="shared" ref="AM133:AM196" si="68">IF(AL133="Zone 4",4,IF(AL133="Zone 5",2,1))</f>
        <v>2</v>
      </c>
      <c r="AN133" s="9" t="s">
        <v>1047</v>
      </c>
      <c r="AO133" s="47">
        <f>VLOOKUP(AN133,'Data Tables'!$E$4:$F$15,2,FALSE)</f>
        <v>8.6002589999999994</v>
      </c>
      <c r="AP133" s="9">
        <f t="shared" ref="AP133:AP196" si="69">IF(AO133&gt;20,0,IF(AO133&gt;15,1,IF(AO133&gt;12,2,IF(AO133&gt;9,3,4))))</f>
        <v>4</v>
      </c>
      <c r="AQ133" s="9" t="s">
        <v>1061</v>
      </c>
      <c r="AR133" s="9">
        <f t="shared" ref="AR133:AR196" si="70">IF(AD133="Electric Heat Pump",0,IF(AQ133="Lowest Emissions",4,IF(AQ133="Low Emissions",2,1)))</f>
        <v>4</v>
      </c>
      <c r="AS133" s="9" t="str">
        <f t="shared" ref="AS133:AS196" si="71">IF(F133="NYC",CONCATENATE(F133," ",AB133),"Not NYC")</f>
        <v>Not NYC</v>
      </c>
      <c r="AT133" s="9"/>
      <c r="AU133" s="9">
        <f t="shared" ref="AU133:AU196" si="72">IF(OR(AS133="Not NYC",AT133="Y"),0,IF(AS133="NYC Electricity",0,IF(AS133="NYC Natural Gas",2,IF(AS133="NYC Dual Fuel",3,4))))</f>
        <v>0</v>
      </c>
      <c r="AV133" s="9">
        <f t="shared" ref="AV133:AV196" si="73">J133*J$3+K133*K$3+L133*L$3+P133*P$3+S133*S$3+U133*U$3+W133*W$3+Y133*Y$3+AA133*AA$3+AC133*AC$3+AE133*AE$3+AG133*AG$3+AI133*AI$3+AK133*AK$3+AM133*AM$3+AP133*AP$3+AR133*AR$3+AU133*AU$3</f>
        <v>70</v>
      </c>
    </row>
    <row r="134" spans="1:48" hidden="1" x14ac:dyDescent="0.25">
      <c r="A134" s="9" t="s">
        <v>228</v>
      </c>
      <c r="B134" s="9" t="s">
        <v>229</v>
      </c>
      <c r="C134" s="9" t="s">
        <v>38</v>
      </c>
      <c r="D134" s="9" t="s">
        <v>38</v>
      </c>
      <c r="E134" t="s">
        <v>1034</v>
      </c>
      <c r="F134" t="str">
        <f t="shared" si="53"/>
        <v>NYC</v>
      </c>
      <c r="G134" s="9" t="s">
        <v>76</v>
      </c>
      <c r="H134" s="36">
        <v>40.655245899999997</v>
      </c>
      <c r="I134" s="36">
        <v>-73.945734000000002</v>
      </c>
      <c r="J134" s="40">
        <f t="shared" si="51"/>
        <v>4</v>
      </c>
      <c r="K134" s="40">
        <f t="shared" si="54"/>
        <v>4</v>
      </c>
      <c r="L134" s="40">
        <f t="shared" si="55"/>
        <v>4</v>
      </c>
      <c r="M134" s="41">
        <v>105739.49367529411</v>
      </c>
      <c r="N134" s="41">
        <v>44474.150168372093</v>
      </c>
      <c r="O134" s="41">
        <f t="shared" si="52"/>
        <v>7271.14518273052</v>
      </c>
      <c r="P134" s="42">
        <f t="shared" si="56"/>
        <v>3</v>
      </c>
      <c r="Q134" s="43">
        <v>1950</v>
      </c>
      <c r="R134" s="43">
        <v>2019</v>
      </c>
      <c r="S134" s="40">
        <f t="shared" si="57"/>
        <v>0</v>
      </c>
      <c r="T134" s="40" t="s">
        <v>1162</v>
      </c>
      <c r="U134" s="40">
        <f t="shared" si="58"/>
        <v>4</v>
      </c>
      <c r="V134" s="40" t="str">
        <f>IFERROR(VLOOKUP(A134,'Data Tables'!$L$3:$M$89,2,FALSE),"No")</f>
        <v>No</v>
      </c>
      <c r="W134" s="40">
        <f t="shared" si="59"/>
        <v>0</v>
      </c>
      <c r="X134" s="43" t="s">
        <v>1124</v>
      </c>
      <c r="Y134" s="40">
        <f t="shared" si="60"/>
        <v>4</v>
      </c>
      <c r="Z134" s="41" t="s">
        <v>40</v>
      </c>
      <c r="AA134" s="40">
        <f t="shared" si="61"/>
        <v>0</v>
      </c>
      <c r="AB134" s="41" t="s">
        <v>201</v>
      </c>
      <c r="AC134" s="42">
        <f t="shared" si="62"/>
        <v>4</v>
      </c>
      <c r="AD134" s="41" t="s">
        <v>74</v>
      </c>
      <c r="AE134" s="42">
        <f t="shared" si="63"/>
        <v>2</v>
      </c>
      <c r="AF134" s="45">
        <v>1990</v>
      </c>
      <c r="AG134" s="40">
        <f t="shared" si="64"/>
        <v>2</v>
      </c>
      <c r="AH134" s="45" t="str">
        <f t="shared" si="65"/>
        <v>Forced Air</v>
      </c>
      <c r="AI134" s="40">
        <f t="shared" si="66"/>
        <v>4</v>
      </c>
      <c r="AJ134" s="46" t="s">
        <v>42</v>
      </c>
      <c r="AK134" s="40">
        <f t="shared" si="67"/>
        <v>0</v>
      </c>
      <c r="AL134" s="9" t="s">
        <v>1048</v>
      </c>
      <c r="AM134" s="9">
        <f t="shared" si="68"/>
        <v>4</v>
      </c>
      <c r="AN134" s="9" t="s">
        <v>1055</v>
      </c>
      <c r="AO134" s="47">
        <f>VLOOKUP(AN134,'Data Tables'!$E$4:$F$15,2,FALSE)</f>
        <v>20.157194</v>
      </c>
      <c r="AP134" s="9">
        <f t="shared" si="69"/>
        <v>0</v>
      </c>
      <c r="AQ134" s="9" t="s">
        <v>1050</v>
      </c>
      <c r="AR134" s="9">
        <f t="shared" si="70"/>
        <v>2</v>
      </c>
      <c r="AS134" s="9" t="str">
        <f t="shared" si="71"/>
        <v>NYC Oil</v>
      </c>
      <c r="AT134" s="9" t="s">
        <v>1162</v>
      </c>
      <c r="AU134" s="9">
        <f t="shared" si="72"/>
        <v>0</v>
      </c>
      <c r="AV134" s="9">
        <f t="shared" si="73"/>
        <v>69</v>
      </c>
    </row>
    <row r="135" spans="1:48" hidden="1" x14ac:dyDescent="0.25">
      <c r="A135" s="9" t="s">
        <v>143</v>
      </c>
      <c r="B135" s="9" t="s">
        <v>144</v>
      </c>
      <c r="C135" s="9" t="s">
        <v>38</v>
      </c>
      <c r="D135" s="9" t="s">
        <v>38</v>
      </c>
      <c r="E135" t="s">
        <v>1034</v>
      </c>
      <c r="F135" t="str">
        <f t="shared" si="53"/>
        <v>NYC</v>
      </c>
      <c r="G135" s="9" t="s">
        <v>53</v>
      </c>
      <c r="H135" s="36">
        <v>40.577814400000001</v>
      </c>
      <c r="I135" s="36">
        <v>-73.935560699999996</v>
      </c>
      <c r="J135" s="40">
        <v>1</v>
      </c>
      <c r="K135" s="40">
        <f t="shared" si="54"/>
        <v>0</v>
      </c>
      <c r="L135" s="40">
        <f t="shared" si="55"/>
        <v>1</v>
      </c>
      <c r="M135" s="41">
        <v>198799.9214908235</v>
      </c>
      <c r="N135" s="41">
        <v>22459.711163368418</v>
      </c>
      <c r="O135" s="41">
        <f t="shared" si="52"/>
        <v>13670.418130751334</v>
      </c>
      <c r="P135" s="42">
        <f t="shared" si="56"/>
        <v>3</v>
      </c>
      <c r="Q135" s="43">
        <v>1963</v>
      </c>
      <c r="R135" s="43"/>
      <c r="S135" s="40">
        <f t="shared" si="57"/>
        <v>3</v>
      </c>
      <c r="T135" s="40" t="s">
        <v>1162</v>
      </c>
      <c r="U135" s="40">
        <f t="shared" si="58"/>
        <v>4</v>
      </c>
      <c r="V135" s="40" t="str">
        <f>IFERROR(VLOOKUP(A135,'Data Tables'!$L$3:$M$89,2,FALSE),"No")</f>
        <v>Yes</v>
      </c>
      <c r="W135" s="40">
        <f t="shared" si="59"/>
        <v>4</v>
      </c>
      <c r="X135" s="43"/>
      <c r="Y135" s="40">
        <f t="shared" si="60"/>
        <v>0</v>
      </c>
      <c r="Z135" s="41" t="s">
        <v>46</v>
      </c>
      <c r="AA135" s="40">
        <f t="shared" si="61"/>
        <v>4</v>
      </c>
      <c r="AB135" s="44" t="str">
        <f>IF(AND(E135="Manhattan",G135="Multifamily Housing"),IF(Q135&lt;1980,"Dual Fuel","Natural Gas"),IF(AND(E135="Manhattan",G135&lt;&gt;"Multifamily Housing"),IF(Q135&lt;1945,"Oil",IF(Q135&lt;1980,"Dual Fuel","Natural Gas")),IF(E135="Downstate/LI/HV",IF(Q135&lt;1980,"Dual Fuel","Natural Gas"),IF(Q135&lt;1945,"Dual Fuel","Natural Gas"))))</f>
        <v>Dual Fuel</v>
      </c>
      <c r="AC135" s="42">
        <f t="shared" si="62"/>
        <v>3</v>
      </c>
      <c r="AD135" s="44" t="str">
        <f>IF(AND(E135="Upstate",Q135&gt;=1945),"Furnace",IF(Q135&gt;=1980,"HW Boiler",IF(AND(E135="Downstate/LI/HV",Q135&gt;=1945),"Furnace","Steam Boiler")))</f>
        <v>Furnace</v>
      </c>
      <c r="AE135" s="42">
        <f t="shared" si="63"/>
        <v>3</v>
      </c>
      <c r="AF135" s="45">
        <v>1990</v>
      </c>
      <c r="AG135" s="40">
        <f t="shared" si="64"/>
        <v>2</v>
      </c>
      <c r="AH135" s="45" t="str">
        <f t="shared" si="65"/>
        <v>Forced Air</v>
      </c>
      <c r="AI135" s="40">
        <f t="shared" si="66"/>
        <v>4</v>
      </c>
      <c r="AJ135" s="46" t="s">
        <v>42</v>
      </c>
      <c r="AK135" s="40">
        <f t="shared" si="67"/>
        <v>0</v>
      </c>
      <c r="AL135" s="9" t="s">
        <v>1048</v>
      </c>
      <c r="AM135" s="9">
        <f t="shared" si="68"/>
        <v>4</v>
      </c>
      <c r="AN135" s="9" t="s">
        <v>1055</v>
      </c>
      <c r="AO135" s="47">
        <f>VLOOKUP(AN135,'Data Tables'!$E$4:$F$15,2,FALSE)</f>
        <v>20.157194</v>
      </c>
      <c r="AP135" s="9">
        <f t="shared" si="69"/>
        <v>0</v>
      </c>
      <c r="AQ135" s="9" t="s">
        <v>1050</v>
      </c>
      <c r="AR135" s="9">
        <f t="shared" si="70"/>
        <v>2</v>
      </c>
      <c r="AS135" s="9" t="str">
        <f t="shared" si="71"/>
        <v>NYC Dual Fuel</v>
      </c>
      <c r="AT135" s="9" t="s">
        <v>1162</v>
      </c>
      <c r="AU135" s="9">
        <f t="shared" si="72"/>
        <v>0</v>
      </c>
      <c r="AV135" s="9">
        <f t="shared" si="73"/>
        <v>69</v>
      </c>
    </row>
    <row r="136" spans="1:48" hidden="1" x14ac:dyDescent="0.25">
      <c r="A136" s="9" t="s">
        <v>181</v>
      </c>
      <c r="B136" s="9" t="s">
        <v>182</v>
      </c>
      <c r="C136" s="9" t="s">
        <v>59</v>
      </c>
      <c r="D136" s="9" t="s">
        <v>59</v>
      </c>
      <c r="E136" t="s">
        <v>1034</v>
      </c>
      <c r="F136" t="str">
        <f t="shared" si="53"/>
        <v>NYC</v>
      </c>
      <c r="G136" s="9" t="s">
        <v>53</v>
      </c>
      <c r="H136" s="36">
        <v>0</v>
      </c>
      <c r="I136" s="36">
        <v>0</v>
      </c>
      <c r="J136" s="40">
        <v>1</v>
      </c>
      <c r="K136" s="40">
        <f t="shared" si="54"/>
        <v>0</v>
      </c>
      <c r="L136" s="40">
        <f t="shared" si="55"/>
        <v>1</v>
      </c>
      <c r="M136" s="41">
        <v>158425.69819482352</v>
      </c>
      <c r="N136" s="41">
        <v>17898.374383789473</v>
      </c>
      <c r="O136" s="41">
        <f t="shared" si="52"/>
        <v>10894.096540573453</v>
      </c>
      <c r="P136" s="42">
        <f t="shared" si="56"/>
        <v>3</v>
      </c>
      <c r="Q136" s="43">
        <v>1959</v>
      </c>
      <c r="R136" s="43"/>
      <c r="S136" s="40">
        <f t="shared" si="57"/>
        <v>3</v>
      </c>
      <c r="T136" s="40" t="s">
        <v>1162</v>
      </c>
      <c r="U136" s="40">
        <f t="shared" si="58"/>
        <v>4</v>
      </c>
      <c r="V136" s="40" t="str">
        <f>IFERROR(VLOOKUP(A136,'Data Tables'!$L$3:$M$89,2,FALSE),"No")</f>
        <v>Yes</v>
      </c>
      <c r="W136" s="40">
        <f t="shared" si="59"/>
        <v>4</v>
      </c>
      <c r="X136" s="43"/>
      <c r="Y136" s="40">
        <f t="shared" si="60"/>
        <v>0</v>
      </c>
      <c r="Z136" s="41" t="s">
        <v>46</v>
      </c>
      <c r="AA136" s="40">
        <f t="shared" si="61"/>
        <v>4</v>
      </c>
      <c r="AB136" s="44" t="str">
        <f>IF(AND(E136="Manhattan",G136="Multifamily Housing"),IF(Q136&lt;1980,"Dual Fuel","Natural Gas"),IF(AND(E136="Manhattan",G136&lt;&gt;"Multifamily Housing"),IF(Q136&lt;1945,"Oil",IF(Q136&lt;1980,"Dual Fuel","Natural Gas")),IF(E136="Downstate/LI/HV",IF(Q136&lt;1980,"Dual Fuel","Natural Gas"),IF(Q136&lt;1945,"Dual Fuel","Natural Gas"))))</f>
        <v>Dual Fuel</v>
      </c>
      <c r="AC136" s="42">
        <f t="shared" si="62"/>
        <v>3</v>
      </c>
      <c r="AD136" s="44" t="str">
        <f>IF(AND(E136="Upstate",Q136&gt;=1945),"Furnace",IF(Q136&gt;=1980,"HW Boiler",IF(AND(E136="Downstate/LI/HV",Q136&gt;=1945),"Furnace","Steam Boiler")))</f>
        <v>Furnace</v>
      </c>
      <c r="AE136" s="42">
        <f t="shared" si="63"/>
        <v>3</v>
      </c>
      <c r="AF136" s="45">
        <v>1990</v>
      </c>
      <c r="AG136" s="40">
        <f t="shared" si="64"/>
        <v>2</v>
      </c>
      <c r="AH136" s="45" t="str">
        <f t="shared" si="65"/>
        <v>Forced Air</v>
      </c>
      <c r="AI136" s="40">
        <f t="shared" si="66"/>
        <v>4</v>
      </c>
      <c r="AJ136" s="46" t="s">
        <v>42</v>
      </c>
      <c r="AK136" s="40">
        <f t="shared" si="67"/>
        <v>0</v>
      </c>
      <c r="AL136" s="9" t="s">
        <v>1048</v>
      </c>
      <c r="AM136" s="9">
        <f t="shared" si="68"/>
        <v>4</v>
      </c>
      <c r="AN136" s="9" t="s">
        <v>1055</v>
      </c>
      <c r="AO136" s="47">
        <f>VLOOKUP(AN136,'Data Tables'!$E$4:$F$15,2,FALSE)</f>
        <v>20.157194</v>
      </c>
      <c r="AP136" s="9">
        <f t="shared" si="69"/>
        <v>0</v>
      </c>
      <c r="AQ136" s="9" t="s">
        <v>1050</v>
      </c>
      <c r="AR136" s="9">
        <f t="shared" si="70"/>
        <v>2</v>
      </c>
      <c r="AS136" s="9" t="str">
        <f t="shared" si="71"/>
        <v>NYC Dual Fuel</v>
      </c>
      <c r="AT136" s="9" t="s">
        <v>1162</v>
      </c>
      <c r="AU136" s="9">
        <f t="shared" si="72"/>
        <v>0</v>
      </c>
      <c r="AV136" s="9">
        <f t="shared" si="73"/>
        <v>69</v>
      </c>
    </row>
    <row r="137" spans="1:48" hidden="1" x14ac:dyDescent="0.25">
      <c r="A137" s="49" t="s">
        <v>152</v>
      </c>
      <c r="B137" s="9" t="s">
        <v>153</v>
      </c>
      <c r="C137" s="9" t="s">
        <v>38</v>
      </c>
      <c r="D137" s="9" t="s">
        <v>38</v>
      </c>
      <c r="E137" t="s">
        <v>1034</v>
      </c>
      <c r="F137" t="str">
        <f t="shared" si="53"/>
        <v>NYC</v>
      </c>
      <c r="G137" s="9" t="s">
        <v>39</v>
      </c>
      <c r="H137" s="36">
        <v>40.701378800000001</v>
      </c>
      <c r="I137" s="36">
        <v>-73.940057999999993</v>
      </c>
      <c r="J137" s="40">
        <f t="shared" ref="J137:J151" si="74">IF(OR(G137="Hospitals",G137="Nursing Homes",G137="Hotels",G137="Airports"),4,IF(OR(G137="Multifamily Housing",G137="Correctional Facilities",G137="Military"),3,IF(G137="Colleges &amp; Universities",2,IF(G137="Office",0,666))))</f>
        <v>3</v>
      </c>
      <c r="K137" s="40">
        <f t="shared" si="54"/>
        <v>2</v>
      </c>
      <c r="L137" s="40">
        <f t="shared" si="55"/>
        <v>3</v>
      </c>
      <c r="M137" s="41">
        <v>184563.01917647061</v>
      </c>
      <c r="N137" s="41">
        <v>4248.2537009061361</v>
      </c>
      <c r="O137" s="41">
        <f t="shared" si="52"/>
        <v>12691.421730429069</v>
      </c>
      <c r="P137" s="42">
        <f t="shared" si="56"/>
        <v>3</v>
      </c>
      <c r="Q137" s="43">
        <v>1960</v>
      </c>
      <c r="R137" s="43"/>
      <c r="S137" s="40">
        <f t="shared" si="57"/>
        <v>3</v>
      </c>
      <c r="T137" s="40" t="s">
        <v>1162</v>
      </c>
      <c r="U137" s="40">
        <f t="shared" si="58"/>
        <v>4</v>
      </c>
      <c r="V137" s="40" t="str">
        <f>IFERROR(VLOOKUP(A137,'Data Tables'!$L$3:$M$89,2,FALSE),"No")</f>
        <v>No</v>
      </c>
      <c r="W137" s="40">
        <f t="shared" si="59"/>
        <v>0</v>
      </c>
      <c r="X137" s="43"/>
      <c r="Y137" s="40">
        <f t="shared" si="60"/>
        <v>0</v>
      </c>
      <c r="Z137" s="41" t="s">
        <v>67</v>
      </c>
      <c r="AA137" s="40">
        <f t="shared" si="61"/>
        <v>2</v>
      </c>
      <c r="AB137" s="44" t="str">
        <f>IF(AND(E137="Manhattan",G137="Multifamily Housing"),IF(Q137&lt;1980,"Dual Fuel","Natural Gas"),IF(AND(E137="Manhattan",G137&lt;&gt;"Multifamily Housing"),IF(Q137&lt;1945,"Oil",IF(Q137&lt;1980,"Dual Fuel","Natural Gas")),IF(E137="Downstate/LI/HV",IF(Q137&lt;1980,"Dual Fuel","Natural Gas"),IF(Q137&lt;1945,"Dual Fuel","Natural Gas"))))</f>
        <v>Dual Fuel</v>
      </c>
      <c r="AC137" s="42">
        <f t="shared" si="62"/>
        <v>3</v>
      </c>
      <c r="AD137" s="44" t="str">
        <f>IF(AND(E137="Upstate",Q137&gt;=1945),"Furnace",IF(Q137&gt;=1980,"HW Boiler",IF(AND(E137="Downstate/LI/HV",Q137&gt;=1945),"Furnace","Steam Boiler")))</f>
        <v>Furnace</v>
      </c>
      <c r="AE137" s="42">
        <f t="shared" si="63"/>
        <v>3</v>
      </c>
      <c r="AF137" s="45">
        <v>1990</v>
      </c>
      <c r="AG137" s="40">
        <f t="shared" si="64"/>
        <v>2</v>
      </c>
      <c r="AH137" s="45" t="str">
        <f t="shared" si="65"/>
        <v>Forced Air</v>
      </c>
      <c r="AI137" s="40">
        <f t="shared" si="66"/>
        <v>4</v>
      </c>
      <c r="AJ137" s="46" t="s">
        <v>42</v>
      </c>
      <c r="AK137" s="40">
        <f t="shared" si="67"/>
        <v>0</v>
      </c>
      <c r="AL137" s="9" t="s">
        <v>1048</v>
      </c>
      <c r="AM137" s="9">
        <f t="shared" si="68"/>
        <v>4</v>
      </c>
      <c r="AN137" s="9" t="s">
        <v>1055</v>
      </c>
      <c r="AO137" s="47">
        <f>VLOOKUP(AN137,'Data Tables'!$E$4:$F$15,2,FALSE)</f>
        <v>20.157194</v>
      </c>
      <c r="AP137" s="9">
        <f t="shared" si="69"/>
        <v>0</v>
      </c>
      <c r="AQ137" s="9" t="s">
        <v>1050</v>
      </c>
      <c r="AR137" s="9">
        <f t="shared" si="70"/>
        <v>2</v>
      </c>
      <c r="AS137" s="9" t="str">
        <f t="shared" si="71"/>
        <v>NYC Dual Fuel</v>
      </c>
      <c r="AT137" s="9" t="s">
        <v>1162</v>
      </c>
      <c r="AU137" s="9">
        <f t="shared" si="72"/>
        <v>0</v>
      </c>
      <c r="AV137" s="9">
        <f t="shared" si="73"/>
        <v>69</v>
      </c>
    </row>
    <row r="138" spans="1:48" hidden="1" x14ac:dyDescent="0.25">
      <c r="A138" s="9" t="s">
        <v>197</v>
      </c>
      <c r="B138" s="38" t="s">
        <v>198</v>
      </c>
      <c r="C138" s="9" t="s">
        <v>45</v>
      </c>
      <c r="D138" s="9" t="s">
        <v>45</v>
      </c>
      <c r="E138" t="s">
        <v>1034</v>
      </c>
      <c r="F138" t="str">
        <f t="shared" si="53"/>
        <v>NYC</v>
      </c>
      <c r="G138" s="9" t="s">
        <v>76</v>
      </c>
      <c r="H138" s="36">
        <v>40.855992999999998</v>
      </c>
      <c r="I138" s="36">
        <v>-73.8463639</v>
      </c>
      <c r="J138" s="40">
        <f t="shared" si="74"/>
        <v>4</v>
      </c>
      <c r="K138" s="40">
        <f t="shared" si="54"/>
        <v>4</v>
      </c>
      <c r="L138" s="40">
        <f t="shared" si="55"/>
        <v>4</v>
      </c>
      <c r="M138" s="41">
        <v>134230.4128044706</v>
      </c>
      <c r="N138" s="41">
        <v>56457.462852627912</v>
      </c>
      <c r="O138" s="41">
        <f t="shared" si="52"/>
        <v>9230.3148569662444</v>
      </c>
      <c r="P138" s="42">
        <f t="shared" si="56"/>
        <v>3</v>
      </c>
      <c r="Q138" s="43">
        <v>1957</v>
      </c>
      <c r="R138" s="43">
        <v>2008</v>
      </c>
      <c r="S138" s="40">
        <f t="shared" si="57"/>
        <v>0</v>
      </c>
      <c r="T138" s="40" t="s">
        <v>1162</v>
      </c>
      <c r="U138" s="40">
        <f t="shared" si="58"/>
        <v>4</v>
      </c>
      <c r="V138" s="40" t="str">
        <f>IFERROR(VLOOKUP(A138,'Data Tables'!$L$3:$M$89,2,FALSE),"No")</f>
        <v>No</v>
      </c>
      <c r="W138" s="40">
        <f t="shared" si="59"/>
        <v>0</v>
      </c>
      <c r="X138" s="43"/>
      <c r="Y138" s="40">
        <f t="shared" si="60"/>
        <v>0</v>
      </c>
      <c r="Z138" s="41" t="s">
        <v>67</v>
      </c>
      <c r="AA138" s="40">
        <f t="shared" si="61"/>
        <v>2</v>
      </c>
      <c r="AB138" s="41" t="s">
        <v>47</v>
      </c>
      <c r="AC138" s="42">
        <f t="shared" si="62"/>
        <v>3</v>
      </c>
      <c r="AD138" t="s">
        <v>74</v>
      </c>
      <c r="AE138" s="42">
        <f t="shared" si="63"/>
        <v>2</v>
      </c>
      <c r="AF138" s="45">
        <v>1990</v>
      </c>
      <c r="AG138" s="40">
        <f t="shared" si="64"/>
        <v>2</v>
      </c>
      <c r="AH138" s="45" t="str">
        <f t="shared" si="65"/>
        <v>Forced Air</v>
      </c>
      <c r="AI138" s="40">
        <f t="shared" si="66"/>
        <v>4</v>
      </c>
      <c r="AJ138" s="46" t="s">
        <v>42</v>
      </c>
      <c r="AK138" s="40">
        <f t="shared" si="67"/>
        <v>0</v>
      </c>
      <c r="AL138" s="9" t="s">
        <v>1048</v>
      </c>
      <c r="AM138" s="9">
        <f t="shared" si="68"/>
        <v>4</v>
      </c>
      <c r="AN138" s="9" t="s">
        <v>1055</v>
      </c>
      <c r="AO138" s="47">
        <f>VLOOKUP(AN138,'Data Tables'!$E$4:$F$15,2,FALSE)</f>
        <v>20.157194</v>
      </c>
      <c r="AP138" s="9">
        <f t="shared" si="69"/>
        <v>0</v>
      </c>
      <c r="AQ138" s="9" t="s">
        <v>1050</v>
      </c>
      <c r="AR138" s="9">
        <f t="shared" si="70"/>
        <v>2</v>
      </c>
      <c r="AS138" s="9" t="str">
        <f t="shared" si="71"/>
        <v>NYC Dual Fuel</v>
      </c>
      <c r="AT138" s="9" t="s">
        <v>1162</v>
      </c>
      <c r="AU138" s="9">
        <f t="shared" si="72"/>
        <v>0</v>
      </c>
      <c r="AV138" s="9">
        <f t="shared" si="73"/>
        <v>69</v>
      </c>
    </row>
    <row r="139" spans="1:48" x14ac:dyDescent="0.25">
      <c r="A139" s="9" t="s">
        <v>738</v>
      </c>
      <c r="B139" s="9" t="s">
        <v>890</v>
      </c>
      <c r="C139" s="9" t="s">
        <v>437</v>
      </c>
      <c r="D139" s="9" t="s">
        <v>437</v>
      </c>
      <c r="E139" t="s">
        <v>1034</v>
      </c>
      <c r="F139" t="str">
        <f t="shared" si="53"/>
        <v>Not NYC</v>
      </c>
      <c r="G139" s="9" t="s">
        <v>64</v>
      </c>
      <c r="H139" s="36">
        <v>42.683535999999997</v>
      </c>
      <c r="I139" s="36">
        <v>-73.810637999999997</v>
      </c>
      <c r="J139" s="40">
        <f t="shared" si="74"/>
        <v>0</v>
      </c>
      <c r="K139" s="40">
        <f t="shared" si="54"/>
        <v>1</v>
      </c>
      <c r="L139" s="40">
        <f t="shared" si="55"/>
        <v>2</v>
      </c>
      <c r="M139" s="41">
        <v>35730.08149070845</v>
      </c>
      <c r="N139" s="41">
        <v>15611.297143632613</v>
      </c>
      <c r="O139" s="41">
        <f t="shared" si="52"/>
        <v>2456.9685448610694</v>
      </c>
      <c r="P139" s="42">
        <f t="shared" si="56"/>
        <v>1</v>
      </c>
      <c r="Q139" s="43">
        <v>1964</v>
      </c>
      <c r="R139" s="43"/>
      <c r="S139" s="40">
        <f t="shared" si="57"/>
        <v>3</v>
      </c>
      <c r="T139" s="40" t="s">
        <v>1162</v>
      </c>
      <c r="U139" s="40">
        <f t="shared" si="58"/>
        <v>4</v>
      </c>
      <c r="V139" s="40" t="str">
        <f>IFERROR(VLOOKUP(A139,'Data Tables'!$L$3:$M$89,2,FALSE),"No")</f>
        <v>No</v>
      </c>
      <c r="W139" s="40">
        <f t="shared" si="59"/>
        <v>0</v>
      </c>
      <c r="X139" s="43"/>
      <c r="Y139" s="40">
        <f t="shared" si="60"/>
        <v>0</v>
      </c>
      <c r="Z139" s="43" t="s">
        <v>46</v>
      </c>
      <c r="AA139" s="40">
        <f t="shared" si="61"/>
        <v>4</v>
      </c>
      <c r="AB139" s="44" t="str">
        <f>IF(AND(E139="Manhattan",G139="Multifamily Housing"),IF(Q139&lt;1980,"Dual Fuel","Natural Gas"),IF(AND(E139="Manhattan",G139&lt;&gt;"Multifamily Housing"),IF(Q139&lt;1945,"Oil",IF(Q139&lt;1980,"Dual Fuel","Natural Gas")),IF(E139="Downstate/LI/HV",IF(Q139&lt;1980,"Dual Fuel","Natural Gas"),IF(Q139&lt;1945,"Dual Fuel","Natural Gas"))))</f>
        <v>Dual Fuel</v>
      </c>
      <c r="AC139" s="42">
        <f t="shared" si="62"/>
        <v>3</v>
      </c>
      <c r="AD139" s="44" t="str">
        <f>IF(AND(E139="Upstate",Q139&gt;=1945),"Furnace",IF(Q139&gt;=1980,"HW Boiler",IF(AND(E139="Downstate/LI/HV",Q139&gt;=1945),"Furnace","Steam Boiler")))</f>
        <v>Furnace</v>
      </c>
      <c r="AE139" s="42">
        <f t="shared" si="63"/>
        <v>3</v>
      </c>
      <c r="AF139" s="45">
        <v>1990</v>
      </c>
      <c r="AG139" s="40">
        <f t="shared" si="64"/>
        <v>2</v>
      </c>
      <c r="AH139" s="45" t="str">
        <f t="shared" si="65"/>
        <v>Forced Air</v>
      </c>
      <c r="AI139" s="40">
        <f t="shared" si="66"/>
        <v>4</v>
      </c>
      <c r="AJ139" s="46" t="s">
        <v>42</v>
      </c>
      <c r="AK139" s="40">
        <f t="shared" si="67"/>
        <v>0</v>
      </c>
      <c r="AL139" s="9" t="s">
        <v>1060</v>
      </c>
      <c r="AM139" s="9">
        <f t="shared" si="68"/>
        <v>2</v>
      </c>
      <c r="AN139" s="9" t="s">
        <v>1047</v>
      </c>
      <c r="AO139" s="47">
        <f>VLOOKUP(AN139,'Data Tables'!$E$4:$F$15,2,FALSE)</f>
        <v>8.6002589999999994</v>
      </c>
      <c r="AP139" s="9">
        <f t="shared" si="69"/>
        <v>4</v>
      </c>
      <c r="AQ139" s="9" t="s">
        <v>1061</v>
      </c>
      <c r="AR139" s="9">
        <f t="shared" si="70"/>
        <v>4</v>
      </c>
      <c r="AS139" s="9" t="str">
        <f t="shared" si="71"/>
        <v>Not NYC</v>
      </c>
      <c r="AT139" s="9"/>
      <c r="AU139" s="9">
        <f t="shared" si="72"/>
        <v>0</v>
      </c>
      <c r="AV139" s="9">
        <f t="shared" si="73"/>
        <v>70</v>
      </c>
    </row>
    <row r="140" spans="1:48" x14ac:dyDescent="0.25">
      <c r="A140" s="9" t="s">
        <v>451</v>
      </c>
      <c r="B140" s="9" t="s">
        <v>452</v>
      </c>
      <c r="C140" s="9" t="s">
        <v>437</v>
      </c>
      <c r="D140" s="9" t="s">
        <v>437</v>
      </c>
      <c r="E140" t="s">
        <v>1034</v>
      </c>
      <c r="F140" t="str">
        <f t="shared" si="53"/>
        <v>Not NYC</v>
      </c>
      <c r="G140" s="9" t="s">
        <v>76</v>
      </c>
      <c r="H140" s="36">
        <v>42.653167000000003</v>
      </c>
      <c r="I140" s="36">
        <v>-73.774216999999993</v>
      </c>
      <c r="J140" s="40">
        <f t="shared" si="74"/>
        <v>4</v>
      </c>
      <c r="K140" s="40">
        <f t="shared" si="54"/>
        <v>4</v>
      </c>
      <c r="L140" s="40">
        <f t="shared" si="55"/>
        <v>4</v>
      </c>
      <c r="M140" s="41">
        <v>177516.26111058655</v>
      </c>
      <c r="N140" s="41">
        <v>77405.346414499945</v>
      </c>
      <c r="O140" s="41">
        <f t="shared" si="52"/>
        <v>12206.853484604453</v>
      </c>
      <c r="P140" s="42">
        <f t="shared" si="56"/>
        <v>3</v>
      </c>
      <c r="Q140" s="43">
        <v>1851</v>
      </c>
      <c r="R140" s="43"/>
      <c r="S140" s="40">
        <f t="shared" si="57"/>
        <v>4</v>
      </c>
      <c r="T140" s="40"/>
      <c r="U140" s="40">
        <f t="shared" si="58"/>
        <v>0</v>
      </c>
      <c r="V140" s="40" t="str">
        <f>IFERROR(VLOOKUP(A140,'Data Tables'!$L$3:$M$89,2,FALSE),"No")</f>
        <v>No</v>
      </c>
      <c r="W140" s="40">
        <f t="shared" si="59"/>
        <v>0</v>
      </c>
      <c r="X140" s="43"/>
      <c r="Y140" s="40">
        <f t="shared" si="60"/>
        <v>0</v>
      </c>
      <c r="Z140" s="43" t="s">
        <v>77</v>
      </c>
      <c r="AA140" s="40">
        <f t="shared" si="61"/>
        <v>1</v>
      </c>
      <c r="AB140" s="43" t="s">
        <v>41</v>
      </c>
      <c r="AC140" s="42">
        <f t="shared" si="62"/>
        <v>2</v>
      </c>
      <c r="AD140" s="41" t="s">
        <v>104</v>
      </c>
      <c r="AE140" s="42">
        <f t="shared" si="63"/>
        <v>3</v>
      </c>
      <c r="AF140" s="43">
        <v>2013</v>
      </c>
      <c r="AG140" s="40">
        <f t="shared" si="64"/>
        <v>1</v>
      </c>
      <c r="AH140" s="45" t="str">
        <f t="shared" si="65"/>
        <v>Steam</v>
      </c>
      <c r="AI140" s="40">
        <f t="shared" si="66"/>
        <v>2</v>
      </c>
      <c r="AJ140" s="46" t="s">
        <v>42</v>
      </c>
      <c r="AK140" s="40">
        <f t="shared" si="67"/>
        <v>0</v>
      </c>
      <c r="AL140" s="9" t="s">
        <v>1060</v>
      </c>
      <c r="AM140" s="9">
        <f t="shared" si="68"/>
        <v>2</v>
      </c>
      <c r="AN140" s="9" t="s">
        <v>1047</v>
      </c>
      <c r="AO140" s="47">
        <f>VLOOKUP(AN140,'Data Tables'!$E$4:$F$15,2,FALSE)</f>
        <v>8.6002589999999994</v>
      </c>
      <c r="AP140" s="9">
        <f t="shared" si="69"/>
        <v>4</v>
      </c>
      <c r="AQ140" s="9" t="s">
        <v>1061</v>
      </c>
      <c r="AR140" s="9">
        <f t="shared" si="70"/>
        <v>4</v>
      </c>
      <c r="AS140" s="9" t="str">
        <f t="shared" si="71"/>
        <v>Not NYC</v>
      </c>
      <c r="AT140" s="9"/>
      <c r="AU140" s="9">
        <f t="shared" si="72"/>
        <v>0</v>
      </c>
      <c r="AV140" s="9">
        <f t="shared" si="73"/>
        <v>69</v>
      </c>
    </row>
    <row r="141" spans="1:48" x14ac:dyDescent="0.25">
      <c r="A141" s="9" t="s">
        <v>514</v>
      </c>
      <c r="B141" s="9" t="s">
        <v>515</v>
      </c>
      <c r="C141" s="9" t="s">
        <v>516</v>
      </c>
      <c r="D141" s="9" t="s">
        <v>428</v>
      </c>
      <c r="E141" t="s">
        <v>1035</v>
      </c>
      <c r="F141" t="str">
        <f t="shared" si="53"/>
        <v>Not NYC</v>
      </c>
      <c r="G141" s="9" t="s">
        <v>76</v>
      </c>
      <c r="H141" s="36">
        <v>42.087626</v>
      </c>
      <c r="I141" s="36">
        <v>-75.914321000000001</v>
      </c>
      <c r="J141" s="40">
        <f t="shared" si="74"/>
        <v>4</v>
      </c>
      <c r="K141" s="40">
        <f t="shared" si="54"/>
        <v>4</v>
      </c>
      <c r="L141" s="40">
        <f t="shared" si="55"/>
        <v>4</v>
      </c>
      <c r="M141" s="41">
        <v>125218.81557181125</v>
      </c>
      <c r="N141" s="41">
        <v>54601.227720266535</v>
      </c>
      <c r="O141" s="41">
        <f t="shared" si="52"/>
        <v>8610.6350237321985</v>
      </c>
      <c r="P141" s="42">
        <f t="shared" si="56"/>
        <v>3</v>
      </c>
      <c r="Q141" s="43">
        <v>1981</v>
      </c>
      <c r="R141" s="43"/>
      <c r="S141" s="40">
        <f t="shared" si="57"/>
        <v>1</v>
      </c>
      <c r="T141" s="40"/>
      <c r="U141" s="40">
        <f t="shared" si="58"/>
        <v>0</v>
      </c>
      <c r="V141" s="40" t="str">
        <f>IFERROR(VLOOKUP(A141,'Data Tables'!$L$3:$M$89,2,FALSE),"No")</f>
        <v>No</v>
      </c>
      <c r="W141" s="40">
        <f t="shared" si="59"/>
        <v>0</v>
      </c>
      <c r="X141" s="43" t="s">
        <v>1089</v>
      </c>
      <c r="Y141" s="40">
        <f t="shared" si="60"/>
        <v>4</v>
      </c>
      <c r="Z141" s="43" t="s">
        <v>156</v>
      </c>
      <c r="AA141" s="40">
        <f t="shared" si="61"/>
        <v>0</v>
      </c>
      <c r="AB141" s="44" t="str">
        <f>IF(AND(E141="Manhattan",G141="Multifamily Housing"),IF(Q141&lt;1980,"Dual Fuel","Natural Gas"),IF(AND(E141="Manhattan",G141&lt;&gt;"Multifamily Housing"),IF(Q141&lt;1945,"Oil",IF(Q141&lt;1980,"Dual Fuel","Natural Gas")),IF(E141="Downstate/LI/HV",IF(Q141&lt;1980,"Dual Fuel","Natural Gas"),IF(Q141&lt;1945,"Dual Fuel","Natural Gas"))))</f>
        <v>Natural Gas</v>
      </c>
      <c r="AC141" s="42">
        <f t="shared" si="62"/>
        <v>2</v>
      </c>
      <c r="AD141" s="44" t="str">
        <f>IF(AND(E141="Upstate",Q141&gt;=1945),"Furnace",IF(Q141&gt;=1980,"HW Boiler",IF(AND(E141="Downstate/LI/HV",Q141&gt;=1945),"Furnace","Steam Boiler")))</f>
        <v>Furnace</v>
      </c>
      <c r="AE141" s="42">
        <f t="shared" si="63"/>
        <v>3</v>
      </c>
      <c r="AF141" s="45">
        <v>1990</v>
      </c>
      <c r="AG141" s="40">
        <f t="shared" si="64"/>
        <v>2</v>
      </c>
      <c r="AH141" s="45" t="str">
        <f t="shared" si="65"/>
        <v>Forced Air</v>
      </c>
      <c r="AI141" s="40">
        <f t="shared" si="66"/>
        <v>4</v>
      </c>
      <c r="AJ141" s="46" t="s">
        <v>42</v>
      </c>
      <c r="AK141" s="40">
        <f t="shared" si="67"/>
        <v>0</v>
      </c>
      <c r="AL141" s="9" t="s">
        <v>1064</v>
      </c>
      <c r="AM141" s="9">
        <f t="shared" si="68"/>
        <v>1</v>
      </c>
      <c r="AN141" s="9" t="s">
        <v>1053</v>
      </c>
      <c r="AO141" s="47">
        <f>VLOOKUP(AN141,'Data Tables'!$E$4:$F$15,2,FALSE)</f>
        <v>9.6621608999999999</v>
      </c>
      <c r="AP141" s="9">
        <f t="shared" si="69"/>
        <v>3</v>
      </c>
      <c r="AQ141" s="9" t="s">
        <v>1061</v>
      </c>
      <c r="AR141" s="9">
        <f t="shared" si="70"/>
        <v>4</v>
      </c>
      <c r="AS141" s="9" t="str">
        <f t="shared" si="71"/>
        <v>Not NYC</v>
      </c>
      <c r="AT141" s="9"/>
      <c r="AU141" s="9">
        <f t="shared" si="72"/>
        <v>0</v>
      </c>
      <c r="AV141" s="9">
        <f t="shared" si="73"/>
        <v>69</v>
      </c>
    </row>
    <row r="142" spans="1:48" x14ac:dyDescent="0.25">
      <c r="A142" s="9" t="s">
        <v>546</v>
      </c>
      <c r="B142" s="9" t="s">
        <v>547</v>
      </c>
      <c r="C142" s="9" t="s">
        <v>417</v>
      </c>
      <c r="D142" s="9" t="s">
        <v>418</v>
      </c>
      <c r="E142" t="s">
        <v>1035</v>
      </c>
      <c r="F142" t="str">
        <f t="shared" si="53"/>
        <v>Not NYC</v>
      </c>
      <c r="G142" s="9" t="s">
        <v>76</v>
      </c>
      <c r="H142" s="36">
        <v>42.848360999999997</v>
      </c>
      <c r="I142" s="36">
        <v>-78.812792999999999</v>
      </c>
      <c r="J142" s="40">
        <f t="shared" si="74"/>
        <v>4</v>
      </c>
      <c r="K142" s="40">
        <f t="shared" si="54"/>
        <v>4</v>
      </c>
      <c r="L142" s="40">
        <f t="shared" si="55"/>
        <v>4</v>
      </c>
      <c r="M142" s="41">
        <v>96396.623168821578</v>
      </c>
      <c r="N142" s="41">
        <v>42033.411265474533</v>
      </c>
      <c r="O142" s="41">
        <f t="shared" si="52"/>
        <v>6628.6854402560257</v>
      </c>
      <c r="P142" s="42">
        <f t="shared" si="56"/>
        <v>2</v>
      </c>
      <c r="Q142" s="43">
        <v>1904</v>
      </c>
      <c r="R142" s="43"/>
      <c r="S142" s="40">
        <f t="shared" si="57"/>
        <v>4</v>
      </c>
      <c r="T142" s="40"/>
      <c r="U142" s="40">
        <f t="shared" si="58"/>
        <v>0</v>
      </c>
      <c r="V142" s="40" t="str">
        <f>IFERROR(VLOOKUP(A142,'Data Tables'!$L$3:$M$89,2,FALSE),"No")</f>
        <v>No</v>
      </c>
      <c r="W142" s="40">
        <f t="shared" si="59"/>
        <v>0</v>
      </c>
      <c r="X142" s="43"/>
      <c r="Y142" s="40">
        <f t="shared" si="60"/>
        <v>0</v>
      </c>
      <c r="Z142" s="43" t="s">
        <v>77</v>
      </c>
      <c r="AA142" s="40">
        <f t="shared" si="61"/>
        <v>1</v>
      </c>
      <c r="AB142" s="44" t="str">
        <f>IF(AND(E142="Manhattan",G142="Multifamily Housing"),IF(Q142&lt;1980,"Dual Fuel","Natural Gas"),IF(AND(E142="Manhattan",G142&lt;&gt;"Multifamily Housing"),IF(Q142&lt;1945,"Oil",IF(Q142&lt;1980,"Dual Fuel","Natural Gas")),IF(E142="Downstate/LI/HV",IF(Q142&lt;1980,"Dual Fuel","Natural Gas"),IF(Q142&lt;1945,"Dual Fuel","Natural Gas"))))</f>
        <v>Dual Fuel</v>
      </c>
      <c r="AC142" s="42">
        <f t="shared" si="62"/>
        <v>3</v>
      </c>
      <c r="AD142" s="44" t="str">
        <f>IF(AND(E142="Upstate",Q142&gt;=1945),"Furnace",IF(Q142&gt;=1980,"HW Boiler",IF(AND(E142="Downstate/LI/HV",Q142&gt;=1945),"Furnace","Steam Boiler")))</f>
        <v>Steam Boiler</v>
      </c>
      <c r="AE142" s="42">
        <f t="shared" si="63"/>
        <v>2</v>
      </c>
      <c r="AF142" s="45">
        <v>1990</v>
      </c>
      <c r="AG142" s="40">
        <f t="shared" si="64"/>
        <v>2</v>
      </c>
      <c r="AH142" s="45" t="str">
        <f t="shared" si="65"/>
        <v>Steam</v>
      </c>
      <c r="AI142" s="40">
        <f t="shared" si="66"/>
        <v>2</v>
      </c>
      <c r="AJ142" s="46" t="s">
        <v>42</v>
      </c>
      <c r="AK142" s="40">
        <f t="shared" si="67"/>
        <v>0</v>
      </c>
      <c r="AL142" s="9" t="s">
        <v>1060</v>
      </c>
      <c r="AM142" s="9">
        <f t="shared" si="68"/>
        <v>2</v>
      </c>
      <c r="AN142" s="9" t="s">
        <v>1047</v>
      </c>
      <c r="AO142" s="47">
        <f>VLOOKUP(AN142,'Data Tables'!$E$4:$F$15,2,FALSE)</f>
        <v>8.6002589999999994</v>
      </c>
      <c r="AP142" s="9">
        <f t="shared" si="69"/>
        <v>4</v>
      </c>
      <c r="AQ142" s="9" t="s">
        <v>1061</v>
      </c>
      <c r="AR142" s="9">
        <f t="shared" si="70"/>
        <v>4</v>
      </c>
      <c r="AS142" s="9" t="str">
        <f t="shared" si="71"/>
        <v>Not NYC</v>
      </c>
      <c r="AT142" s="9"/>
      <c r="AU142" s="9">
        <f t="shared" si="72"/>
        <v>0</v>
      </c>
      <c r="AV142" s="9">
        <f t="shared" si="73"/>
        <v>69</v>
      </c>
    </row>
    <row r="143" spans="1:48" x14ac:dyDescent="0.25">
      <c r="A143" s="9" t="s">
        <v>669</v>
      </c>
      <c r="B143" s="9" t="s">
        <v>670</v>
      </c>
      <c r="C143" s="9" t="s">
        <v>671</v>
      </c>
      <c r="D143" s="9" t="s">
        <v>672</v>
      </c>
      <c r="E143" t="s">
        <v>1035</v>
      </c>
      <c r="F143" t="str">
        <f t="shared" si="53"/>
        <v>Not NYC</v>
      </c>
      <c r="G143" s="9" t="s">
        <v>76</v>
      </c>
      <c r="H143" s="36">
        <v>43.084927999999998</v>
      </c>
      <c r="I143" s="36">
        <v>-73.796274999999994</v>
      </c>
      <c r="J143" s="40">
        <f t="shared" si="74"/>
        <v>4</v>
      </c>
      <c r="K143" s="40">
        <f t="shared" si="54"/>
        <v>4</v>
      </c>
      <c r="L143" s="40">
        <f t="shared" si="55"/>
        <v>4</v>
      </c>
      <c r="M143" s="41">
        <v>58583.996101087323</v>
      </c>
      <c r="N143" s="41">
        <v>25545.347137102031</v>
      </c>
      <c r="O143" s="41">
        <f t="shared" si="52"/>
        <v>4028.5112613041811</v>
      </c>
      <c r="P143" s="42">
        <f t="shared" si="56"/>
        <v>2</v>
      </c>
      <c r="Q143" s="43">
        <v>1913</v>
      </c>
      <c r="R143" s="43"/>
      <c r="S143" s="40">
        <f t="shared" si="57"/>
        <v>4</v>
      </c>
      <c r="T143" s="40"/>
      <c r="U143" s="40">
        <f t="shared" si="58"/>
        <v>0</v>
      </c>
      <c r="V143" s="40" t="str">
        <f>IFERROR(VLOOKUP(A143,'Data Tables'!$L$3:$M$89,2,FALSE),"No")</f>
        <v>No</v>
      </c>
      <c r="W143" s="40">
        <f t="shared" si="59"/>
        <v>0</v>
      </c>
      <c r="X143" s="43"/>
      <c r="Y143" s="40">
        <f t="shared" si="60"/>
        <v>0</v>
      </c>
      <c r="Z143" s="43" t="s">
        <v>77</v>
      </c>
      <c r="AA143" s="40">
        <f t="shared" si="61"/>
        <v>1</v>
      </c>
      <c r="AB143" s="44" t="str">
        <f>IF(AND(E143="Manhattan",G143="Multifamily Housing"),IF(Q143&lt;1980,"Dual Fuel","Natural Gas"),IF(AND(E143="Manhattan",G143&lt;&gt;"Multifamily Housing"),IF(Q143&lt;1945,"Oil",IF(Q143&lt;1980,"Dual Fuel","Natural Gas")),IF(E143="Downstate/LI/HV",IF(Q143&lt;1980,"Dual Fuel","Natural Gas"),IF(Q143&lt;1945,"Dual Fuel","Natural Gas"))))</f>
        <v>Dual Fuel</v>
      </c>
      <c r="AC143" s="42">
        <f t="shared" si="62"/>
        <v>3</v>
      </c>
      <c r="AD143" s="44" t="str">
        <f>IF(AND(E143="Upstate",Q143&gt;=1945),"Furnace",IF(Q143&gt;=1980,"HW Boiler",IF(AND(E143="Downstate/LI/HV",Q143&gt;=1945),"Furnace","Steam Boiler")))</f>
        <v>Steam Boiler</v>
      </c>
      <c r="AE143" s="42">
        <f t="shared" si="63"/>
        <v>2</v>
      </c>
      <c r="AF143" s="45">
        <v>1990</v>
      </c>
      <c r="AG143" s="40">
        <f t="shared" si="64"/>
        <v>2</v>
      </c>
      <c r="AH143" s="45" t="str">
        <f t="shared" si="65"/>
        <v>Steam</v>
      </c>
      <c r="AI143" s="40">
        <f t="shared" si="66"/>
        <v>2</v>
      </c>
      <c r="AJ143" s="46" t="s">
        <v>42</v>
      </c>
      <c r="AK143" s="40">
        <f t="shared" si="67"/>
        <v>0</v>
      </c>
      <c r="AL143" s="9" t="s">
        <v>1060</v>
      </c>
      <c r="AM143" s="9">
        <f t="shared" si="68"/>
        <v>2</v>
      </c>
      <c r="AN143" s="9" t="s">
        <v>1047</v>
      </c>
      <c r="AO143" s="47">
        <f>VLOOKUP(AN143,'Data Tables'!$E$4:$F$15,2,FALSE)</f>
        <v>8.6002589999999994</v>
      </c>
      <c r="AP143" s="9">
        <f t="shared" si="69"/>
        <v>4</v>
      </c>
      <c r="AQ143" s="9" t="s">
        <v>1061</v>
      </c>
      <c r="AR143" s="9">
        <f t="shared" si="70"/>
        <v>4</v>
      </c>
      <c r="AS143" s="9" t="str">
        <f t="shared" si="71"/>
        <v>Not NYC</v>
      </c>
      <c r="AT143" s="9"/>
      <c r="AU143" s="9">
        <f t="shared" si="72"/>
        <v>0</v>
      </c>
      <c r="AV143" s="9">
        <f t="shared" si="73"/>
        <v>69</v>
      </c>
    </row>
    <row r="144" spans="1:48" x14ac:dyDescent="0.25">
      <c r="A144" s="9" t="s">
        <v>683</v>
      </c>
      <c r="B144" s="9" t="s">
        <v>684</v>
      </c>
      <c r="C144" s="9" t="s">
        <v>685</v>
      </c>
      <c r="D144" s="9" t="s">
        <v>598</v>
      </c>
      <c r="E144" t="s">
        <v>1035</v>
      </c>
      <c r="F144" t="str">
        <f t="shared" si="53"/>
        <v>Not NYC</v>
      </c>
      <c r="G144" s="9" t="s">
        <v>76</v>
      </c>
      <c r="H144" s="36">
        <v>42.091529000000001</v>
      </c>
      <c r="I144" s="36">
        <v>-79.232817999999995</v>
      </c>
      <c r="J144" s="40">
        <f t="shared" si="74"/>
        <v>4</v>
      </c>
      <c r="K144" s="40">
        <f t="shared" si="54"/>
        <v>4</v>
      </c>
      <c r="L144" s="40">
        <f t="shared" si="55"/>
        <v>4</v>
      </c>
      <c r="M144" s="41">
        <v>55125.16792468269</v>
      </c>
      <c r="N144" s="41">
        <v>24037.137176460474</v>
      </c>
      <c r="O144" s="41">
        <f t="shared" si="52"/>
        <v>3790.6659590561217</v>
      </c>
      <c r="P144" s="42">
        <f t="shared" si="56"/>
        <v>2</v>
      </c>
      <c r="Q144" s="43">
        <v>1890</v>
      </c>
      <c r="R144" s="43"/>
      <c r="S144" s="40">
        <f t="shared" si="57"/>
        <v>4</v>
      </c>
      <c r="T144" s="40"/>
      <c r="U144" s="40">
        <f t="shared" si="58"/>
        <v>0</v>
      </c>
      <c r="V144" s="40" t="str">
        <f>IFERROR(VLOOKUP(A144,'Data Tables'!$L$3:$M$89,2,FALSE),"No")</f>
        <v>No</v>
      </c>
      <c r="W144" s="40">
        <f t="shared" si="59"/>
        <v>0</v>
      </c>
      <c r="X144" s="43"/>
      <c r="Y144" s="40">
        <f t="shared" si="60"/>
        <v>0</v>
      </c>
      <c r="Z144" s="43" t="s">
        <v>77</v>
      </c>
      <c r="AA144" s="40">
        <f t="shared" si="61"/>
        <v>1</v>
      </c>
      <c r="AB144" s="44" t="str">
        <f>IF(AND(E144="Manhattan",G144="Multifamily Housing"),IF(Q144&lt;1980,"Dual Fuel","Natural Gas"),IF(AND(E144="Manhattan",G144&lt;&gt;"Multifamily Housing"),IF(Q144&lt;1945,"Oil",IF(Q144&lt;1980,"Dual Fuel","Natural Gas")),IF(E144="Downstate/LI/HV",IF(Q144&lt;1980,"Dual Fuel","Natural Gas"),IF(Q144&lt;1945,"Dual Fuel","Natural Gas"))))</f>
        <v>Dual Fuel</v>
      </c>
      <c r="AC144" s="42">
        <f t="shared" si="62"/>
        <v>3</v>
      </c>
      <c r="AD144" s="44" t="str">
        <f>IF(AND(E144="Upstate",Q144&gt;=1945),"Furnace",IF(Q144&gt;=1980,"HW Boiler",IF(AND(E144="Downstate/LI/HV",Q144&gt;=1945),"Furnace","Steam Boiler")))</f>
        <v>Steam Boiler</v>
      </c>
      <c r="AE144" s="42">
        <f t="shared" si="63"/>
        <v>2</v>
      </c>
      <c r="AF144" s="45">
        <v>1990</v>
      </c>
      <c r="AG144" s="40">
        <f t="shared" si="64"/>
        <v>2</v>
      </c>
      <c r="AH144" s="45" t="str">
        <f t="shared" si="65"/>
        <v>Steam</v>
      </c>
      <c r="AI144" s="40">
        <f t="shared" si="66"/>
        <v>2</v>
      </c>
      <c r="AJ144" s="46" t="s">
        <v>42</v>
      </c>
      <c r="AK144" s="40">
        <f t="shared" si="67"/>
        <v>0</v>
      </c>
      <c r="AL144" s="9" t="s">
        <v>1060</v>
      </c>
      <c r="AM144" s="9">
        <f t="shared" si="68"/>
        <v>2</v>
      </c>
      <c r="AN144" s="9" t="s">
        <v>1062</v>
      </c>
      <c r="AO144" s="47">
        <f>VLOOKUP(AN144,'Data Tables'!$E$4:$F$15,2,FALSE)</f>
        <v>8.8179952000000004</v>
      </c>
      <c r="AP144" s="9">
        <f t="shared" si="69"/>
        <v>4</v>
      </c>
      <c r="AQ144" s="9" t="s">
        <v>1061</v>
      </c>
      <c r="AR144" s="9">
        <f t="shared" si="70"/>
        <v>4</v>
      </c>
      <c r="AS144" s="9" t="str">
        <f t="shared" si="71"/>
        <v>Not NYC</v>
      </c>
      <c r="AT144" s="9"/>
      <c r="AU144" s="9">
        <f t="shared" si="72"/>
        <v>0</v>
      </c>
      <c r="AV144" s="9">
        <f t="shared" si="73"/>
        <v>69</v>
      </c>
    </row>
    <row r="145" spans="1:48" x14ac:dyDescent="0.25">
      <c r="A145" s="9" t="s">
        <v>759</v>
      </c>
      <c r="B145" s="9" t="s">
        <v>760</v>
      </c>
      <c r="C145" s="9" t="s">
        <v>761</v>
      </c>
      <c r="D145" s="9" t="s">
        <v>481</v>
      </c>
      <c r="E145" t="s">
        <v>1034</v>
      </c>
      <c r="F145" t="str">
        <f t="shared" si="53"/>
        <v>Not NYC</v>
      </c>
      <c r="G145" s="9" t="s">
        <v>76</v>
      </c>
      <c r="H145" s="36">
        <v>41.2087</v>
      </c>
      <c r="I145" s="36">
        <v>-73.9803</v>
      </c>
      <c r="J145" s="40">
        <f t="shared" si="74"/>
        <v>4</v>
      </c>
      <c r="K145" s="40">
        <f t="shared" si="54"/>
        <v>4</v>
      </c>
      <c r="L145" s="40">
        <f t="shared" si="55"/>
        <v>4</v>
      </c>
      <c r="M145" s="41">
        <v>45101.464535026469</v>
      </c>
      <c r="N145" s="41">
        <v>19666.336279808056</v>
      </c>
      <c r="O145" s="41">
        <f t="shared" si="52"/>
        <v>3101.3889436144673</v>
      </c>
      <c r="P145" s="42">
        <f t="shared" si="56"/>
        <v>1</v>
      </c>
      <c r="Q145" s="43">
        <v>1905</v>
      </c>
      <c r="R145" s="43"/>
      <c r="S145" s="40">
        <f t="shared" si="57"/>
        <v>4</v>
      </c>
      <c r="T145" s="40"/>
      <c r="U145" s="40">
        <f t="shared" si="58"/>
        <v>0</v>
      </c>
      <c r="V145" s="40" t="str">
        <f>IFERROR(VLOOKUP(A145,'Data Tables'!$L$3:$M$89,2,FALSE),"No")</f>
        <v>No</v>
      </c>
      <c r="W145" s="40">
        <f t="shared" si="59"/>
        <v>0</v>
      </c>
      <c r="X145" s="43" t="s">
        <v>1101</v>
      </c>
      <c r="Y145" s="40">
        <f t="shared" si="60"/>
        <v>4</v>
      </c>
      <c r="Z145" s="43" t="s">
        <v>67</v>
      </c>
      <c r="AA145" s="40">
        <f t="shared" si="61"/>
        <v>2</v>
      </c>
      <c r="AB145" s="43" t="s">
        <v>47</v>
      </c>
      <c r="AC145" s="42">
        <f t="shared" si="62"/>
        <v>3</v>
      </c>
      <c r="AD145" s="41" t="s">
        <v>74</v>
      </c>
      <c r="AE145" s="42">
        <f t="shared" si="63"/>
        <v>2</v>
      </c>
      <c r="AF145" s="45">
        <v>1990</v>
      </c>
      <c r="AG145" s="40">
        <f t="shared" si="64"/>
        <v>2</v>
      </c>
      <c r="AH145" s="45" t="str">
        <f t="shared" si="65"/>
        <v>Steam</v>
      </c>
      <c r="AI145" s="40">
        <f t="shared" si="66"/>
        <v>2</v>
      </c>
      <c r="AJ145" s="46" t="s">
        <v>42</v>
      </c>
      <c r="AK145" s="40">
        <f t="shared" si="67"/>
        <v>0</v>
      </c>
      <c r="AL145" s="9" t="s">
        <v>1060</v>
      </c>
      <c r="AM145" s="9">
        <f t="shared" si="68"/>
        <v>2</v>
      </c>
      <c r="AN145" s="9" t="s">
        <v>1051</v>
      </c>
      <c r="AO145" s="47">
        <f>VLOOKUP(AN145,'Data Tables'!$E$4:$F$15,2,FALSE)</f>
        <v>13.688314</v>
      </c>
      <c r="AP145" s="9">
        <f t="shared" si="69"/>
        <v>2</v>
      </c>
      <c r="AQ145" s="9" t="s">
        <v>1061</v>
      </c>
      <c r="AR145" s="9">
        <f t="shared" si="70"/>
        <v>4</v>
      </c>
      <c r="AS145" s="9" t="str">
        <f t="shared" si="71"/>
        <v>Not NYC</v>
      </c>
      <c r="AT145" s="9"/>
      <c r="AU145" s="9">
        <f t="shared" si="72"/>
        <v>0</v>
      </c>
      <c r="AV145" s="9">
        <f t="shared" si="73"/>
        <v>69</v>
      </c>
    </row>
    <row r="146" spans="1:48" x14ac:dyDescent="0.25">
      <c r="A146" s="9" t="s">
        <v>532</v>
      </c>
      <c r="B146" s="9" t="s">
        <v>533</v>
      </c>
      <c r="C146" s="9" t="s">
        <v>534</v>
      </c>
      <c r="D146" s="9" t="s">
        <v>535</v>
      </c>
      <c r="E146" t="s">
        <v>1034</v>
      </c>
      <c r="F146" t="str">
        <f t="shared" si="53"/>
        <v>Not NYC</v>
      </c>
      <c r="G146" s="9" t="s">
        <v>53</v>
      </c>
      <c r="H146" s="36">
        <v>41.720936999999999</v>
      </c>
      <c r="I146" s="36">
        <v>-73.935484000000002</v>
      </c>
      <c r="J146" s="40">
        <f t="shared" si="74"/>
        <v>2</v>
      </c>
      <c r="K146" s="40">
        <f t="shared" si="54"/>
        <v>0</v>
      </c>
      <c r="L146" s="40">
        <f t="shared" si="55"/>
        <v>1</v>
      </c>
      <c r="M146" s="41">
        <v>110623.12977272728</v>
      </c>
      <c r="N146" s="41">
        <v>12453.188585526317</v>
      </c>
      <c r="O146" s="41">
        <f t="shared" si="52"/>
        <v>7606.966982606953</v>
      </c>
      <c r="P146" s="42">
        <f t="shared" si="56"/>
        <v>3</v>
      </c>
      <c r="Q146" s="43">
        <v>1908</v>
      </c>
      <c r="R146" s="43"/>
      <c r="S146" s="40">
        <f t="shared" si="57"/>
        <v>4</v>
      </c>
      <c r="T146" s="40"/>
      <c r="U146" s="40">
        <f t="shared" si="58"/>
        <v>0</v>
      </c>
      <c r="V146" s="40" t="str">
        <f>IFERROR(VLOOKUP(A146,'Data Tables'!$L$3:$M$89,2,FALSE),"No")</f>
        <v>Yes</v>
      </c>
      <c r="W146" s="40">
        <f t="shared" si="59"/>
        <v>4</v>
      </c>
      <c r="X146" s="43" t="s">
        <v>1093</v>
      </c>
      <c r="Y146" s="40">
        <f t="shared" si="60"/>
        <v>4</v>
      </c>
      <c r="Z146" s="43" t="s">
        <v>46</v>
      </c>
      <c r="AA146" s="40">
        <f t="shared" si="61"/>
        <v>4</v>
      </c>
      <c r="AB146" s="44" t="str">
        <f>IF(AND(E146="Manhattan",G146="Multifamily Housing"),IF(Q146&lt;1980,"Dual Fuel","Natural Gas"),IF(AND(E146="Manhattan",G146&lt;&gt;"Multifamily Housing"),IF(Q146&lt;1945,"Oil",IF(Q146&lt;1980,"Dual Fuel","Natural Gas")),IF(E146="Downstate/LI/HV",IF(Q146&lt;1980,"Dual Fuel","Natural Gas"),IF(Q146&lt;1945,"Dual Fuel","Natural Gas"))))</f>
        <v>Dual Fuel</v>
      </c>
      <c r="AC146" s="42">
        <f t="shared" si="62"/>
        <v>3</v>
      </c>
      <c r="AD146" s="44" t="str">
        <f>IF(AND(E146="Upstate",Q146&gt;=1945),"Furnace",IF(Q146&gt;=1980,"HW Boiler",IF(AND(E146="Downstate/LI/HV",Q146&gt;=1945),"Furnace","Steam Boiler")))</f>
        <v>Steam Boiler</v>
      </c>
      <c r="AE146" s="42">
        <f t="shared" si="63"/>
        <v>2</v>
      </c>
      <c r="AF146" s="45">
        <v>1990</v>
      </c>
      <c r="AG146" s="40">
        <f t="shared" si="64"/>
        <v>2</v>
      </c>
      <c r="AH146" s="45" t="str">
        <f t="shared" si="65"/>
        <v>Steam</v>
      </c>
      <c r="AI146" s="40">
        <f t="shared" si="66"/>
        <v>2</v>
      </c>
      <c r="AJ146" s="46" t="s">
        <v>42</v>
      </c>
      <c r="AK146" s="40">
        <f t="shared" si="67"/>
        <v>0</v>
      </c>
      <c r="AL146" s="9" t="s">
        <v>1060</v>
      </c>
      <c r="AM146" s="9">
        <f t="shared" si="68"/>
        <v>2</v>
      </c>
      <c r="AN146" s="9" t="s">
        <v>1056</v>
      </c>
      <c r="AO146" s="47">
        <f>VLOOKUP(AN146,'Data Tables'!$E$4:$F$15,2,FALSE)</f>
        <v>13.229555</v>
      </c>
      <c r="AP146" s="9">
        <f t="shared" si="69"/>
        <v>2</v>
      </c>
      <c r="AQ146" s="9" t="s">
        <v>1061</v>
      </c>
      <c r="AR146" s="9">
        <f t="shared" si="70"/>
        <v>4</v>
      </c>
      <c r="AS146" s="9" t="str">
        <f t="shared" si="71"/>
        <v>Not NYC</v>
      </c>
      <c r="AT146" s="9"/>
      <c r="AU146" s="9">
        <f t="shared" si="72"/>
        <v>0</v>
      </c>
      <c r="AV146" s="9">
        <f t="shared" si="73"/>
        <v>69</v>
      </c>
    </row>
    <row r="147" spans="1:48" hidden="1" x14ac:dyDescent="0.25">
      <c r="A147" s="9" t="s">
        <v>120</v>
      </c>
      <c r="B147" s="9" t="s">
        <v>121</v>
      </c>
      <c r="C147" s="9" t="s">
        <v>62</v>
      </c>
      <c r="D147" s="9" t="s">
        <v>63</v>
      </c>
      <c r="E147" t="s">
        <v>63</v>
      </c>
      <c r="F147" t="str">
        <f t="shared" si="53"/>
        <v>NYC</v>
      </c>
      <c r="G147" s="9" t="s">
        <v>39</v>
      </c>
      <c r="H147" s="36">
        <v>40.717827999999997</v>
      </c>
      <c r="I147" s="36">
        <v>-73.980192799999998</v>
      </c>
      <c r="J147" s="40">
        <f t="shared" si="74"/>
        <v>3</v>
      </c>
      <c r="K147" s="40">
        <f t="shared" si="54"/>
        <v>2</v>
      </c>
      <c r="L147" s="40">
        <f t="shared" si="55"/>
        <v>3</v>
      </c>
      <c r="M147" s="41">
        <v>240002.72422352899</v>
      </c>
      <c r="N147" s="41">
        <v>2775.6056936064983</v>
      </c>
      <c r="O147" s="41">
        <f t="shared" si="52"/>
        <v>16503.716742194436</v>
      </c>
      <c r="P147" s="42">
        <f t="shared" si="56"/>
        <v>4</v>
      </c>
      <c r="Q147" s="43">
        <v>1966</v>
      </c>
      <c r="R147" s="43">
        <v>2010</v>
      </c>
      <c r="S147" s="40">
        <f t="shared" si="57"/>
        <v>0</v>
      </c>
      <c r="T147" s="40"/>
      <c r="U147" s="40">
        <f t="shared" si="58"/>
        <v>0</v>
      </c>
      <c r="V147" s="40" t="str">
        <f>IFERROR(VLOOKUP(A147,'Data Tables'!$L$3:$M$89,2,FALSE),"No")</f>
        <v>No</v>
      </c>
      <c r="W147" s="40">
        <f t="shared" si="59"/>
        <v>0</v>
      </c>
      <c r="X147" s="43"/>
      <c r="Y147" s="40">
        <f t="shared" si="60"/>
        <v>0</v>
      </c>
      <c r="Z147" s="41" t="s">
        <v>46</v>
      </c>
      <c r="AA147" s="40">
        <f t="shared" si="61"/>
        <v>4</v>
      </c>
      <c r="AB147" s="41" t="s">
        <v>41</v>
      </c>
      <c r="AC147" s="42">
        <f t="shared" si="62"/>
        <v>2</v>
      </c>
      <c r="AD147" s="41" t="s">
        <v>54</v>
      </c>
      <c r="AE147" s="42">
        <f t="shared" si="63"/>
        <v>2</v>
      </c>
      <c r="AF147" s="43">
        <v>2010</v>
      </c>
      <c r="AG147" s="40">
        <f t="shared" si="64"/>
        <v>1</v>
      </c>
      <c r="AH147" s="43" t="s">
        <v>49</v>
      </c>
      <c r="AI147" s="40">
        <f t="shared" si="66"/>
        <v>2</v>
      </c>
      <c r="AJ147" s="46" t="s">
        <v>49</v>
      </c>
      <c r="AK147" s="40">
        <f t="shared" si="67"/>
        <v>1</v>
      </c>
      <c r="AL147" s="9" t="s">
        <v>1048</v>
      </c>
      <c r="AM147" s="9">
        <f t="shared" si="68"/>
        <v>4</v>
      </c>
      <c r="AN147" s="9" t="s">
        <v>1055</v>
      </c>
      <c r="AO147" s="47">
        <f>VLOOKUP(AN147,'Data Tables'!$E$4:$F$15,2,FALSE)</f>
        <v>20.157194</v>
      </c>
      <c r="AP147" s="9">
        <f t="shared" si="69"/>
        <v>0</v>
      </c>
      <c r="AQ147" s="9" t="s">
        <v>1050</v>
      </c>
      <c r="AR147" s="9">
        <f t="shared" si="70"/>
        <v>2</v>
      </c>
      <c r="AS147" s="9" t="str">
        <f t="shared" si="71"/>
        <v>NYC Natural Gas</v>
      </c>
      <c r="AT147" s="9"/>
      <c r="AU147" s="9">
        <f t="shared" si="72"/>
        <v>2</v>
      </c>
      <c r="AV147" s="9">
        <f t="shared" si="73"/>
        <v>69</v>
      </c>
    </row>
    <row r="148" spans="1:48" hidden="1" x14ac:dyDescent="0.25">
      <c r="A148" s="9" t="s">
        <v>244</v>
      </c>
      <c r="B148" s="9" t="s">
        <v>245</v>
      </c>
      <c r="C148" s="9" t="s">
        <v>59</v>
      </c>
      <c r="D148" s="9" t="s">
        <v>59</v>
      </c>
      <c r="E148" t="s">
        <v>1034</v>
      </c>
      <c r="F148" t="str">
        <f t="shared" si="53"/>
        <v>NYC</v>
      </c>
      <c r="G148" s="9" t="s">
        <v>39</v>
      </c>
      <c r="H148" s="36">
        <v>40.737111800000001</v>
      </c>
      <c r="I148" s="36">
        <v>-73.747265499999997</v>
      </c>
      <c r="J148" s="40">
        <f t="shared" si="74"/>
        <v>3</v>
      </c>
      <c r="K148" s="40">
        <f t="shared" si="54"/>
        <v>2</v>
      </c>
      <c r="L148" s="40">
        <f t="shared" si="55"/>
        <v>3</v>
      </c>
      <c r="M148" s="41">
        <v>94570.3882352941</v>
      </c>
      <c r="N148" s="41">
        <v>70.806626974729227</v>
      </c>
      <c r="O148" s="41">
        <f t="shared" si="52"/>
        <v>6503.1049321799301</v>
      </c>
      <c r="P148" s="42">
        <f t="shared" si="56"/>
        <v>2</v>
      </c>
      <c r="Q148" s="43" t="s">
        <v>246</v>
      </c>
      <c r="R148" s="43"/>
      <c r="S148" s="40">
        <f t="shared" si="57"/>
        <v>0</v>
      </c>
      <c r="T148" s="40"/>
      <c r="U148" s="40">
        <f t="shared" si="58"/>
        <v>0</v>
      </c>
      <c r="V148" s="40" t="str">
        <f>IFERROR(VLOOKUP(A148,'Data Tables'!$L$3:$M$89,2,FALSE),"No")</f>
        <v>No</v>
      </c>
      <c r="W148" s="40">
        <f t="shared" si="59"/>
        <v>0</v>
      </c>
      <c r="X148" s="43"/>
      <c r="Y148" s="40">
        <f t="shared" si="60"/>
        <v>0</v>
      </c>
      <c r="Z148" s="41" t="s">
        <v>46</v>
      </c>
      <c r="AA148" s="40">
        <f t="shared" si="61"/>
        <v>4</v>
      </c>
      <c r="AB148" s="44" t="str">
        <f>IF(AND(E148="Manhattan",G148="Multifamily Housing"),IF(Q148&lt;1980,"Dual Fuel","Natural Gas"),IF(AND(E148="Manhattan",G148&lt;&gt;"Multifamily Housing"),IF(Q148&lt;1945,"Oil",IF(Q148&lt;1980,"Dual Fuel","Natural Gas")),IF(E148="Downstate/LI/HV",IF(Q148&lt;1980,"Dual Fuel","Natural Gas"),IF(Q148&lt;1945,"Dual Fuel","Natural Gas"))))</f>
        <v>Natural Gas</v>
      </c>
      <c r="AC148" s="42">
        <f t="shared" si="62"/>
        <v>2</v>
      </c>
      <c r="AD148" s="44" t="str">
        <f>IF(AND(E148="Upstate",Q148&gt;=1945),"Furnace",IF(Q148&gt;=1980,"HW Boiler",IF(AND(E148="Downstate/LI/HV",Q148&gt;=1945),"Furnace","Steam Boiler")))</f>
        <v>HW Boiler</v>
      </c>
      <c r="AE148" s="42">
        <f t="shared" si="63"/>
        <v>4</v>
      </c>
      <c r="AF148" s="45">
        <v>1990</v>
      </c>
      <c r="AG148" s="40">
        <f t="shared" si="64"/>
        <v>2</v>
      </c>
      <c r="AH148" s="45" t="str">
        <f>IF(AND(E148="Upstate",Q148&gt;=1945),"Forced Air",IF(Q148&gt;=1980,"Hydronic",IF(AND(E148="Downstate/LI/HV",Q148&gt;=1945),"Forced Air","Steam")))</f>
        <v>Hydronic</v>
      </c>
      <c r="AI148" s="40">
        <f t="shared" si="66"/>
        <v>4</v>
      </c>
      <c r="AJ148" s="46" t="s">
        <v>42</v>
      </c>
      <c r="AK148" s="40">
        <f t="shared" si="67"/>
        <v>0</v>
      </c>
      <c r="AL148" s="9" t="s">
        <v>1048</v>
      </c>
      <c r="AM148" s="9">
        <f t="shared" si="68"/>
        <v>4</v>
      </c>
      <c r="AN148" s="9" t="s">
        <v>1055</v>
      </c>
      <c r="AO148" s="47">
        <f>VLOOKUP(AN148,'Data Tables'!$E$4:$F$15,2,FALSE)</f>
        <v>20.157194</v>
      </c>
      <c r="AP148" s="9">
        <f t="shared" si="69"/>
        <v>0</v>
      </c>
      <c r="AQ148" s="9" t="s">
        <v>1050</v>
      </c>
      <c r="AR148" s="9">
        <f t="shared" si="70"/>
        <v>2</v>
      </c>
      <c r="AS148" s="9" t="str">
        <f t="shared" si="71"/>
        <v>NYC Natural Gas</v>
      </c>
      <c r="AT148" s="9"/>
      <c r="AU148" s="9">
        <f t="shared" si="72"/>
        <v>2</v>
      </c>
      <c r="AV148" s="9">
        <f t="shared" si="73"/>
        <v>69</v>
      </c>
    </row>
    <row r="149" spans="1:48" hidden="1" x14ac:dyDescent="0.25">
      <c r="A149" s="9" t="s">
        <v>257</v>
      </c>
      <c r="B149" s="9" t="s">
        <v>258</v>
      </c>
      <c r="C149" s="9" t="s">
        <v>38</v>
      </c>
      <c r="D149" s="9" t="s">
        <v>38</v>
      </c>
      <c r="E149" t="s">
        <v>1034</v>
      </c>
      <c r="F149" t="str">
        <f t="shared" si="53"/>
        <v>NYC</v>
      </c>
      <c r="G149" s="9" t="s">
        <v>39</v>
      </c>
      <c r="H149" s="36">
        <v>40.705445900000001</v>
      </c>
      <c r="I149" s="36">
        <v>-73.947082399999999</v>
      </c>
      <c r="J149" s="40">
        <f t="shared" si="74"/>
        <v>3</v>
      </c>
      <c r="K149" s="40">
        <f t="shared" si="54"/>
        <v>2</v>
      </c>
      <c r="L149" s="40">
        <f t="shared" si="55"/>
        <v>3</v>
      </c>
      <c r="M149" s="41">
        <v>80206.937058823503</v>
      </c>
      <c r="N149" s="41">
        <v>1702.5151331812272</v>
      </c>
      <c r="O149" s="41">
        <f t="shared" si="52"/>
        <v>5515.4064365743934</v>
      </c>
      <c r="P149" s="42">
        <f t="shared" si="56"/>
        <v>2</v>
      </c>
      <c r="Q149" s="43">
        <v>1965</v>
      </c>
      <c r="R149" s="43"/>
      <c r="S149" s="40">
        <f t="shared" si="57"/>
        <v>3</v>
      </c>
      <c r="T149" s="40"/>
      <c r="U149" s="40">
        <f t="shared" si="58"/>
        <v>0</v>
      </c>
      <c r="V149" s="40" t="str">
        <f>IFERROR(VLOOKUP(A149,'Data Tables'!$L$3:$M$89,2,FALSE),"No")</f>
        <v>No</v>
      </c>
      <c r="W149" s="40">
        <f t="shared" si="59"/>
        <v>0</v>
      </c>
      <c r="X149" s="43"/>
      <c r="Y149" s="40">
        <f t="shared" si="60"/>
        <v>0</v>
      </c>
      <c r="Z149" s="41" t="s">
        <v>46</v>
      </c>
      <c r="AA149" s="40">
        <f t="shared" si="61"/>
        <v>4</v>
      </c>
      <c r="AB149" s="41" t="s">
        <v>41</v>
      </c>
      <c r="AC149" s="42">
        <f t="shared" si="62"/>
        <v>2</v>
      </c>
      <c r="AD149" s="41" t="s">
        <v>74</v>
      </c>
      <c r="AE149" s="42">
        <f t="shared" si="63"/>
        <v>2</v>
      </c>
      <c r="AF149" s="43">
        <v>1965</v>
      </c>
      <c r="AG149" s="40">
        <f t="shared" si="64"/>
        <v>3</v>
      </c>
      <c r="AH149" s="43" t="s">
        <v>49</v>
      </c>
      <c r="AI149" s="40">
        <f t="shared" si="66"/>
        <v>2</v>
      </c>
      <c r="AJ149" s="46" t="s">
        <v>42</v>
      </c>
      <c r="AK149" s="40">
        <f t="shared" si="67"/>
        <v>0</v>
      </c>
      <c r="AL149" s="9" t="s">
        <v>1048</v>
      </c>
      <c r="AM149" s="9">
        <f t="shared" si="68"/>
        <v>4</v>
      </c>
      <c r="AN149" s="9" t="s">
        <v>1055</v>
      </c>
      <c r="AO149" s="47">
        <f>VLOOKUP(AN149,'Data Tables'!$E$4:$F$15,2,FALSE)</f>
        <v>20.157194</v>
      </c>
      <c r="AP149" s="9">
        <f t="shared" si="69"/>
        <v>0</v>
      </c>
      <c r="AQ149" s="9" t="s">
        <v>1050</v>
      </c>
      <c r="AR149" s="9">
        <f t="shared" si="70"/>
        <v>2</v>
      </c>
      <c r="AS149" s="9" t="str">
        <f t="shared" si="71"/>
        <v>NYC Natural Gas</v>
      </c>
      <c r="AT149" s="9"/>
      <c r="AU149" s="9">
        <f t="shared" si="72"/>
        <v>2</v>
      </c>
      <c r="AV149" s="9">
        <f t="shared" si="73"/>
        <v>69</v>
      </c>
    </row>
    <row r="150" spans="1:48" hidden="1" x14ac:dyDescent="0.25">
      <c r="A150" s="9" t="s">
        <v>226</v>
      </c>
      <c r="B150" s="9" t="s">
        <v>227</v>
      </c>
      <c r="C150" s="9" t="s">
        <v>62</v>
      </c>
      <c r="D150" s="9" t="s">
        <v>63</v>
      </c>
      <c r="E150" t="s">
        <v>63</v>
      </c>
      <c r="F150" t="str">
        <f t="shared" si="53"/>
        <v>NYC</v>
      </c>
      <c r="G150" s="9" t="s">
        <v>39</v>
      </c>
      <c r="H150" s="36">
        <v>40.708922399999999</v>
      </c>
      <c r="I150" s="36">
        <v>-74.003886399999999</v>
      </c>
      <c r="J150" s="40">
        <f t="shared" si="74"/>
        <v>3</v>
      </c>
      <c r="K150" s="40">
        <f t="shared" si="54"/>
        <v>2</v>
      </c>
      <c r="L150" s="40">
        <f t="shared" si="55"/>
        <v>3</v>
      </c>
      <c r="M150" s="41">
        <v>106500.76905882399</v>
      </c>
      <c r="N150" s="41">
        <v>4731.0422757234655</v>
      </c>
      <c r="O150" s="41">
        <f t="shared" si="52"/>
        <v>7323.4940605744277</v>
      </c>
      <c r="P150" s="42">
        <f t="shared" si="56"/>
        <v>3</v>
      </c>
      <c r="Q150" s="43">
        <v>1971</v>
      </c>
      <c r="R150" s="43"/>
      <c r="S150" s="40">
        <f t="shared" si="57"/>
        <v>3</v>
      </c>
      <c r="T150" s="40"/>
      <c r="U150" s="40">
        <f t="shared" si="58"/>
        <v>0</v>
      </c>
      <c r="V150" s="40" t="str">
        <f>IFERROR(VLOOKUP(A150,'Data Tables'!$L$3:$M$89,2,FALSE),"No")</f>
        <v>No</v>
      </c>
      <c r="W150" s="40">
        <f t="shared" si="59"/>
        <v>0</v>
      </c>
      <c r="X150" s="43"/>
      <c r="Y150" s="40">
        <f t="shared" si="60"/>
        <v>0</v>
      </c>
      <c r="Z150" s="41" t="s">
        <v>77</v>
      </c>
      <c r="AA150" s="40">
        <f t="shared" si="61"/>
        <v>1</v>
      </c>
      <c r="AB150" s="44" t="s">
        <v>47</v>
      </c>
      <c r="AC150" s="42">
        <f t="shared" si="62"/>
        <v>3</v>
      </c>
      <c r="AD150" s="41" t="s">
        <v>74</v>
      </c>
      <c r="AE150" s="42">
        <f t="shared" si="63"/>
        <v>2</v>
      </c>
      <c r="AF150" s="43">
        <v>1971</v>
      </c>
      <c r="AG150" s="40">
        <f t="shared" si="64"/>
        <v>3</v>
      </c>
      <c r="AH150" s="43" t="s">
        <v>49</v>
      </c>
      <c r="AI150" s="40">
        <f t="shared" si="66"/>
        <v>2</v>
      </c>
      <c r="AJ150" s="46" t="s">
        <v>42</v>
      </c>
      <c r="AK150" s="40">
        <f t="shared" si="67"/>
        <v>0</v>
      </c>
      <c r="AL150" s="9" t="s">
        <v>1048</v>
      </c>
      <c r="AM150" s="9">
        <f t="shared" si="68"/>
        <v>4</v>
      </c>
      <c r="AN150" s="9" t="s">
        <v>1055</v>
      </c>
      <c r="AO150" s="47">
        <f>VLOOKUP(AN150,'Data Tables'!$E$4:$F$15,2,FALSE)</f>
        <v>20.157194</v>
      </c>
      <c r="AP150" s="9">
        <f t="shared" si="69"/>
        <v>0</v>
      </c>
      <c r="AQ150" s="9" t="s">
        <v>1050</v>
      </c>
      <c r="AR150" s="9">
        <f t="shared" si="70"/>
        <v>2</v>
      </c>
      <c r="AS150" s="9" t="str">
        <f t="shared" si="71"/>
        <v>NYC Dual Fuel</v>
      </c>
      <c r="AT150" s="9"/>
      <c r="AU150" s="9">
        <f t="shared" si="72"/>
        <v>3</v>
      </c>
      <c r="AV150" s="9">
        <f t="shared" si="73"/>
        <v>69</v>
      </c>
    </row>
    <row r="151" spans="1:48" x14ac:dyDescent="0.25">
      <c r="A151" s="9" t="s">
        <v>767</v>
      </c>
      <c r="B151" s="9" t="s">
        <v>768</v>
      </c>
      <c r="C151" s="9" t="s">
        <v>671</v>
      </c>
      <c r="D151" s="9" t="s">
        <v>672</v>
      </c>
      <c r="E151" t="s">
        <v>1035</v>
      </c>
      <c r="F151" t="str">
        <f t="shared" si="53"/>
        <v>Not NYC</v>
      </c>
      <c r="G151" s="9" t="s">
        <v>53</v>
      </c>
      <c r="H151" s="36">
        <v>43.097034999999998</v>
      </c>
      <c r="I151" s="36">
        <v>-73.785335000000003</v>
      </c>
      <c r="J151" s="40">
        <f t="shared" si="74"/>
        <v>2</v>
      </c>
      <c r="K151" s="40">
        <f t="shared" si="54"/>
        <v>0</v>
      </c>
      <c r="L151" s="40">
        <f t="shared" si="55"/>
        <v>1</v>
      </c>
      <c r="M151" s="41">
        <v>44601.544285714277</v>
      </c>
      <c r="N151" s="41">
        <v>5020.9340789473681</v>
      </c>
      <c r="O151" s="41">
        <f t="shared" si="52"/>
        <v>3067.0120747058822</v>
      </c>
      <c r="P151" s="42">
        <f t="shared" si="56"/>
        <v>1</v>
      </c>
      <c r="Q151" s="43">
        <v>1966</v>
      </c>
      <c r="R151" s="43"/>
      <c r="S151" s="40">
        <f t="shared" si="57"/>
        <v>3</v>
      </c>
      <c r="T151" s="40"/>
      <c r="U151" s="40">
        <f t="shared" si="58"/>
        <v>0</v>
      </c>
      <c r="V151" s="40" t="str">
        <f>IFERROR(VLOOKUP(A151,'Data Tables'!$L$3:$M$89,2,FALSE),"No")</f>
        <v>Yes</v>
      </c>
      <c r="W151" s="40">
        <f t="shared" si="59"/>
        <v>4</v>
      </c>
      <c r="X151" s="43" t="s">
        <v>1102</v>
      </c>
      <c r="Y151" s="40">
        <f t="shared" si="60"/>
        <v>4</v>
      </c>
      <c r="Z151" s="43" t="s">
        <v>46</v>
      </c>
      <c r="AA151" s="40">
        <f t="shared" si="61"/>
        <v>4</v>
      </c>
      <c r="AB151" s="44" t="str">
        <f>IF(AND(E151="Manhattan",G151="Multifamily Housing"),IF(Q151&lt;1980,"Dual Fuel","Natural Gas"),IF(AND(E151="Manhattan",G151&lt;&gt;"Multifamily Housing"),IF(Q151&lt;1945,"Oil",IF(Q151&lt;1980,"Dual Fuel","Natural Gas")),IF(E151="Downstate/LI/HV",IF(Q151&lt;1980,"Dual Fuel","Natural Gas"),IF(Q151&lt;1945,"Dual Fuel","Natural Gas"))))</f>
        <v>Natural Gas</v>
      </c>
      <c r="AC151" s="42">
        <f t="shared" si="62"/>
        <v>2</v>
      </c>
      <c r="AD151" s="41" t="s">
        <v>74</v>
      </c>
      <c r="AE151" s="42">
        <f t="shared" si="63"/>
        <v>2</v>
      </c>
      <c r="AF151" s="45">
        <v>1990</v>
      </c>
      <c r="AG151" s="40">
        <f t="shared" si="64"/>
        <v>2</v>
      </c>
      <c r="AH151" s="43" t="s">
        <v>89</v>
      </c>
      <c r="AI151" s="40">
        <f t="shared" si="66"/>
        <v>4</v>
      </c>
      <c r="AJ151" s="46" t="s">
        <v>42</v>
      </c>
      <c r="AK151" s="40">
        <f t="shared" si="67"/>
        <v>0</v>
      </c>
      <c r="AL151" s="9" t="s">
        <v>1060</v>
      </c>
      <c r="AM151" s="9">
        <f t="shared" si="68"/>
        <v>2</v>
      </c>
      <c r="AN151" s="9" t="s">
        <v>1047</v>
      </c>
      <c r="AO151" s="47">
        <f>VLOOKUP(AN151,'Data Tables'!$E$4:$F$15,2,FALSE)</f>
        <v>8.6002589999999994</v>
      </c>
      <c r="AP151" s="9">
        <f t="shared" si="69"/>
        <v>4</v>
      </c>
      <c r="AQ151" s="9" t="s">
        <v>1061</v>
      </c>
      <c r="AR151" s="9">
        <f t="shared" si="70"/>
        <v>4</v>
      </c>
      <c r="AS151" s="9" t="str">
        <f t="shared" si="71"/>
        <v>Not NYC</v>
      </c>
      <c r="AT151" s="9"/>
      <c r="AU151" s="9">
        <f t="shared" si="72"/>
        <v>0</v>
      </c>
      <c r="AV151" s="9">
        <f t="shared" si="73"/>
        <v>69</v>
      </c>
    </row>
    <row r="152" spans="1:48" x14ac:dyDescent="0.25">
      <c r="A152" s="9" t="s">
        <v>867</v>
      </c>
      <c r="B152" s="9" t="s">
        <v>868</v>
      </c>
      <c r="C152" s="9" t="s">
        <v>417</v>
      </c>
      <c r="D152" s="9" t="s">
        <v>418</v>
      </c>
      <c r="E152" t="s">
        <v>1035</v>
      </c>
      <c r="F152" t="str">
        <f t="shared" si="53"/>
        <v>Not NYC</v>
      </c>
      <c r="G152" s="9" t="s">
        <v>53</v>
      </c>
      <c r="H152" s="36">
        <v>42.881771000000001</v>
      </c>
      <c r="I152" s="36">
        <v>-78.872679000000005</v>
      </c>
      <c r="J152" s="40">
        <v>1</v>
      </c>
      <c r="K152" s="40">
        <f t="shared" si="54"/>
        <v>0</v>
      </c>
      <c r="L152" s="40">
        <f t="shared" si="55"/>
        <v>1</v>
      </c>
      <c r="M152" s="41">
        <v>37007.317110389602</v>
      </c>
      <c r="N152" s="41">
        <v>4166.0283881578944</v>
      </c>
      <c r="O152" s="41">
        <f t="shared" si="52"/>
        <v>2544.797276590909</v>
      </c>
      <c r="P152" s="42">
        <f t="shared" si="56"/>
        <v>1</v>
      </c>
      <c r="Q152" s="43">
        <v>1971</v>
      </c>
      <c r="R152" s="43"/>
      <c r="S152" s="40">
        <f t="shared" si="57"/>
        <v>3</v>
      </c>
      <c r="T152" s="40" t="s">
        <v>1162</v>
      </c>
      <c r="U152" s="40">
        <f t="shared" si="58"/>
        <v>4</v>
      </c>
      <c r="V152" s="40" t="str">
        <f>IFERROR(VLOOKUP(A152,'Data Tables'!$L$3:$M$89,2,FALSE),"No")</f>
        <v>Yes</v>
      </c>
      <c r="W152" s="40">
        <f t="shared" si="59"/>
        <v>4</v>
      </c>
      <c r="X152" s="43"/>
      <c r="Y152" s="40">
        <f t="shared" si="60"/>
        <v>0</v>
      </c>
      <c r="Z152" s="43" t="s">
        <v>46</v>
      </c>
      <c r="AA152" s="40">
        <f t="shared" si="61"/>
        <v>4</v>
      </c>
      <c r="AB152" s="44" t="str">
        <f>IF(AND(E152="Manhattan",G152="Multifamily Housing"),IF(Q152&lt;1980,"Dual Fuel","Natural Gas"),IF(AND(E152="Manhattan",G152&lt;&gt;"Multifamily Housing"),IF(Q152&lt;1945,"Oil",IF(Q152&lt;1980,"Dual Fuel","Natural Gas")),IF(E152="Downstate/LI/HV",IF(Q152&lt;1980,"Dual Fuel","Natural Gas"),IF(Q152&lt;1945,"Dual Fuel","Natural Gas"))))</f>
        <v>Natural Gas</v>
      </c>
      <c r="AC152" s="42">
        <f t="shared" si="62"/>
        <v>2</v>
      </c>
      <c r="AD152" s="44" t="str">
        <f>IF(AND(E152="Upstate",Q152&gt;=1945),"Furnace",IF(Q152&gt;=1980,"HW Boiler",IF(AND(E152="Downstate/LI/HV",Q152&gt;=1945),"Furnace","Steam Boiler")))</f>
        <v>Furnace</v>
      </c>
      <c r="AE152" s="42">
        <f t="shared" si="63"/>
        <v>3</v>
      </c>
      <c r="AF152" s="45">
        <v>1990</v>
      </c>
      <c r="AG152" s="40">
        <f t="shared" si="64"/>
        <v>2</v>
      </c>
      <c r="AH152" s="45" t="str">
        <f>IF(AND(E152="Upstate",Q152&gt;=1945),"Forced Air",IF(Q152&gt;=1980,"Hydronic",IF(AND(E152="Downstate/LI/HV",Q152&gt;=1945),"Forced Air","Steam")))</f>
        <v>Forced Air</v>
      </c>
      <c r="AI152" s="40">
        <f t="shared" si="66"/>
        <v>4</v>
      </c>
      <c r="AJ152" s="46" t="s">
        <v>42</v>
      </c>
      <c r="AK152" s="40">
        <f t="shared" si="67"/>
        <v>0</v>
      </c>
      <c r="AL152" s="9" t="s">
        <v>1060</v>
      </c>
      <c r="AM152" s="9">
        <f t="shared" si="68"/>
        <v>2</v>
      </c>
      <c r="AN152" s="9" t="s">
        <v>1047</v>
      </c>
      <c r="AO152" s="47">
        <f>VLOOKUP(AN152,'Data Tables'!$E$4:$F$15,2,FALSE)</f>
        <v>8.6002589999999994</v>
      </c>
      <c r="AP152" s="9">
        <f t="shared" si="69"/>
        <v>4</v>
      </c>
      <c r="AQ152" s="9" t="s">
        <v>1061</v>
      </c>
      <c r="AR152" s="9">
        <f t="shared" si="70"/>
        <v>4</v>
      </c>
      <c r="AS152" s="9" t="str">
        <f t="shared" si="71"/>
        <v>Not NYC</v>
      </c>
      <c r="AT152" s="9"/>
      <c r="AU152" s="9">
        <f t="shared" si="72"/>
        <v>0</v>
      </c>
      <c r="AV152" s="9">
        <f t="shared" si="73"/>
        <v>69</v>
      </c>
    </row>
    <row r="153" spans="1:48" x14ac:dyDescent="0.25">
      <c r="A153" s="9" t="s">
        <v>738</v>
      </c>
      <c r="B153" s="9" t="s">
        <v>739</v>
      </c>
      <c r="C153" s="9" t="s">
        <v>437</v>
      </c>
      <c r="D153" s="9" t="s">
        <v>437</v>
      </c>
      <c r="E153" t="s">
        <v>1034</v>
      </c>
      <c r="F153" t="str">
        <f t="shared" si="53"/>
        <v>Not NYC</v>
      </c>
      <c r="G153" s="9" t="s">
        <v>64</v>
      </c>
      <c r="H153" s="36">
        <v>42.673386999999998</v>
      </c>
      <c r="I153" s="36">
        <v>-73.812748999999997</v>
      </c>
      <c r="J153" s="40">
        <f t="shared" ref="J153:J184" si="75">IF(OR(G153="Hospitals",G153="Nursing Homes",G153="Hotels",G153="Airports"),4,IF(OR(G153="Multifamily Housing",G153="Correctional Facilities",G153="Military"),3,IF(G153="Colleges &amp; Universities",2,IF(G153="Office",0,666))))</f>
        <v>0</v>
      </c>
      <c r="K153" s="40">
        <f t="shared" si="54"/>
        <v>1</v>
      </c>
      <c r="L153" s="40">
        <f t="shared" si="55"/>
        <v>2</v>
      </c>
      <c r="M153" s="41">
        <v>48283.893906362762</v>
      </c>
      <c r="N153" s="41">
        <v>21096.347491395423</v>
      </c>
      <c r="O153" s="41">
        <f t="shared" si="52"/>
        <v>3320.227763325769</v>
      </c>
      <c r="P153" s="42">
        <f t="shared" si="56"/>
        <v>1</v>
      </c>
      <c r="Q153" s="43">
        <v>1961</v>
      </c>
      <c r="R153" s="43"/>
      <c r="S153" s="40">
        <f t="shared" si="57"/>
        <v>3</v>
      </c>
      <c r="T153" s="40" t="s">
        <v>1162</v>
      </c>
      <c r="U153" s="40">
        <f t="shared" si="58"/>
        <v>4</v>
      </c>
      <c r="V153" s="40" t="str">
        <f>IFERROR(VLOOKUP(A153,'Data Tables'!$L$3:$M$89,2,FALSE),"No")</f>
        <v>No</v>
      </c>
      <c r="W153" s="40">
        <f t="shared" si="59"/>
        <v>0</v>
      </c>
      <c r="X153" s="43"/>
      <c r="Y153" s="40">
        <f t="shared" si="60"/>
        <v>0</v>
      </c>
      <c r="Z153" s="43" t="s">
        <v>46</v>
      </c>
      <c r="AA153" s="40">
        <f t="shared" si="61"/>
        <v>4</v>
      </c>
      <c r="AB153" s="43" t="s">
        <v>47</v>
      </c>
      <c r="AC153" s="42">
        <f t="shared" si="62"/>
        <v>3</v>
      </c>
      <c r="AD153" s="41" t="s">
        <v>74</v>
      </c>
      <c r="AE153" s="42">
        <f t="shared" si="63"/>
        <v>2</v>
      </c>
      <c r="AF153" s="45">
        <v>1990</v>
      </c>
      <c r="AG153" s="40">
        <f t="shared" si="64"/>
        <v>2</v>
      </c>
      <c r="AH153" s="45" t="str">
        <f>IF(AND(E153="Upstate",Q153&gt;=1945),"Forced Air",IF(Q153&gt;=1980,"Hydronic",IF(AND(E153="Downstate/LI/HV",Q153&gt;=1945),"Forced Air","Steam")))</f>
        <v>Forced Air</v>
      </c>
      <c r="AI153" s="40">
        <f t="shared" si="66"/>
        <v>4</v>
      </c>
      <c r="AJ153" s="46" t="s">
        <v>42</v>
      </c>
      <c r="AK153" s="40">
        <f t="shared" si="67"/>
        <v>0</v>
      </c>
      <c r="AL153" s="9" t="s">
        <v>1060</v>
      </c>
      <c r="AM153" s="9">
        <f t="shared" si="68"/>
        <v>2</v>
      </c>
      <c r="AN153" s="9" t="s">
        <v>1047</v>
      </c>
      <c r="AO153" s="47">
        <f>VLOOKUP(AN153,'Data Tables'!$E$4:$F$15,2,FALSE)</f>
        <v>8.6002589999999994</v>
      </c>
      <c r="AP153" s="9">
        <f t="shared" si="69"/>
        <v>4</v>
      </c>
      <c r="AQ153" s="9" t="s">
        <v>1061</v>
      </c>
      <c r="AR153" s="9">
        <f t="shared" si="70"/>
        <v>4</v>
      </c>
      <c r="AS153" s="9" t="str">
        <f t="shared" si="71"/>
        <v>Not NYC</v>
      </c>
      <c r="AT153" s="9"/>
      <c r="AU153" s="9">
        <f t="shared" si="72"/>
        <v>0</v>
      </c>
      <c r="AV153" s="9">
        <f t="shared" si="73"/>
        <v>69</v>
      </c>
    </row>
    <row r="154" spans="1:48" hidden="1" x14ac:dyDescent="0.25">
      <c r="A154" s="9" t="s">
        <v>154</v>
      </c>
      <c r="B154" s="9" t="s">
        <v>155</v>
      </c>
      <c r="C154" s="9" t="s">
        <v>62</v>
      </c>
      <c r="D154" s="9" t="s">
        <v>63</v>
      </c>
      <c r="E154" t="s">
        <v>63</v>
      </c>
      <c r="F154" t="str">
        <f t="shared" si="53"/>
        <v>NYC</v>
      </c>
      <c r="G154" s="9" t="s">
        <v>53</v>
      </c>
      <c r="H154" s="36">
        <v>40.821614400000001</v>
      </c>
      <c r="I154" s="36">
        <v>-73.947942699999999</v>
      </c>
      <c r="J154" s="40">
        <f t="shared" si="75"/>
        <v>2</v>
      </c>
      <c r="K154" s="40">
        <f t="shared" si="54"/>
        <v>0</v>
      </c>
      <c r="L154" s="40">
        <f t="shared" si="55"/>
        <v>1</v>
      </c>
      <c r="M154" s="41">
        <v>184116.97919999997</v>
      </c>
      <c r="N154" s="41">
        <v>20800.8843368421</v>
      </c>
      <c r="O154" s="41">
        <f t="shared" si="52"/>
        <v>12660.749922635292</v>
      </c>
      <c r="P154" s="42">
        <f t="shared" si="56"/>
        <v>3</v>
      </c>
      <c r="Q154" s="43">
        <v>1907</v>
      </c>
      <c r="R154" s="43"/>
      <c r="S154" s="40">
        <f t="shared" si="57"/>
        <v>4</v>
      </c>
      <c r="T154" s="40" t="s">
        <v>1162</v>
      </c>
      <c r="U154" s="40">
        <f t="shared" si="58"/>
        <v>4</v>
      </c>
      <c r="V154" s="40" t="str">
        <f>IFERROR(VLOOKUP(A154,'Data Tables'!$L$3:$M$89,2,FALSE),"No")</f>
        <v>Yes</v>
      </c>
      <c r="W154" s="40">
        <f t="shared" si="59"/>
        <v>4</v>
      </c>
      <c r="X154" s="43"/>
      <c r="Y154" s="40">
        <f t="shared" si="60"/>
        <v>0</v>
      </c>
      <c r="Z154" s="41" t="s">
        <v>156</v>
      </c>
      <c r="AA154" s="40">
        <f t="shared" si="61"/>
        <v>0</v>
      </c>
      <c r="AB154" s="41" t="s">
        <v>47</v>
      </c>
      <c r="AC154" s="42">
        <f t="shared" si="62"/>
        <v>3</v>
      </c>
      <c r="AD154" s="41" t="s">
        <v>54</v>
      </c>
      <c r="AE154" s="42">
        <f t="shared" si="63"/>
        <v>2</v>
      </c>
      <c r="AF154" s="45">
        <v>1990</v>
      </c>
      <c r="AG154" s="40">
        <f t="shared" si="64"/>
        <v>2</v>
      </c>
      <c r="AH154" s="43" t="s">
        <v>49</v>
      </c>
      <c r="AI154" s="40">
        <f t="shared" si="66"/>
        <v>2</v>
      </c>
      <c r="AJ154" s="46" t="s">
        <v>49</v>
      </c>
      <c r="AK154" s="40">
        <f t="shared" si="67"/>
        <v>1</v>
      </c>
      <c r="AL154" s="9" t="s">
        <v>1048</v>
      </c>
      <c r="AM154" s="9">
        <f t="shared" si="68"/>
        <v>4</v>
      </c>
      <c r="AN154" s="9" t="s">
        <v>1055</v>
      </c>
      <c r="AO154" s="47">
        <f>VLOOKUP(AN154,'Data Tables'!$E$4:$F$15,2,FALSE)</f>
        <v>20.157194</v>
      </c>
      <c r="AP154" s="9">
        <f t="shared" si="69"/>
        <v>0</v>
      </c>
      <c r="AQ154" s="9" t="s">
        <v>1050</v>
      </c>
      <c r="AR154" s="9">
        <f t="shared" si="70"/>
        <v>2</v>
      </c>
      <c r="AS154" s="9" t="str">
        <f t="shared" si="71"/>
        <v>NYC Dual Fuel</v>
      </c>
      <c r="AT154" s="9"/>
      <c r="AU154" s="9">
        <f t="shared" si="72"/>
        <v>3</v>
      </c>
      <c r="AV154" s="9">
        <f t="shared" si="73"/>
        <v>69</v>
      </c>
    </row>
    <row r="155" spans="1:48" hidden="1" x14ac:dyDescent="0.25">
      <c r="A155" s="9" t="s">
        <v>390</v>
      </c>
      <c r="B155" s="9" t="s">
        <v>391</v>
      </c>
      <c r="C155" s="9" t="s">
        <v>38</v>
      </c>
      <c r="D155" s="9" t="s">
        <v>38</v>
      </c>
      <c r="E155" t="s">
        <v>1034</v>
      </c>
      <c r="F155" t="str">
        <f t="shared" si="53"/>
        <v>NYC</v>
      </c>
      <c r="G155" s="9" t="s">
        <v>53</v>
      </c>
      <c r="H155" s="36">
        <v>40.653855</v>
      </c>
      <c r="I155" s="36">
        <v>-73.945535000000007</v>
      </c>
      <c r="J155" s="40">
        <f t="shared" si="75"/>
        <v>2</v>
      </c>
      <c r="K155" s="40">
        <f t="shared" si="54"/>
        <v>0</v>
      </c>
      <c r="L155" s="40">
        <f t="shared" si="55"/>
        <v>1</v>
      </c>
      <c r="M155" s="41">
        <v>29778.676363636358</v>
      </c>
      <c r="N155" s="41">
        <v>3352.2778947368415</v>
      </c>
      <c r="O155" s="41">
        <v>2047.7219217112295</v>
      </c>
      <c r="P155" s="42">
        <f t="shared" si="56"/>
        <v>1</v>
      </c>
      <c r="Q155" s="43">
        <v>1956</v>
      </c>
      <c r="R155" s="43"/>
      <c r="S155" s="40">
        <f t="shared" si="57"/>
        <v>3</v>
      </c>
      <c r="T155" s="40" t="s">
        <v>1162</v>
      </c>
      <c r="U155" s="40">
        <f t="shared" si="58"/>
        <v>4</v>
      </c>
      <c r="V155" s="40" t="str">
        <f>IFERROR(VLOOKUP(A155,'Data Tables'!$L$3:$M$89,2,FALSE),"No")</f>
        <v>Yes</v>
      </c>
      <c r="W155" s="40">
        <f t="shared" si="59"/>
        <v>4</v>
      </c>
      <c r="X155" s="43"/>
      <c r="Y155" s="40">
        <f t="shared" si="60"/>
        <v>0</v>
      </c>
      <c r="Z155" s="41" t="s">
        <v>40</v>
      </c>
      <c r="AA155" s="40">
        <f t="shared" si="61"/>
        <v>0</v>
      </c>
      <c r="AB155" s="41" t="s">
        <v>201</v>
      </c>
      <c r="AC155" s="42">
        <f t="shared" si="62"/>
        <v>4</v>
      </c>
      <c r="AD155" s="41" t="s">
        <v>74</v>
      </c>
      <c r="AE155" s="42">
        <f t="shared" si="63"/>
        <v>2</v>
      </c>
      <c r="AF155" s="45">
        <v>1990</v>
      </c>
      <c r="AG155" s="40">
        <f t="shared" si="64"/>
        <v>2</v>
      </c>
      <c r="AH155" s="45" t="str">
        <f>IF(AND(E155="Upstate",Q155&gt;=1945),"Forced Air",IF(Q155&gt;=1980,"Hydronic",IF(AND(E155="Downstate/LI/HV",Q155&gt;=1945),"Forced Air","Steam")))</f>
        <v>Forced Air</v>
      </c>
      <c r="AI155" s="40">
        <f t="shared" si="66"/>
        <v>4</v>
      </c>
      <c r="AJ155" s="46" t="s">
        <v>42</v>
      </c>
      <c r="AK155" s="40">
        <f t="shared" si="67"/>
        <v>0</v>
      </c>
      <c r="AL155" s="9" t="s">
        <v>1048</v>
      </c>
      <c r="AM155" s="9">
        <f t="shared" si="68"/>
        <v>4</v>
      </c>
      <c r="AN155" s="9" t="s">
        <v>1055</v>
      </c>
      <c r="AO155" s="47">
        <f>VLOOKUP(AN155,'Data Tables'!$E$4:$F$15,2,FALSE)</f>
        <v>20.157194</v>
      </c>
      <c r="AP155" s="9">
        <f t="shared" si="69"/>
        <v>0</v>
      </c>
      <c r="AQ155" s="9" t="s">
        <v>1050</v>
      </c>
      <c r="AR155" s="9">
        <f t="shared" si="70"/>
        <v>2</v>
      </c>
      <c r="AS155" s="9" t="str">
        <f t="shared" si="71"/>
        <v>NYC Oil</v>
      </c>
      <c r="AT155" s="9"/>
      <c r="AU155" s="9">
        <f t="shared" si="72"/>
        <v>4</v>
      </c>
      <c r="AV155" s="9">
        <f t="shared" si="73"/>
        <v>69</v>
      </c>
    </row>
    <row r="156" spans="1:48" hidden="1" x14ac:dyDescent="0.25">
      <c r="A156" s="9" t="s">
        <v>97</v>
      </c>
      <c r="B156" s="9" t="s">
        <v>97</v>
      </c>
      <c r="C156" s="9" t="s">
        <v>45</v>
      </c>
      <c r="D156" s="9" t="s">
        <v>45</v>
      </c>
      <c r="E156" t="s">
        <v>1034</v>
      </c>
      <c r="F156" t="str">
        <f t="shared" si="53"/>
        <v>NYC</v>
      </c>
      <c r="G156" s="9" t="s">
        <v>76</v>
      </c>
      <c r="H156" s="36">
        <v>40.880429100000001</v>
      </c>
      <c r="I156" s="36">
        <v>-73.880041000000006</v>
      </c>
      <c r="J156" s="40">
        <f t="shared" si="75"/>
        <v>4</v>
      </c>
      <c r="K156" s="40">
        <f t="shared" si="54"/>
        <v>4</v>
      </c>
      <c r="L156" s="40">
        <f t="shared" si="55"/>
        <v>4</v>
      </c>
      <c r="M156" s="41">
        <v>416496.11675435293</v>
      </c>
      <c r="N156" s="41">
        <v>175178.73594097674</v>
      </c>
      <c r="O156" s="41">
        <f t="shared" ref="O156:O169" si="76">(M156/0.85)*116.9*0.0005</f>
        <v>28640.232969755216</v>
      </c>
      <c r="P156" s="42">
        <f t="shared" si="56"/>
        <v>4</v>
      </c>
      <c r="Q156" s="43">
        <v>1913</v>
      </c>
      <c r="R156" s="43"/>
      <c r="S156" s="40">
        <f t="shared" si="57"/>
        <v>4</v>
      </c>
      <c r="T156" s="40"/>
      <c r="U156" s="40">
        <f t="shared" si="58"/>
        <v>0</v>
      </c>
      <c r="V156" s="40" t="str">
        <f>IFERROR(VLOOKUP(A156,'Data Tables'!$L$3:$M$89,2,FALSE),"No")</f>
        <v>No</v>
      </c>
      <c r="W156" s="40">
        <f t="shared" si="59"/>
        <v>0</v>
      </c>
      <c r="X156" s="43"/>
      <c r="Y156" s="40">
        <f t="shared" si="60"/>
        <v>0</v>
      </c>
      <c r="Z156" s="41" t="s">
        <v>77</v>
      </c>
      <c r="AA156" s="40">
        <f t="shared" si="61"/>
        <v>1</v>
      </c>
      <c r="AB156" s="41" t="s">
        <v>41</v>
      </c>
      <c r="AC156" s="42">
        <f t="shared" si="62"/>
        <v>2</v>
      </c>
      <c r="AD156" s="41" t="s">
        <v>48</v>
      </c>
      <c r="AE156" s="42">
        <f t="shared" si="63"/>
        <v>3</v>
      </c>
      <c r="AF156" s="43">
        <v>2001</v>
      </c>
      <c r="AG156" s="40">
        <f t="shared" si="64"/>
        <v>1</v>
      </c>
      <c r="AH156" s="43" t="s">
        <v>49</v>
      </c>
      <c r="AI156" s="40">
        <f t="shared" si="66"/>
        <v>2</v>
      </c>
      <c r="AJ156" s="46" t="s">
        <v>49</v>
      </c>
      <c r="AK156" s="40">
        <f t="shared" si="67"/>
        <v>1</v>
      </c>
      <c r="AL156" s="9" t="s">
        <v>1048</v>
      </c>
      <c r="AM156" s="9">
        <f t="shared" si="68"/>
        <v>4</v>
      </c>
      <c r="AN156" s="9" t="s">
        <v>1055</v>
      </c>
      <c r="AO156" s="47">
        <f>VLOOKUP(AN156,'Data Tables'!$E$4:$F$15,2,FALSE)</f>
        <v>20.157194</v>
      </c>
      <c r="AP156" s="9">
        <f t="shared" si="69"/>
        <v>0</v>
      </c>
      <c r="AQ156" s="9" t="s">
        <v>1050</v>
      </c>
      <c r="AR156" s="9">
        <f t="shared" si="70"/>
        <v>2</v>
      </c>
      <c r="AS156" s="9" t="str">
        <f t="shared" si="71"/>
        <v>NYC Natural Gas</v>
      </c>
      <c r="AT156" s="9" t="s">
        <v>1162</v>
      </c>
      <c r="AU156" s="9">
        <f t="shared" si="72"/>
        <v>0</v>
      </c>
      <c r="AV156" s="9">
        <f t="shared" si="73"/>
        <v>68</v>
      </c>
    </row>
    <row r="157" spans="1:48" hidden="1" x14ac:dyDescent="0.25">
      <c r="A157" s="9" t="s">
        <v>90</v>
      </c>
      <c r="B157" s="9"/>
      <c r="C157" s="9" t="s">
        <v>59</v>
      </c>
      <c r="D157" s="9" t="s">
        <v>59</v>
      </c>
      <c r="E157" t="s">
        <v>1034</v>
      </c>
      <c r="F157" t="str">
        <f t="shared" si="53"/>
        <v>NYC</v>
      </c>
      <c r="G157" s="9" t="s">
        <v>71</v>
      </c>
      <c r="H157" s="36">
        <v>40.774500000000003</v>
      </c>
      <c r="I157" s="36">
        <v>-73.873000000000005</v>
      </c>
      <c r="J157" s="40">
        <f t="shared" si="75"/>
        <v>4</v>
      </c>
      <c r="K157" s="40">
        <f t="shared" si="54"/>
        <v>4</v>
      </c>
      <c r="L157" s="40">
        <f t="shared" si="55"/>
        <v>4</v>
      </c>
      <c r="M157" s="41">
        <v>469230.13483411761</v>
      </c>
      <c r="N157" s="41">
        <v>147726.65922365</v>
      </c>
      <c r="O157" s="41">
        <f t="shared" si="76"/>
        <v>32266.472213004912</v>
      </c>
      <c r="P157" s="42">
        <f t="shared" si="56"/>
        <v>4</v>
      </c>
      <c r="Q157" s="43">
        <v>1939</v>
      </c>
      <c r="R157" s="43">
        <v>2022</v>
      </c>
      <c r="S157" s="40">
        <f t="shared" si="57"/>
        <v>0</v>
      </c>
      <c r="T157" s="40" t="s">
        <v>1162</v>
      </c>
      <c r="U157" s="40">
        <f t="shared" si="58"/>
        <v>4</v>
      </c>
      <c r="V157" s="40" t="str">
        <f>IFERROR(VLOOKUP(A157,'Data Tables'!$L$3:$M$89,2,FALSE),"No")</f>
        <v>No</v>
      </c>
      <c r="W157" s="40">
        <f t="shared" si="59"/>
        <v>0</v>
      </c>
      <c r="X157" s="43"/>
      <c r="Y157" s="40">
        <f t="shared" si="60"/>
        <v>0</v>
      </c>
      <c r="Z157" s="41" t="s">
        <v>46</v>
      </c>
      <c r="AA157" s="40">
        <f t="shared" si="61"/>
        <v>4</v>
      </c>
      <c r="AB157" s="41" t="s">
        <v>41</v>
      </c>
      <c r="AC157" s="42">
        <f t="shared" si="62"/>
        <v>2</v>
      </c>
      <c r="AD157" s="44" t="str">
        <f>IF(AND(E157="Upstate",Q157&gt;=1945),"Furnace",IF(Q157&gt;=1980,"HW Boiler",IF(AND(E157="Downstate/LI/HV",Q157&gt;=1945),"Furnace","Steam Boiler")))</f>
        <v>Steam Boiler</v>
      </c>
      <c r="AE157" s="42">
        <f t="shared" si="63"/>
        <v>2</v>
      </c>
      <c r="AF157" s="43">
        <v>2022</v>
      </c>
      <c r="AG157" s="40">
        <f t="shared" si="64"/>
        <v>1</v>
      </c>
      <c r="AH157" s="45" t="str">
        <f>IF(AND(E157="Upstate",Q157&gt;=1945),"Forced Air",IF(Q157&gt;=1980,"Hydronic",IF(AND(E157="Downstate/LI/HV",Q157&gt;=1945),"Forced Air","Steam")))</f>
        <v>Steam</v>
      </c>
      <c r="AI157" s="40">
        <f t="shared" si="66"/>
        <v>2</v>
      </c>
      <c r="AJ157" s="46" t="s">
        <v>42</v>
      </c>
      <c r="AK157" s="40">
        <f t="shared" si="67"/>
        <v>0</v>
      </c>
      <c r="AL157" s="9" t="s">
        <v>1048</v>
      </c>
      <c r="AM157" s="9">
        <f t="shared" si="68"/>
        <v>4</v>
      </c>
      <c r="AN157" s="9" t="s">
        <v>1055</v>
      </c>
      <c r="AO157" s="47">
        <f>VLOOKUP(AN157,'Data Tables'!$E$4:$F$15,2,FALSE)</f>
        <v>20.157194</v>
      </c>
      <c r="AP157" s="9">
        <f t="shared" si="69"/>
        <v>0</v>
      </c>
      <c r="AQ157" s="9" t="s">
        <v>1050</v>
      </c>
      <c r="AR157" s="9">
        <f t="shared" si="70"/>
        <v>2</v>
      </c>
      <c r="AS157" s="9" t="str">
        <f t="shared" si="71"/>
        <v>NYC Natural Gas</v>
      </c>
      <c r="AT157" s="9" t="s">
        <v>1162</v>
      </c>
      <c r="AU157" s="9">
        <f t="shared" si="72"/>
        <v>0</v>
      </c>
      <c r="AV157" s="9">
        <f t="shared" si="73"/>
        <v>68</v>
      </c>
    </row>
    <row r="158" spans="1:48" x14ac:dyDescent="0.25">
      <c r="A158" s="9" t="s">
        <v>917</v>
      </c>
      <c r="B158" s="9" t="s">
        <v>918</v>
      </c>
      <c r="C158" s="9" t="s">
        <v>562</v>
      </c>
      <c r="D158" s="9" t="s">
        <v>563</v>
      </c>
      <c r="E158" t="s">
        <v>1035</v>
      </c>
      <c r="F158" t="str">
        <f t="shared" si="53"/>
        <v>Not NYC</v>
      </c>
      <c r="G158" s="9" t="s">
        <v>53</v>
      </c>
      <c r="H158" s="36">
        <v>43.137701</v>
      </c>
      <c r="I158" s="36">
        <v>-75.229840999999993</v>
      </c>
      <c r="J158" s="40">
        <f t="shared" si="75"/>
        <v>2</v>
      </c>
      <c r="K158" s="40">
        <f t="shared" si="54"/>
        <v>0</v>
      </c>
      <c r="L158" s="40">
        <f t="shared" si="55"/>
        <v>1</v>
      </c>
      <c r="M158" s="41">
        <v>33372</v>
      </c>
      <c r="N158" s="41">
        <v>3756</v>
      </c>
      <c r="O158" s="41">
        <f t="shared" si="76"/>
        <v>2294.8157647058824</v>
      </c>
      <c r="P158" s="42">
        <f t="shared" si="56"/>
        <v>1</v>
      </c>
      <c r="Q158" s="43">
        <v>1966</v>
      </c>
      <c r="R158" s="43"/>
      <c r="S158" s="40">
        <f t="shared" si="57"/>
        <v>3</v>
      </c>
      <c r="T158" s="40" t="s">
        <v>1162</v>
      </c>
      <c r="U158" s="40">
        <f t="shared" si="58"/>
        <v>4</v>
      </c>
      <c r="V158" s="40" t="str">
        <f>IFERROR(VLOOKUP(A158,'Data Tables'!$L$3:$M$89,2,FALSE),"No")</f>
        <v>Yes</v>
      </c>
      <c r="W158" s="40">
        <f t="shared" si="59"/>
        <v>4</v>
      </c>
      <c r="X158" s="43"/>
      <c r="Y158" s="40">
        <f t="shared" si="60"/>
        <v>0</v>
      </c>
      <c r="Z158" s="43" t="s">
        <v>46</v>
      </c>
      <c r="AA158" s="40">
        <f t="shared" si="61"/>
        <v>4</v>
      </c>
      <c r="AB158" s="44" t="str">
        <f>IF(AND(E158="Manhattan",G158="Multifamily Housing"),IF(Q158&lt;1980,"Dual Fuel","Natural Gas"),IF(AND(E158="Manhattan",G158&lt;&gt;"Multifamily Housing"),IF(Q158&lt;1945,"Oil",IF(Q158&lt;1980,"Dual Fuel","Natural Gas")),IF(E158="Downstate/LI/HV",IF(Q158&lt;1980,"Dual Fuel","Natural Gas"),IF(Q158&lt;1945,"Dual Fuel","Natural Gas"))))</f>
        <v>Natural Gas</v>
      </c>
      <c r="AC158" s="42">
        <f t="shared" si="62"/>
        <v>2</v>
      </c>
      <c r="AD158" s="44" t="str">
        <f>IF(AND(E158="Upstate",Q158&gt;=1945),"Furnace",IF(Q158&gt;=1980,"HW Boiler",IF(AND(E158="Downstate/LI/HV",Q158&gt;=1945),"Furnace","Steam Boiler")))</f>
        <v>Furnace</v>
      </c>
      <c r="AE158" s="42">
        <f t="shared" si="63"/>
        <v>3</v>
      </c>
      <c r="AF158" s="45">
        <v>1990</v>
      </c>
      <c r="AG158" s="40">
        <f t="shared" si="64"/>
        <v>2</v>
      </c>
      <c r="AH158" s="45" t="str">
        <f>IF(AND(E158="Upstate",Q158&gt;=1945),"Forced Air",IF(Q158&gt;=1980,"Hydronic",IF(AND(E158="Downstate/LI/HV",Q158&gt;=1945),"Forced Air","Steam")))</f>
        <v>Forced Air</v>
      </c>
      <c r="AI158" s="40">
        <f t="shared" si="66"/>
        <v>4</v>
      </c>
      <c r="AJ158" s="46" t="s">
        <v>42</v>
      </c>
      <c r="AK158" s="40">
        <f t="shared" si="67"/>
        <v>0</v>
      </c>
      <c r="AL158" s="9" t="s">
        <v>1064</v>
      </c>
      <c r="AM158" s="9">
        <f t="shared" si="68"/>
        <v>1</v>
      </c>
      <c r="AN158" s="9" t="s">
        <v>1047</v>
      </c>
      <c r="AO158" s="47">
        <f>VLOOKUP(AN158,'Data Tables'!$E$4:$F$15,2,FALSE)</f>
        <v>8.6002589999999994</v>
      </c>
      <c r="AP158" s="9">
        <f t="shared" si="69"/>
        <v>4</v>
      </c>
      <c r="AQ158" s="9" t="s">
        <v>1061</v>
      </c>
      <c r="AR158" s="9">
        <f t="shared" si="70"/>
        <v>4</v>
      </c>
      <c r="AS158" s="9" t="str">
        <f t="shared" si="71"/>
        <v>Not NYC</v>
      </c>
      <c r="AT158" s="9"/>
      <c r="AU158" s="9">
        <f t="shared" si="72"/>
        <v>0</v>
      </c>
      <c r="AV158" s="9">
        <f t="shared" si="73"/>
        <v>69</v>
      </c>
    </row>
    <row r="159" spans="1:48" x14ac:dyDescent="0.25">
      <c r="A159" s="9" t="s">
        <v>878</v>
      </c>
      <c r="B159" s="9" t="s">
        <v>879</v>
      </c>
      <c r="C159" s="9" t="s">
        <v>437</v>
      </c>
      <c r="D159" s="9" t="s">
        <v>437</v>
      </c>
      <c r="E159" t="s">
        <v>1034</v>
      </c>
      <c r="F159" t="str">
        <f t="shared" si="53"/>
        <v>Not NYC</v>
      </c>
      <c r="G159" s="9" t="s">
        <v>76</v>
      </c>
      <c r="H159" s="36">
        <v>42.651634999999999</v>
      </c>
      <c r="I159" s="36">
        <v>-73.776228000000003</v>
      </c>
      <c r="J159" s="40">
        <f t="shared" si="75"/>
        <v>4</v>
      </c>
      <c r="K159" s="40">
        <f t="shared" si="54"/>
        <v>4</v>
      </c>
      <c r="L159" s="40">
        <f t="shared" si="55"/>
        <v>4</v>
      </c>
      <c r="M159" s="41">
        <v>36285.963126448194</v>
      </c>
      <c r="N159" s="41">
        <v>15822.367642346595</v>
      </c>
      <c r="O159" s="41">
        <f t="shared" si="76"/>
        <v>2495.1935820481144</v>
      </c>
      <c r="P159" s="42">
        <f t="shared" si="56"/>
        <v>1</v>
      </c>
      <c r="Q159" s="43">
        <v>1951</v>
      </c>
      <c r="R159" s="43"/>
      <c r="S159" s="40">
        <f t="shared" si="57"/>
        <v>3</v>
      </c>
      <c r="T159" s="40"/>
      <c r="U159" s="40">
        <f t="shared" si="58"/>
        <v>0</v>
      </c>
      <c r="V159" s="40" t="str">
        <f>IFERROR(VLOOKUP(A159,'Data Tables'!$L$3:$M$89,2,FALSE),"No")</f>
        <v>No</v>
      </c>
      <c r="W159" s="40">
        <f t="shared" si="59"/>
        <v>0</v>
      </c>
      <c r="X159" s="43"/>
      <c r="Y159" s="40">
        <f t="shared" si="60"/>
        <v>0</v>
      </c>
      <c r="Z159" s="43" t="s">
        <v>67</v>
      </c>
      <c r="AA159" s="40">
        <f t="shared" si="61"/>
        <v>2</v>
      </c>
      <c r="AB159" s="43" t="s">
        <v>41</v>
      </c>
      <c r="AC159" s="42">
        <f t="shared" si="62"/>
        <v>2</v>
      </c>
      <c r="AD159" s="41" t="s">
        <v>104</v>
      </c>
      <c r="AE159" s="42">
        <f t="shared" si="63"/>
        <v>3</v>
      </c>
      <c r="AF159" s="43">
        <v>2018</v>
      </c>
      <c r="AG159" s="40">
        <f t="shared" si="64"/>
        <v>1</v>
      </c>
      <c r="AH159" s="43" t="s">
        <v>49</v>
      </c>
      <c r="AI159" s="40">
        <f t="shared" si="66"/>
        <v>2</v>
      </c>
      <c r="AJ159" s="46" t="s">
        <v>49</v>
      </c>
      <c r="AK159" s="40">
        <f t="shared" si="67"/>
        <v>1</v>
      </c>
      <c r="AL159" s="9" t="s">
        <v>1060</v>
      </c>
      <c r="AM159" s="9">
        <f t="shared" si="68"/>
        <v>2</v>
      </c>
      <c r="AN159" s="9" t="s">
        <v>1047</v>
      </c>
      <c r="AO159" s="47">
        <f>VLOOKUP(AN159,'Data Tables'!$E$4:$F$15,2,FALSE)</f>
        <v>8.6002589999999994</v>
      </c>
      <c r="AP159" s="9">
        <f t="shared" si="69"/>
        <v>4</v>
      </c>
      <c r="AQ159" s="9" t="s">
        <v>1061</v>
      </c>
      <c r="AR159" s="9">
        <f t="shared" si="70"/>
        <v>4</v>
      </c>
      <c r="AS159" s="9" t="str">
        <f t="shared" si="71"/>
        <v>Not NYC</v>
      </c>
      <c r="AT159" s="9"/>
      <c r="AU159" s="9">
        <f t="shared" si="72"/>
        <v>0</v>
      </c>
      <c r="AV159" s="9">
        <f t="shared" si="73"/>
        <v>68</v>
      </c>
    </row>
    <row r="160" spans="1:48" x14ac:dyDescent="0.25">
      <c r="A160" s="9" t="s">
        <v>880</v>
      </c>
      <c r="B160" s="9" t="s">
        <v>881</v>
      </c>
      <c r="C160" s="9" t="s">
        <v>882</v>
      </c>
      <c r="D160" s="9" t="s">
        <v>402</v>
      </c>
      <c r="E160" t="s">
        <v>1035</v>
      </c>
      <c r="F160" t="str">
        <f t="shared" si="53"/>
        <v>Not NYC</v>
      </c>
      <c r="G160" s="9" t="s">
        <v>76</v>
      </c>
      <c r="H160" s="36">
        <v>43.964987000000001</v>
      </c>
      <c r="I160" s="36">
        <v>-75.912932999999995</v>
      </c>
      <c r="J160" s="40">
        <f t="shared" si="75"/>
        <v>4</v>
      </c>
      <c r="K160" s="40">
        <f t="shared" si="54"/>
        <v>4</v>
      </c>
      <c r="L160" s="40">
        <f t="shared" si="55"/>
        <v>4</v>
      </c>
      <c r="M160" s="41">
        <v>36124.468304205533</v>
      </c>
      <c r="N160" s="41">
        <v>15751.948388461717</v>
      </c>
      <c r="O160" s="41">
        <f t="shared" si="76"/>
        <v>2484.0884380950747</v>
      </c>
      <c r="P160" s="42">
        <f t="shared" si="56"/>
        <v>1</v>
      </c>
      <c r="Q160" s="43">
        <v>1881</v>
      </c>
      <c r="R160" s="43"/>
      <c r="S160" s="40">
        <f t="shared" si="57"/>
        <v>4</v>
      </c>
      <c r="T160" s="40"/>
      <c r="U160" s="40">
        <f t="shared" si="58"/>
        <v>0</v>
      </c>
      <c r="V160" s="40" t="str">
        <f>IFERROR(VLOOKUP(A160,'Data Tables'!$L$3:$M$89,2,FALSE),"No")</f>
        <v>No</v>
      </c>
      <c r="W160" s="40">
        <f t="shared" si="59"/>
        <v>0</v>
      </c>
      <c r="X160" s="43"/>
      <c r="Y160" s="40">
        <f t="shared" si="60"/>
        <v>0</v>
      </c>
      <c r="Z160" s="43" t="s">
        <v>67</v>
      </c>
      <c r="AA160" s="40">
        <f t="shared" si="61"/>
        <v>2</v>
      </c>
      <c r="AB160" s="44" t="str">
        <f>IF(AND(E160="Manhattan",G160="Multifamily Housing"),IF(Q160&lt;1980,"Dual Fuel","Natural Gas"),IF(AND(E160="Manhattan",G160&lt;&gt;"Multifamily Housing"),IF(Q160&lt;1945,"Oil",IF(Q160&lt;1980,"Dual Fuel","Natural Gas")),IF(E160="Downstate/LI/HV",IF(Q160&lt;1980,"Dual Fuel","Natural Gas"),IF(Q160&lt;1945,"Dual Fuel","Natural Gas"))))</f>
        <v>Dual Fuel</v>
      </c>
      <c r="AC160" s="42">
        <f t="shared" si="62"/>
        <v>3</v>
      </c>
      <c r="AD160" s="44" t="str">
        <f>IF(AND(E160="Upstate",Q160&gt;=1945),"Furnace",IF(Q160&gt;=1980,"HW Boiler",IF(AND(E160="Downstate/LI/HV",Q160&gt;=1945),"Furnace","Steam Boiler")))</f>
        <v>Steam Boiler</v>
      </c>
      <c r="AE160" s="42">
        <f t="shared" si="63"/>
        <v>2</v>
      </c>
      <c r="AF160" s="45">
        <v>1990</v>
      </c>
      <c r="AG160" s="40">
        <f t="shared" si="64"/>
        <v>2</v>
      </c>
      <c r="AH160" s="45" t="str">
        <f>IF(AND(E160="Upstate",Q160&gt;=1945),"Forced Air",IF(Q160&gt;=1980,"Hydronic",IF(AND(E160="Downstate/LI/HV",Q160&gt;=1945),"Forced Air","Steam")))</f>
        <v>Steam</v>
      </c>
      <c r="AI160" s="40">
        <f t="shared" si="66"/>
        <v>2</v>
      </c>
      <c r="AJ160" s="46" t="s">
        <v>42</v>
      </c>
      <c r="AK160" s="40">
        <f t="shared" si="67"/>
        <v>0</v>
      </c>
      <c r="AL160" s="9" t="s">
        <v>1064</v>
      </c>
      <c r="AM160" s="9">
        <f t="shared" si="68"/>
        <v>1</v>
      </c>
      <c r="AN160" s="9" t="s">
        <v>1047</v>
      </c>
      <c r="AO160" s="47">
        <f>VLOOKUP(AN160,'Data Tables'!$E$4:$F$15,2,FALSE)</f>
        <v>8.6002589999999994</v>
      </c>
      <c r="AP160" s="9">
        <f t="shared" si="69"/>
        <v>4</v>
      </c>
      <c r="AQ160" s="9" t="s">
        <v>1061</v>
      </c>
      <c r="AR160" s="9">
        <f t="shared" si="70"/>
        <v>4</v>
      </c>
      <c r="AS160" s="9" t="str">
        <f t="shared" si="71"/>
        <v>Not NYC</v>
      </c>
      <c r="AT160" s="9"/>
      <c r="AU160" s="9">
        <f t="shared" si="72"/>
        <v>0</v>
      </c>
      <c r="AV160" s="9">
        <f t="shared" si="73"/>
        <v>68</v>
      </c>
    </row>
    <row r="161" spans="1:48" x14ac:dyDescent="0.25">
      <c r="A161" s="9" t="s">
        <v>883</v>
      </c>
      <c r="B161" s="9" t="s">
        <v>884</v>
      </c>
      <c r="C161" s="9" t="s">
        <v>885</v>
      </c>
      <c r="D161" s="9" t="s">
        <v>513</v>
      </c>
      <c r="E161" t="s">
        <v>1034</v>
      </c>
      <c r="F161" t="str">
        <f t="shared" si="53"/>
        <v>Not NYC</v>
      </c>
      <c r="G161" s="9" t="s">
        <v>76</v>
      </c>
      <c r="H161" s="36">
        <v>41.922285000000002</v>
      </c>
      <c r="I161" s="36">
        <v>-73.999386999999999</v>
      </c>
      <c r="J161" s="40">
        <f t="shared" si="75"/>
        <v>4</v>
      </c>
      <c r="K161" s="40">
        <f t="shared" si="54"/>
        <v>4</v>
      </c>
      <c r="L161" s="40">
        <f t="shared" si="55"/>
        <v>4</v>
      </c>
      <c r="M161" s="41">
        <v>36026.683673254724</v>
      </c>
      <c r="N161" s="41">
        <v>15709.30974124479</v>
      </c>
      <c r="O161" s="41">
        <f t="shared" si="76"/>
        <v>2477.3643067079279</v>
      </c>
      <c r="P161" s="42">
        <f t="shared" si="56"/>
        <v>1</v>
      </c>
      <c r="Q161" s="43">
        <v>2009</v>
      </c>
      <c r="R161" s="43">
        <v>2021</v>
      </c>
      <c r="S161" s="40">
        <f t="shared" si="57"/>
        <v>0</v>
      </c>
      <c r="T161" s="40"/>
      <c r="U161" s="40">
        <f t="shared" si="58"/>
        <v>0</v>
      </c>
      <c r="V161" s="40" t="str">
        <f>IFERROR(VLOOKUP(A161,'Data Tables'!$L$3:$M$89,2,FALSE),"No")</f>
        <v>No</v>
      </c>
      <c r="W161" s="40">
        <f t="shared" si="59"/>
        <v>0</v>
      </c>
      <c r="X161" s="43"/>
      <c r="Y161" s="40">
        <f t="shared" si="60"/>
        <v>0</v>
      </c>
      <c r="Z161" s="43" t="s">
        <v>46</v>
      </c>
      <c r="AA161" s="40">
        <f t="shared" si="61"/>
        <v>4</v>
      </c>
      <c r="AB161" s="44" t="str">
        <f>IF(AND(E161="Manhattan",G161="Multifamily Housing"),IF(Q161&lt;1980,"Dual Fuel","Natural Gas"),IF(AND(E161="Manhattan",G161&lt;&gt;"Multifamily Housing"),IF(Q161&lt;1945,"Oil",IF(Q161&lt;1980,"Dual Fuel","Natural Gas")),IF(E161="Downstate/LI/HV",IF(Q161&lt;1980,"Dual Fuel","Natural Gas"),IF(Q161&lt;1945,"Dual Fuel","Natural Gas"))))</f>
        <v>Natural Gas</v>
      </c>
      <c r="AC161" s="42">
        <f t="shared" si="62"/>
        <v>2</v>
      </c>
      <c r="AD161" s="44" t="str">
        <f>IF(AND(E161="Upstate",Q161&gt;=1945),"Furnace",IF(Q161&gt;=1980,"HW Boiler",IF(AND(E161="Downstate/LI/HV",Q161&gt;=1945),"Furnace","Steam Boiler")))</f>
        <v>HW Boiler</v>
      </c>
      <c r="AE161" s="42">
        <f t="shared" si="63"/>
        <v>4</v>
      </c>
      <c r="AF161" s="45">
        <v>1990</v>
      </c>
      <c r="AG161" s="40">
        <f t="shared" si="64"/>
        <v>2</v>
      </c>
      <c r="AH161" s="45" t="str">
        <f>IF(AND(E161="Upstate",Q161&gt;=1945),"Forced Air",IF(Q161&gt;=1980,"Hydronic",IF(AND(E161="Downstate/LI/HV",Q161&gt;=1945),"Forced Air","Steam")))</f>
        <v>Hydronic</v>
      </c>
      <c r="AI161" s="40">
        <f t="shared" si="66"/>
        <v>4</v>
      </c>
      <c r="AJ161" s="46" t="s">
        <v>42</v>
      </c>
      <c r="AK161" s="40">
        <f t="shared" si="67"/>
        <v>0</v>
      </c>
      <c r="AL161" s="9" t="s">
        <v>1064</v>
      </c>
      <c r="AM161" s="9">
        <f t="shared" si="68"/>
        <v>1</v>
      </c>
      <c r="AN161" s="9" t="s">
        <v>1056</v>
      </c>
      <c r="AO161" s="47">
        <f>VLOOKUP(AN161,'Data Tables'!$E$4:$F$15,2,FALSE)</f>
        <v>13.229555</v>
      </c>
      <c r="AP161" s="9">
        <f t="shared" si="69"/>
        <v>2</v>
      </c>
      <c r="AQ161" s="9" t="s">
        <v>1061</v>
      </c>
      <c r="AR161" s="9">
        <f t="shared" si="70"/>
        <v>4</v>
      </c>
      <c r="AS161" s="9" t="str">
        <f t="shared" si="71"/>
        <v>Not NYC</v>
      </c>
      <c r="AT161" s="9"/>
      <c r="AU161" s="9">
        <f t="shared" si="72"/>
        <v>0</v>
      </c>
      <c r="AV161" s="9">
        <f t="shared" si="73"/>
        <v>68</v>
      </c>
    </row>
    <row r="162" spans="1:48" hidden="1" x14ac:dyDescent="0.25">
      <c r="A162" s="9" t="s">
        <v>102</v>
      </c>
      <c r="B162" s="9" t="s">
        <v>103</v>
      </c>
      <c r="C162" s="9" t="s">
        <v>63</v>
      </c>
      <c r="D162" s="9" t="s">
        <v>63</v>
      </c>
      <c r="E162" t="s">
        <v>63</v>
      </c>
      <c r="F162" t="str">
        <f t="shared" si="53"/>
        <v>NYC</v>
      </c>
      <c r="G162" s="9" t="s">
        <v>39</v>
      </c>
      <c r="H162" s="36">
        <v>40.747027299999999</v>
      </c>
      <c r="I162" s="36">
        <v>-73.997756800000005</v>
      </c>
      <c r="J162" s="40">
        <f t="shared" si="75"/>
        <v>3</v>
      </c>
      <c r="K162" s="40">
        <f t="shared" si="54"/>
        <v>2</v>
      </c>
      <c r="L162" s="40">
        <f t="shared" si="55"/>
        <v>3</v>
      </c>
      <c r="M162" s="41">
        <v>345187.97388235293</v>
      </c>
      <c r="N162" s="41">
        <v>1273.9727272353789</v>
      </c>
      <c r="O162" s="41">
        <f t="shared" si="76"/>
        <v>23736.749498145331</v>
      </c>
      <c r="P162" s="42">
        <f t="shared" si="56"/>
        <v>4</v>
      </c>
      <c r="Q162" s="43">
        <v>1962</v>
      </c>
      <c r="R162" s="43"/>
      <c r="S162" s="40">
        <f t="shared" si="57"/>
        <v>3</v>
      </c>
      <c r="T162" s="40"/>
      <c r="U162" s="40">
        <f t="shared" si="58"/>
        <v>0</v>
      </c>
      <c r="V162" s="40" t="str">
        <f>IFERROR(VLOOKUP(A162,'Data Tables'!$L$3:$M$89,2,FALSE),"No")</f>
        <v>No</v>
      </c>
      <c r="W162" s="40">
        <f t="shared" si="59"/>
        <v>0</v>
      </c>
      <c r="X162" s="43"/>
      <c r="Y162" s="40">
        <f t="shared" si="60"/>
        <v>0</v>
      </c>
      <c r="Z162" s="41" t="s">
        <v>67</v>
      </c>
      <c r="AA162" s="40">
        <f t="shared" si="61"/>
        <v>2</v>
      </c>
      <c r="AB162" s="41" t="s">
        <v>41</v>
      </c>
      <c r="AC162" s="42">
        <f t="shared" si="62"/>
        <v>2</v>
      </c>
      <c r="AD162" s="41" t="s">
        <v>104</v>
      </c>
      <c r="AE162" s="42">
        <f t="shared" si="63"/>
        <v>3</v>
      </c>
      <c r="AF162" s="45">
        <v>1990</v>
      </c>
      <c r="AG162" s="40">
        <f t="shared" si="64"/>
        <v>2</v>
      </c>
      <c r="AH162" s="45" t="str">
        <f>IF(AND(E162="Upstate",Q162&gt;=1945),"Forced Air",IF(Q162&gt;=1980,"Hydronic",IF(AND(E162="Downstate/LI/HV",Q162&gt;=1945),"Forced Air","Steam")))</f>
        <v>Steam</v>
      </c>
      <c r="AI162" s="40">
        <f t="shared" si="66"/>
        <v>2</v>
      </c>
      <c r="AJ162" s="46" t="s">
        <v>42</v>
      </c>
      <c r="AK162" s="40">
        <f t="shared" si="67"/>
        <v>0</v>
      </c>
      <c r="AL162" s="9" t="s">
        <v>1048</v>
      </c>
      <c r="AM162" s="9">
        <f t="shared" si="68"/>
        <v>4</v>
      </c>
      <c r="AN162" s="9" t="s">
        <v>1055</v>
      </c>
      <c r="AO162" s="47">
        <f>VLOOKUP(AN162,'Data Tables'!$E$4:$F$15,2,FALSE)</f>
        <v>20.157194</v>
      </c>
      <c r="AP162" s="9">
        <f t="shared" si="69"/>
        <v>0</v>
      </c>
      <c r="AQ162" s="9" t="s">
        <v>1050</v>
      </c>
      <c r="AR162" s="9">
        <f t="shared" si="70"/>
        <v>2</v>
      </c>
      <c r="AS162" s="9" t="str">
        <f t="shared" si="71"/>
        <v>NYC Natural Gas</v>
      </c>
      <c r="AT162" s="9"/>
      <c r="AU162" s="9">
        <f t="shared" si="72"/>
        <v>2</v>
      </c>
      <c r="AV162" s="9">
        <f t="shared" si="73"/>
        <v>68</v>
      </c>
    </row>
    <row r="163" spans="1:48" hidden="1" x14ac:dyDescent="0.25">
      <c r="A163" s="9" t="s">
        <v>112</v>
      </c>
      <c r="B163" s="9" t="s">
        <v>113</v>
      </c>
      <c r="C163" s="9" t="s">
        <v>63</v>
      </c>
      <c r="D163" s="9" t="s">
        <v>63</v>
      </c>
      <c r="E163" t="s">
        <v>63</v>
      </c>
      <c r="F163" t="str">
        <f t="shared" si="53"/>
        <v>NYC</v>
      </c>
      <c r="G163" s="9" t="s">
        <v>39</v>
      </c>
      <c r="H163" s="36">
        <v>40.714787100000002</v>
      </c>
      <c r="I163" s="36">
        <v>-73.980976600000005</v>
      </c>
      <c r="J163" s="40">
        <f t="shared" si="75"/>
        <v>3</v>
      </c>
      <c r="K163" s="40">
        <f t="shared" si="54"/>
        <v>2</v>
      </c>
      <c r="L163" s="40">
        <f t="shared" si="55"/>
        <v>3</v>
      </c>
      <c r="M163" s="41">
        <v>277641.51258823532</v>
      </c>
      <c r="N163" s="41">
        <v>3086.4771873306854</v>
      </c>
      <c r="O163" s="41">
        <f t="shared" si="76"/>
        <v>19091.936953861594</v>
      </c>
      <c r="P163" s="42">
        <f t="shared" si="56"/>
        <v>4</v>
      </c>
      <c r="Q163" s="43">
        <v>1951</v>
      </c>
      <c r="R163" s="43"/>
      <c r="S163" s="40">
        <f t="shared" si="57"/>
        <v>3</v>
      </c>
      <c r="T163" s="40"/>
      <c r="U163" s="40">
        <f t="shared" si="58"/>
        <v>0</v>
      </c>
      <c r="V163" s="40" t="str">
        <f>IFERROR(VLOOKUP(A163,'Data Tables'!$L$3:$M$89,2,FALSE),"No")</f>
        <v>No</v>
      </c>
      <c r="W163" s="40">
        <f t="shared" si="59"/>
        <v>0</v>
      </c>
      <c r="X163" s="43"/>
      <c r="Y163" s="40">
        <f t="shared" si="60"/>
        <v>0</v>
      </c>
      <c r="Z163" s="41" t="s">
        <v>77</v>
      </c>
      <c r="AA163" s="40">
        <f t="shared" si="61"/>
        <v>1</v>
      </c>
      <c r="AB163" s="41" t="s">
        <v>41</v>
      </c>
      <c r="AC163" s="42">
        <f t="shared" si="62"/>
        <v>2</v>
      </c>
      <c r="AD163" s="41" t="s">
        <v>54</v>
      </c>
      <c r="AE163" s="42">
        <f t="shared" si="63"/>
        <v>2</v>
      </c>
      <c r="AF163" s="45">
        <v>1990</v>
      </c>
      <c r="AG163" s="40">
        <f t="shared" si="64"/>
        <v>2</v>
      </c>
      <c r="AH163" s="43" t="s">
        <v>49</v>
      </c>
      <c r="AI163" s="40">
        <f t="shared" si="66"/>
        <v>2</v>
      </c>
      <c r="AJ163" s="46" t="s">
        <v>49</v>
      </c>
      <c r="AK163" s="40">
        <f t="shared" si="67"/>
        <v>1</v>
      </c>
      <c r="AL163" s="9" t="s">
        <v>1048</v>
      </c>
      <c r="AM163" s="9">
        <f t="shared" si="68"/>
        <v>4</v>
      </c>
      <c r="AN163" s="9" t="s">
        <v>1055</v>
      </c>
      <c r="AO163" s="47">
        <f>VLOOKUP(AN163,'Data Tables'!$E$4:$F$15,2,FALSE)</f>
        <v>20.157194</v>
      </c>
      <c r="AP163" s="9">
        <f t="shared" si="69"/>
        <v>0</v>
      </c>
      <c r="AQ163" s="9" t="s">
        <v>1050</v>
      </c>
      <c r="AR163" s="9">
        <f t="shared" si="70"/>
        <v>2</v>
      </c>
      <c r="AS163" s="9" t="str">
        <f t="shared" si="71"/>
        <v>NYC Natural Gas</v>
      </c>
      <c r="AT163" s="9"/>
      <c r="AU163" s="9">
        <f t="shared" si="72"/>
        <v>2</v>
      </c>
      <c r="AV163" s="9">
        <f t="shared" si="73"/>
        <v>68</v>
      </c>
    </row>
    <row r="164" spans="1:48" hidden="1" x14ac:dyDescent="0.25">
      <c r="A164" s="9" t="s">
        <v>277</v>
      </c>
      <c r="B164" s="9" t="s">
        <v>278</v>
      </c>
      <c r="C164" s="9" t="s">
        <v>62</v>
      </c>
      <c r="D164" s="9" t="s">
        <v>63</v>
      </c>
      <c r="E164" t="s">
        <v>63</v>
      </c>
      <c r="F164" t="str">
        <f t="shared" si="53"/>
        <v>NYC</v>
      </c>
      <c r="G164" s="9" t="s">
        <v>39</v>
      </c>
      <c r="H164" s="36">
        <v>40.791094200000003</v>
      </c>
      <c r="I164" s="36">
        <v>-73.968467099999998</v>
      </c>
      <c r="J164" s="40">
        <f t="shared" si="75"/>
        <v>3</v>
      </c>
      <c r="K164" s="40">
        <f t="shared" si="54"/>
        <v>2</v>
      </c>
      <c r="L164" s="40">
        <f t="shared" si="55"/>
        <v>3</v>
      </c>
      <c r="M164" s="41">
        <v>71909.119735294094</v>
      </c>
      <c r="N164" s="41">
        <v>753.72259173718385</v>
      </c>
      <c r="O164" s="41">
        <f t="shared" si="76"/>
        <v>4944.8094688564006</v>
      </c>
      <c r="P164" s="42">
        <f t="shared" si="56"/>
        <v>2</v>
      </c>
      <c r="Q164" s="43">
        <v>1965</v>
      </c>
      <c r="R164" s="43"/>
      <c r="S164" s="40">
        <f t="shared" si="57"/>
        <v>3</v>
      </c>
      <c r="T164" s="40"/>
      <c r="U164" s="40">
        <f t="shared" si="58"/>
        <v>0</v>
      </c>
      <c r="V164" s="40" t="str">
        <f>IFERROR(VLOOKUP(A164,'Data Tables'!$L$3:$M$89,2,FALSE),"No")</f>
        <v>No</v>
      </c>
      <c r="W164" s="40">
        <f t="shared" si="59"/>
        <v>0</v>
      </c>
      <c r="X164" s="43"/>
      <c r="Y164" s="40">
        <f t="shared" si="60"/>
        <v>0</v>
      </c>
      <c r="Z164" s="41" t="s">
        <v>77</v>
      </c>
      <c r="AA164" s="40">
        <f t="shared" si="61"/>
        <v>1</v>
      </c>
      <c r="AB164" s="41" t="s">
        <v>41</v>
      </c>
      <c r="AC164" s="42">
        <f t="shared" si="62"/>
        <v>2</v>
      </c>
      <c r="AD164" s="41" t="s">
        <v>74</v>
      </c>
      <c r="AE164" s="42">
        <f t="shared" si="63"/>
        <v>2</v>
      </c>
      <c r="AF164" s="43">
        <v>1990</v>
      </c>
      <c r="AG164" s="40">
        <f t="shared" si="64"/>
        <v>2</v>
      </c>
      <c r="AH164" s="43" t="s">
        <v>89</v>
      </c>
      <c r="AI164" s="40">
        <f t="shared" si="66"/>
        <v>4</v>
      </c>
      <c r="AJ164" s="46" t="s">
        <v>49</v>
      </c>
      <c r="AK164" s="40">
        <f t="shared" si="67"/>
        <v>1</v>
      </c>
      <c r="AL164" s="9" t="s">
        <v>1048</v>
      </c>
      <c r="AM164" s="9">
        <f t="shared" si="68"/>
        <v>4</v>
      </c>
      <c r="AN164" s="9" t="s">
        <v>1055</v>
      </c>
      <c r="AO164" s="47">
        <f>VLOOKUP(AN164,'Data Tables'!$E$4:$F$15,2,FALSE)</f>
        <v>20.157194</v>
      </c>
      <c r="AP164" s="9">
        <f t="shared" si="69"/>
        <v>0</v>
      </c>
      <c r="AQ164" s="9" t="s">
        <v>1050</v>
      </c>
      <c r="AR164" s="9">
        <f t="shared" si="70"/>
        <v>2</v>
      </c>
      <c r="AS164" s="9" t="str">
        <f t="shared" si="71"/>
        <v>NYC Natural Gas</v>
      </c>
      <c r="AT164" s="9"/>
      <c r="AU164" s="9">
        <f t="shared" si="72"/>
        <v>2</v>
      </c>
      <c r="AV164" s="9">
        <f t="shared" si="73"/>
        <v>68</v>
      </c>
    </row>
    <row r="165" spans="1:48" hidden="1" x14ac:dyDescent="0.25">
      <c r="A165" s="9" t="s">
        <v>1156</v>
      </c>
      <c r="B165" s="9" t="s">
        <v>326</v>
      </c>
      <c r="C165" s="9" t="s">
        <v>38</v>
      </c>
      <c r="D165" s="9" t="s">
        <v>38</v>
      </c>
      <c r="E165" t="s">
        <v>1034</v>
      </c>
      <c r="F165" t="str">
        <f t="shared" si="53"/>
        <v>NYC</v>
      </c>
      <c r="G165" s="9" t="s">
        <v>39</v>
      </c>
      <c r="H165" s="36">
        <v>40.696226500000002</v>
      </c>
      <c r="I165" s="36">
        <v>-73.991774100000001</v>
      </c>
      <c r="J165" s="40">
        <f t="shared" si="75"/>
        <v>3</v>
      </c>
      <c r="K165" s="40">
        <f t="shared" si="54"/>
        <v>2</v>
      </c>
      <c r="L165" s="40">
        <f t="shared" si="55"/>
        <v>3</v>
      </c>
      <c r="M165" s="41">
        <v>53771.765411764711</v>
      </c>
      <c r="N165" s="41">
        <v>1949.8137367306856</v>
      </c>
      <c r="O165" s="41">
        <f t="shared" si="76"/>
        <v>3697.5996333148796</v>
      </c>
      <c r="P165" s="42">
        <f t="shared" si="56"/>
        <v>2</v>
      </c>
      <c r="Q165" s="43">
        <v>1971</v>
      </c>
      <c r="R165" s="43"/>
      <c r="S165" s="40">
        <f t="shared" si="57"/>
        <v>3</v>
      </c>
      <c r="T165" s="40"/>
      <c r="U165" s="40">
        <f t="shared" si="58"/>
        <v>0</v>
      </c>
      <c r="V165" s="40" t="str">
        <f>IFERROR(VLOOKUP(A165,'Data Tables'!$L$3:$M$89,2,FALSE),"No")</f>
        <v>No</v>
      </c>
      <c r="W165" s="40">
        <f t="shared" si="59"/>
        <v>0</v>
      </c>
      <c r="X165" s="43"/>
      <c r="Y165" s="40">
        <f t="shared" si="60"/>
        <v>0</v>
      </c>
      <c r="Z165" s="41" t="s">
        <v>40</v>
      </c>
      <c r="AA165" s="40">
        <f t="shared" si="61"/>
        <v>0</v>
      </c>
      <c r="AB165" s="44" t="str">
        <f>IF(AND(E165="Manhattan",G165="Multifamily Housing"),IF(Q165&lt;1980,"Dual Fuel","Natural Gas"),IF(AND(E165="Manhattan",G165&lt;&gt;"Multifamily Housing"),IF(Q165&lt;1945,"Oil",IF(Q165&lt;1980,"Dual Fuel","Natural Gas")),IF(E165="Downstate/LI/HV",IF(Q165&lt;1980,"Dual Fuel","Natural Gas"),IF(Q165&lt;1945,"Dual Fuel","Natural Gas"))))</f>
        <v>Dual Fuel</v>
      </c>
      <c r="AC165" s="42">
        <f t="shared" si="62"/>
        <v>3</v>
      </c>
      <c r="AD165" s="44" t="str">
        <f>IF(AND(E165="Upstate",Q165&gt;=1945),"Furnace",IF(Q165&gt;=1980,"HW Boiler",IF(AND(E165="Downstate/LI/HV",Q165&gt;=1945),"Furnace","Steam Boiler")))</f>
        <v>Furnace</v>
      </c>
      <c r="AE165" s="42">
        <f t="shared" si="63"/>
        <v>3</v>
      </c>
      <c r="AF165" s="45">
        <v>1990</v>
      </c>
      <c r="AG165" s="40">
        <f t="shared" si="64"/>
        <v>2</v>
      </c>
      <c r="AH165" s="45" t="str">
        <f>IF(AND(E165="Upstate",Q165&gt;=1945),"Forced Air",IF(Q165&gt;=1980,"Hydronic",IF(AND(E165="Downstate/LI/HV",Q165&gt;=1945),"Forced Air","Steam")))</f>
        <v>Forced Air</v>
      </c>
      <c r="AI165" s="40">
        <f t="shared" si="66"/>
        <v>4</v>
      </c>
      <c r="AJ165" s="46" t="s">
        <v>42</v>
      </c>
      <c r="AK165" s="40">
        <f t="shared" si="67"/>
        <v>0</v>
      </c>
      <c r="AL165" s="9" t="s">
        <v>1048</v>
      </c>
      <c r="AM165" s="9">
        <f t="shared" si="68"/>
        <v>4</v>
      </c>
      <c r="AN165" s="9" t="s">
        <v>1055</v>
      </c>
      <c r="AO165" s="47">
        <f>VLOOKUP(AN165,'Data Tables'!$E$4:$F$15,2,FALSE)</f>
        <v>20.157194</v>
      </c>
      <c r="AP165" s="9">
        <f t="shared" si="69"/>
        <v>0</v>
      </c>
      <c r="AQ165" s="9" t="s">
        <v>1050</v>
      </c>
      <c r="AR165" s="9">
        <f t="shared" si="70"/>
        <v>2</v>
      </c>
      <c r="AS165" s="9" t="str">
        <f t="shared" si="71"/>
        <v>NYC Dual Fuel</v>
      </c>
      <c r="AT165" s="9"/>
      <c r="AU165" s="9">
        <f t="shared" si="72"/>
        <v>3</v>
      </c>
      <c r="AV165" s="9">
        <f t="shared" si="73"/>
        <v>68</v>
      </c>
    </row>
    <row r="166" spans="1:48" x14ac:dyDescent="0.25">
      <c r="A166" s="9" t="s">
        <v>507</v>
      </c>
      <c r="B166" s="9" t="s">
        <v>508</v>
      </c>
      <c r="C166" s="9" t="s">
        <v>456</v>
      </c>
      <c r="D166" s="9" t="s">
        <v>457</v>
      </c>
      <c r="E166" t="s">
        <v>1035</v>
      </c>
      <c r="F166" t="str">
        <f t="shared" si="53"/>
        <v>Not NYC</v>
      </c>
      <c r="G166" s="9" t="s">
        <v>53</v>
      </c>
      <c r="H166" s="36">
        <v>42.729978000000003</v>
      </c>
      <c r="I166" s="36">
        <v>-73.676646000000005</v>
      </c>
      <c r="J166" s="40">
        <f t="shared" si="75"/>
        <v>2</v>
      </c>
      <c r="K166" s="40">
        <f t="shared" si="54"/>
        <v>0</v>
      </c>
      <c r="L166" s="40">
        <f t="shared" si="55"/>
        <v>1</v>
      </c>
      <c r="M166" s="41">
        <v>126160.55298701297</v>
      </c>
      <c r="N166" s="41">
        <v>14202.284473684207</v>
      </c>
      <c r="O166" s="41">
        <f t="shared" si="76"/>
        <v>8675.3933201069522</v>
      </c>
      <c r="P166" s="42">
        <f t="shared" si="56"/>
        <v>3</v>
      </c>
      <c r="Q166" s="43">
        <v>1864</v>
      </c>
      <c r="R166" s="43"/>
      <c r="S166" s="40">
        <f t="shared" si="57"/>
        <v>4</v>
      </c>
      <c r="T166" s="40"/>
      <c r="U166" s="40">
        <f t="shared" si="58"/>
        <v>0</v>
      </c>
      <c r="V166" s="40" t="str">
        <f>IFERROR(VLOOKUP(A166,'Data Tables'!$L$3:$M$89,2,FALSE),"No")</f>
        <v>Yes</v>
      </c>
      <c r="W166" s="40">
        <f t="shared" si="59"/>
        <v>4</v>
      </c>
      <c r="X166" s="43"/>
      <c r="Y166" s="40">
        <f t="shared" si="60"/>
        <v>0</v>
      </c>
      <c r="Z166" s="43" t="s">
        <v>46</v>
      </c>
      <c r="AA166" s="40">
        <f t="shared" si="61"/>
        <v>4</v>
      </c>
      <c r="AB166" s="43" t="s">
        <v>509</v>
      </c>
      <c r="AC166" s="42">
        <f t="shared" si="62"/>
        <v>1</v>
      </c>
      <c r="AD166" s="41" t="s">
        <v>48</v>
      </c>
      <c r="AE166" s="42">
        <f t="shared" si="63"/>
        <v>3</v>
      </c>
      <c r="AF166" s="43">
        <v>2012</v>
      </c>
      <c r="AG166" s="40">
        <f t="shared" si="64"/>
        <v>1</v>
      </c>
      <c r="AH166" s="43" t="s">
        <v>49</v>
      </c>
      <c r="AI166" s="40">
        <f t="shared" si="66"/>
        <v>2</v>
      </c>
      <c r="AJ166" s="46" t="s">
        <v>49</v>
      </c>
      <c r="AK166" s="40">
        <f t="shared" si="67"/>
        <v>1</v>
      </c>
      <c r="AL166" s="9" t="s">
        <v>1060</v>
      </c>
      <c r="AM166" s="9">
        <f t="shared" si="68"/>
        <v>2</v>
      </c>
      <c r="AN166" s="9" t="s">
        <v>1047</v>
      </c>
      <c r="AO166" s="47">
        <f>VLOOKUP(AN166,'Data Tables'!$E$4:$F$15,2,FALSE)</f>
        <v>8.6002589999999994</v>
      </c>
      <c r="AP166" s="9">
        <f t="shared" si="69"/>
        <v>4</v>
      </c>
      <c r="AQ166" s="9" t="s">
        <v>1061</v>
      </c>
      <c r="AR166" s="9">
        <f t="shared" si="70"/>
        <v>4</v>
      </c>
      <c r="AS166" s="9" t="str">
        <f t="shared" si="71"/>
        <v>Not NYC</v>
      </c>
      <c r="AT166" s="9"/>
      <c r="AU166" s="9">
        <f t="shared" si="72"/>
        <v>0</v>
      </c>
      <c r="AV166" s="9">
        <f t="shared" si="73"/>
        <v>68</v>
      </c>
    </row>
    <row r="167" spans="1:48" x14ac:dyDescent="0.25">
      <c r="A167" s="9" t="s">
        <v>603</v>
      </c>
      <c r="B167" s="9" t="s">
        <v>604</v>
      </c>
      <c r="C167" s="9" t="s">
        <v>605</v>
      </c>
      <c r="D167" s="9" t="s">
        <v>406</v>
      </c>
      <c r="E167" t="s">
        <v>1034</v>
      </c>
      <c r="F167" t="str">
        <f t="shared" si="53"/>
        <v>Not NYC</v>
      </c>
      <c r="G167" s="9" t="s">
        <v>53</v>
      </c>
      <c r="H167" s="36">
        <v>41.390478999999999</v>
      </c>
      <c r="I167" s="36">
        <v>-73.956603000000001</v>
      </c>
      <c r="J167" s="40">
        <f t="shared" si="75"/>
        <v>2</v>
      </c>
      <c r="K167" s="40">
        <f t="shared" si="54"/>
        <v>0</v>
      </c>
      <c r="L167" s="40">
        <f t="shared" si="55"/>
        <v>1</v>
      </c>
      <c r="M167" s="41">
        <v>74629.484123376635</v>
      </c>
      <c r="N167" s="41">
        <v>8401.2723355263151</v>
      </c>
      <c r="O167" s="41">
        <f t="shared" si="76"/>
        <v>5131.8745258957233</v>
      </c>
      <c r="P167" s="42">
        <f t="shared" si="56"/>
        <v>2</v>
      </c>
      <c r="Q167" s="43">
        <v>1802</v>
      </c>
      <c r="R167" s="43"/>
      <c r="S167" s="40">
        <f t="shared" si="57"/>
        <v>4</v>
      </c>
      <c r="T167" s="40" t="s">
        <v>1162</v>
      </c>
      <c r="U167" s="40">
        <f t="shared" si="58"/>
        <v>4</v>
      </c>
      <c r="V167" s="40" t="str">
        <f>IFERROR(VLOOKUP(A167,'Data Tables'!$L$3:$M$89,2,FALSE),"No")</f>
        <v>No</v>
      </c>
      <c r="W167" s="40">
        <f t="shared" si="59"/>
        <v>0</v>
      </c>
      <c r="X167" s="43" t="s">
        <v>1098</v>
      </c>
      <c r="Y167" s="40">
        <f t="shared" si="60"/>
        <v>4</v>
      </c>
      <c r="Z167" s="43" t="s">
        <v>46</v>
      </c>
      <c r="AA167" s="40">
        <f t="shared" si="61"/>
        <v>4</v>
      </c>
      <c r="AB167" s="43" t="s">
        <v>41</v>
      </c>
      <c r="AC167" s="42">
        <f t="shared" si="62"/>
        <v>2</v>
      </c>
      <c r="AD167" s="41" t="s">
        <v>54</v>
      </c>
      <c r="AE167" s="42">
        <f t="shared" si="63"/>
        <v>2</v>
      </c>
      <c r="AF167" s="45">
        <v>1990</v>
      </c>
      <c r="AG167" s="40">
        <f t="shared" si="64"/>
        <v>2</v>
      </c>
      <c r="AH167" s="45" t="str">
        <f t="shared" ref="AH167:AH176" si="77">IF(AND(E167="Upstate",Q167&gt;=1945),"Forced Air",IF(Q167&gt;=1980,"Hydronic",IF(AND(E167="Downstate/LI/HV",Q167&gt;=1945),"Forced Air","Steam")))</f>
        <v>Steam</v>
      </c>
      <c r="AI167" s="40">
        <f t="shared" si="66"/>
        <v>2</v>
      </c>
      <c r="AJ167" s="46" t="s">
        <v>49</v>
      </c>
      <c r="AK167" s="40">
        <f t="shared" si="67"/>
        <v>1</v>
      </c>
      <c r="AL167" s="9" t="s">
        <v>1060</v>
      </c>
      <c r="AM167" s="9">
        <f t="shared" si="68"/>
        <v>2</v>
      </c>
      <c r="AN167" s="9" t="s">
        <v>1051</v>
      </c>
      <c r="AO167" s="47">
        <f>VLOOKUP(AN167,'Data Tables'!$E$4:$F$15,2,FALSE)</f>
        <v>13.688314</v>
      </c>
      <c r="AP167" s="9">
        <f t="shared" si="69"/>
        <v>2</v>
      </c>
      <c r="AQ167" s="9" t="s">
        <v>1061</v>
      </c>
      <c r="AR167" s="9">
        <f t="shared" si="70"/>
        <v>4</v>
      </c>
      <c r="AS167" s="9" t="str">
        <f t="shared" si="71"/>
        <v>Not NYC</v>
      </c>
      <c r="AT167" s="9"/>
      <c r="AU167" s="9">
        <f t="shared" si="72"/>
        <v>0</v>
      </c>
      <c r="AV167" s="9">
        <f t="shared" si="73"/>
        <v>68</v>
      </c>
    </row>
    <row r="168" spans="1:48" hidden="1" x14ac:dyDescent="0.25">
      <c r="A168" s="9" t="s">
        <v>271</v>
      </c>
      <c r="B168" s="9" t="s">
        <v>272</v>
      </c>
      <c r="C168" s="9" t="s">
        <v>62</v>
      </c>
      <c r="D168" s="9" t="s">
        <v>63</v>
      </c>
      <c r="E168" t="s">
        <v>63</v>
      </c>
      <c r="F168" t="str">
        <f t="shared" si="53"/>
        <v>NYC</v>
      </c>
      <c r="G168" s="9" t="s">
        <v>53</v>
      </c>
      <c r="H168" s="36">
        <v>40.748579399999997</v>
      </c>
      <c r="I168" s="36">
        <v>-73.983878300000001</v>
      </c>
      <c r="J168" s="40">
        <f t="shared" si="75"/>
        <v>2</v>
      </c>
      <c r="K168" s="40">
        <f t="shared" si="54"/>
        <v>0</v>
      </c>
      <c r="L168" s="40">
        <f t="shared" si="55"/>
        <v>1</v>
      </c>
      <c r="M168" s="41">
        <v>74729.832734117634</v>
      </c>
      <c r="N168" s="41">
        <v>8442.7118778947352</v>
      </c>
      <c r="O168" s="41">
        <f t="shared" si="76"/>
        <v>5138.7749685990311</v>
      </c>
      <c r="P168" s="42">
        <f t="shared" si="56"/>
        <v>2</v>
      </c>
      <c r="Q168" s="43">
        <v>1906</v>
      </c>
      <c r="R168" s="43"/>
      <c r="S168" s="40">
        <f t="shared" si="57"/>
        <v>4</v>
      </c>
      <c r="T168" s="40" t="s">
        <v>1162</v>
      </c>
      <c r="U168" s="40">
        <f t="shared" si="58"/>
        <v>4</v>
      </c>
      <c r="V168" s="40" t="str">
        <f>IFERROR(VLOOKUP(A168,'Data Tables'!$L$3:$M$89,2,FALSE),"No")</f>
        <v>No</v>
      </c>
      <c r="W168" s="40">
        <f t="shared" si="59"/>
        <v>0</v>
      </c>
      <c r="X168" s="43" t="s">
        <v>1129</v>
      </c>
      <c r="Y168" s="40">
        <f t="shared" si="60"/>
        <v>4</v>
      </c>
      <c r="Z168" s="41" t="s">
        <v>40</v>
      </c>
      <c r="AA168" s="40">
        <f t="shared" si="61"/>
        <v>0</v>
      </c>
      <c r="AB168" s="44" t="str">
        <f>IF(AND(E168="Manhattan",G168="Multifamily Housing"),IF(Q168&lt;1980,"Dual Fuel","Natural Gas"),IF(AND(E168="Manhattan",G168&lt;&gt;"Multifamily Housing"),IF(Q168&lt;1945,"Oil",IF(Q168&lt;1980,"Dual Fuel","Natural Gas")),IF(E168="Downstate/LI/HV",IF(Q168&lt;1980,"Dual Fuel","Natural Gas"),IF(Q168&lt;1945,"Dual Fuel","Natural Gas"))))</f>
        <v>Oil</v>
      </c>
      <c r="AC168" s="42">
        <f t="shared" si="62"/>
        <v>4</v>
      </c>
      <c r="AD168" s="44" t="str">
        <f>IF(AND(E168="Upstate",Q168&gt;=1945),"Furnace",IF(Q168&gt;=1980,"HW Boiler",IF(AND(E168="Downstate/LI/HV",Q168&gt;=1945),"Furnace","Steam Boiler")))</f>
        <v>Steam Boiler</v>
      </c>
      <c r="AE168" s="42">
        <f t="shared" si="63"/>
        <v>2</v>
      </c>
      <c r="AF168" s="45">
        <v>1990</v>
      </c>
      <c r="AG168" s="40">
        <f t="shared" si="64"/>
        <v>2</v>
      </c>
      <c r="AH168" s="45" t="str">
        <f t="shared" si="77"/>
        <v>Steam</v>
      </c>
      <c r="AI168" s="40">
        <f t="shared" si="66"/>
        <v>2</v>
      </c>
      <c r="AJ168" s="46" t="s">
        <v>42</v>
      </c>
      <c r="AK168" s="40">
        <f t="shared" si="67"/>
        <v>0</v>
      </c>
      <c r="AL168" s="9" t="s">
        <v>1048</v>
      </c>
      <c r="AM168" s="9">
        <f t="shared" si="68"/>
        <v>4</v>
      </c>
      <c r="AN168" s="9" t="s">
        <v>1055</v>
      </c>
      <c r="AO168" s="47">
        <f>VLOOKUP(AN168,'Data Tables'!$E$4:$F$15,2,FALSE)</f>
        <v>20.157194</v>
      </c>
      <c r="AP168" s="9">
        <f t="shared" si="69"/>
        <v>0</v>
      </c>
      <c r="AQ168" s="9" t="s">
        <v>1050</v>
      </c>
      <c r="AR168" s="9">
        <f t="shared" si="70"/>
        <v>2</v>
      </c>
      <c r="AS168" s="9" t="str">
        <f t="shared" si="71"/>
        <v>NYC Oil</v>
      </c>
      <c r="AT168" s="9"/>
      <c r="AU168" s="9">
        <f t="shared" si="72"/>
        <v>4</v>
      </c>
      <c r="AV168" s="9">
        <f t="shared" si="73"/>
        <v>68</v>
      </c>
    </row>
    <row r="169" spans="1:48" hidden="1" x14ac:dyDescent="0.25">
      <c r="A169" s="9" t="s">
        <v>135</v>
      </c>
      <c r="B169" s="9" t="s">
        <v>135</v>
      </c>
      <c r="C169" s="9" t="s">
        <v>62</v>
      </c>
      <c r="D169" s="9" t="s">
        <v>63</v>
      </c>
      <c r="E169" t="s">
        <v>63</v>
      </c>
      <c r="F169" t="str">
        <f t="shared" si="53"/>
        <v>NYC</v>
      </c>
      <c r="G169" s="9" t="s">
        <v>76</v>
      </c>
      <c r="H169" s="36">
        <v>40.805623799999999</v>
      </c>
      <c r="I169" s="36">
        <v>-73.961290199999993</v>
      </c>
      <c r="J169" s="40">
        <f t="shared" si="75"/>
        <v>4</v>
      </c>
      <c r="K169" s="40">
        <f t="shared" si="54"/>
        <v>4</v>
      </c>
      <c r="L169" s="40">
        <f t="shared" si="55"/>
        <v>4</v>
      </c>
      <c r="M169" s="41">
        <v>208835.50000870589</v>
      </c>
      <c r="N169" s="41">
        <v>87836.446582534874</v>
      </c>
      <c r="O169" s="41">
        <f t="shared" si="76"/>
        <v>14360.511735892776</v>
      </c>
      <c r="P169" s="42">
        <f t="shared" si="56"/>
        <v>4</v>
      </c>
      <c r="Q169" s="43">
        <v>1896</v>
      </c>
      <c r="R169" s="43">
        <v>1928</v>
      </c>
      <c r="S169" s="40">
        <f t="shared" si="57"/>
        <v>4</v>
      </c>
      <c r="T169" s="40"/>
      <c r="U169" s="40">
        <f t="shared" si="58"/>
        <v>0</v>
      </c>
      <c r="V169" s="40" t="str">
        <f>IFERROR(VLOOKUP(A169,'Data Tables'!$L$3:$M$89,2,FALSE),"No")</f>
        <v>No</v>
      </c>
      <c r="W169" s="40">
        <f t="shared" si="59"/>
        <v>0</v>
      </c>
      <c r="X169" s="43"/>
      <c r="Y169" s="40">
        <f t="shared" si="60"/>
        <v>0</v>
      </c>
      <c r="Z169" s="41" t="s">
        <v>77</v>
      </c>
      <c r="AA169" s="40">
        <f t="shared" si="61"/>
        <v>1</v>
      </c>
      <c r="AB169" s="51" t="s">
        <v>47</v>
      </c>
      <c r="AC169" s="42">
        <f t="shared" si="62"/>
        <v>3</v>
      </c>
      <c r="AD169" s="44" t="str">
        <f>IF(AND(E169="Upstate",Q169&gt;=1945),"Furnace",IF(Q169&gt;=1980,"HW Boiler",IF(AND(E169="Downstate/LI/HV",Q169&gt;=1945),"Furnace","Steam Boiler")))</f>
        <v>Steam Boiler</v>
      </c>
      <c r="AE169" s="42">
        <f t="shared" si="63"/>
        <v>2</v>
      </c>
      <c r="AF169" s="45">
        <v>1990</v>
      </c>
      <c r="AG169" s="40">
        <f t="shared" si="64"/>
        <v>2</v>
      </c>
      <c r="AH169" s="45" t="str">
        <f t="shared" si="77"/>
        <v>Steam</v>
      </c>
      <c r="AI169" s="40">
        <f t="shared" si="66"/>
        <v>2</v>
      </c>
      <c r="AJ169" s="46" t="s">
        <v>42</v>
      </c>
      <c r="AK169" s="40">
        <f t="shared" si="67"/>
        <v>0</v>
      </c>
      <c r="AL169" s="9" t="s">
        <v>1048</v>
      </c>
      <c r="AM169" s="9">
        <f t="shared" si="68"/>
        <v>4</v>
      </c>
      <c r="AN169" s="9" t="s">
        <v>1055</v>
      </c>
      <c r="AO169" s="47">
        <f>VLOOKUP(AN169,'Data Tables'!$E$4:$F$15,2,FALSE)</f>
        <v>20.157194</v>
      </c>
      <c r="AP169" s="9">
        <f t="shared" si="69"/>
        <v>0</v>
      </c>
      <c r="AQ169" s="9" t="s">
        <v>1050</v>
      </c>
      <c r="AR169" s="9">
        <f t="shared" si="70"/>
        <v>2</v>
      </c>
      <c r="AS169" s="9" t="str">
        <f t="shared" si="71"/>
        <v>NYC Dual Fuel</v>
      </c>
      <c r="AT169" s="9" t="s">
        <v>1162</v>
      </c>
      <c r="AU169" s="9">
        <f t="shared" si="72"/>
        <v>0</v>
      </c>
      <c r="AV169" s="9">
        <f t="shared" si="73"/>
        <v>67</v>
      </c>
    </row>
    <row r="170" spans="1:48" hidden="1" x14ac:dyDescent="0.25">
      <c r="A170" s="9" t="s">
        <v>386</v>
      </c>
      <c r="B170" s="9" t="s">
        <v>387</v>
      </c>
      <c r="C170" s="9" t="s">
        <v>38</v>
      </c>
      <c r="D170" s="9" t="s">
        <v>38</v>
      </c>
      <c r="E170" t="s">
        <v>1034</v>
      </c>
      <c r="F170" t="str">
        <f t="shared" si="53"/>
        <v>NYC</v>
      </c>
      <c r="G170" s="9" t="s">
        <v>76</v>
      </c>
      <c r="H170" s="36">
        <v>40.700426</v>
      </c>
      <c r="I170" s="36">
        <v>-73.941704000000001</v>
      </c>
      <c r="J170" s="40">
        <f t="shared" si="75"/>
        <v>4</v>
      </c>
      <c r="K170" s="40">
        <f t="shared" si="54"/>
        <v>4</v>
      </c>
      <c r="L170" s="40">
        <f t="shared" si="55"/>
        <v>4</v>
      </c>
      <c r="M170" s="41">
        <v>83993.382514048222</v>
      </c>
      <c r="N170" s="41">
        <v>36625.021445079161</v>
      </c>
      <c r="O170" s="41">
        <v>5775.780244642493</v>
      </c>
      <c r="P170" s="42">
        <f t="shared" si="56"/>
        <v>2</v>
      </c>
      <c r="Q170" s="43">
        <v>1972</v>
      </c>
      <c r="R170" s="43">
        <v>2020</v>
      </c>
      <c r="S170" s="40">
        <f t="shared" si="57"/>
        <v>0</v>
      </c>
      <c r="T170" s="40" t="s">
        <v>1162</v>
      </c>
      <c r="U170" s="40">
        <f t="shared" si="58"/>
        <v>4</v>
      </c>
      <c r="V170" s="40" t="str">
        <f>IFERROR(VLOOKUP(A170,'Data Tables'!$L$3:$M$89,2,FALSE),"No")</f>
        <v>No</v>
      </c>
      <c r="W170" s="40">
        <f t="shared" si="59"/>
        <v>0</v>
      </c>
      <c r="X170" s="43" t="s">
        <v>1116</v>
      </c>
      <c r="Y170" s="40">
        <f t="shared" si="60"/>
        <v>4</v>
      </c>
      <c r="Z170" s="41" t="s">
        <v>77</v>
      </c>
      <c r="AA170" s="40">
        <f t="shared" si="61"/>
        <v>1</v>
      </c>
      <c r="AB170" s="44" t="str">
        <f>IF(AND(E170="Manhattan",G170="Multifamily Housing"),IF(Q170&lt;1980,"Dual Fuel","Natural Gas"),IF(AND(E170="Manhattan",G170&lt;&gt;"Multifamily Housing"),IF(Q170&lt;1945,"Oil",IF(Q170&lt;1980,"Dual Fuel","Natural Gas")),IF(E170="Downstate/LI/HV",IF(Q170&lt;1980,"Dual Fuel","Natural Gas"),IF(Q170&lt;1945,"Dual Fuel","Natural Gas"))))</f>
        <v>Dual Fuel</v>
      </c>
      <c r="AC170" s="42">
        <f t="shared" si="62"/>
        <v>3</v>
      </c>
      <c r="AD170" s="41" t="s">
        <v>74</v>
      </c>
      <c r="AE170" s="42">
        <f t="shared" si="63"/>
        <v>2</v>
      </c>
      <c r="AF170" s="45">
        <v>1990</v>
      </c>
      <c r="AG170" s="40">
        <f t="shared" si="64"/>
        <v>2</v>
      </c>
      <c r="AH170" s="45" t="str">
        <f t="shared" si="77"/>
        <v>Forced Air</v>
      </c>
      <c r="AI170" s="40">
        <f t="shared" si="66"/>
        <v>4</v>
      </c>
      <c r="AJ170" s="46" t="s">
        <v>42</v>
      </c>
      <c r="AK170" s="40">
        <f t="shared" si="67"/>
        <v>0</v>
      </c>
      <c r="AL170" s="9" t="s">
        <v>1048</v>
      </c>
      <c r="AM170" s="9">
        <f t="shared" si="68"/>
        <v>4</v>
      </c>
      <c r="AN170" s="9" t="s">
        <v>1055</v>
      </c>
      <c r="AO170" s="47">
        <f>VLOOKUP(AN170,'Data Tables'!$E$4:$F$15,2,FALSE)</f>
        <v>20.157194</v>
      </c>
      <c r="AP170" s="9">
        <f t="shared" si="69"/>
        <v>0</v>
      </c>
      <c r="AQ170" s="9" t="s">
        <v>1050</v>
      </c>
      <c r="AR170" s="9">
        <f t="shared" si="70"/>
        <v>2</v>
      </c>
      <c r="AS170" s="9" t="str">
        <f t="shared" si="71"/>
        <v>NYC Dual Fuel</v>
      </c>
      <c r="AT170" s="9" t="s">
        <v>1162</v>
      </c>
      <c r="AU170" s="9">
        <f t="shared" si="72"/>
        <v>0</v>
      </c>
      <c r="AV170" s="9">
        <f t="shared" si="73"/>
        <v>67</v>
      </c>
    </row>
    <row r="171" spans="1:48" x14ac:dyDescent="0.25">
      <c r="A171" s="9" t="s">
        <v>778</v>
      </c>
      <c r="B171" s="9"/>
      <c r="C171" s="9" t="s">
        <v>779</v>
      </c>
      <c r="D171" s="9" t="s">
        <v>406</v>
      </c>
      <c r="E171" t="s">
        <v>1034</v>
      </c>
      <c r="F171" t="str">
        <f t="shared" si="53"/>
        <v>Not NYC</v>
      </c>
      <c r="G171" s="9" t="s">
        <v>316</v>
      </c>
      <c r="H171" s="36">
        <v>41.477420000000102</v>
      </c>
      <c r="I171" s="36">
        <v>-74.022739999999899</v>
      </c>
      <c r="J171" s="40">
        <f t="shared" si="75"/>
        <v>3</v>
      </c>
      <c r="K171" s="40">
        <f t="shared" si="54"/>
        <v>2</v>
      </c>
      <c r="L171" s="40">
        <f t="shared" si="55"/>
        <v>3</v>
      </c>
      <c r="M171" s="41">
        <v>43027.98192950747</v>
      </c>
      <c r="N171" s="41">
        <v>6265.4780704370523</v>
      </c>
      <c r="O171" s="41">
        <f t="shared" ref="O171:O190" si="78">(M171/0.85)*116.9*0.0005</f>
        <v>2958.8065220937783</v>
      </c>
      <c r="P171" s="42">
        <f t="shared" si="56"/>
        <v>1</v>
      </c>
      <c r="Q171" s="43">
        <v>1900</v>
      </c>
      <c r="R171" s="43"/>
      <c r="S171" s="40">
        <f t="shared" si="57"/>
        <v>4</v>
      </c>
      <c r="T171" s="40" t="s">
        <v>1162</v>
      </c>
      <c r="U171" s="40">
        <f t="shared" si="58"/>
        <v>4</v>
      </c>
      <c r="V171" s="40" t="str">
        <f>IFERROR(VLOOKUP(A171,'Data Tables'!$L$3:$M$89,2,FALSE),"No")</f>
        <v>No</v>
      </c>
      <c r="W171" s="40">
        <f t="shared" si="59"/>
        <v>0</v>
      </c>
      <c r="X171" s="43"/>
      <c r="Y171" s="40">
        <f t="shared" si="60"/>
        <v>0</v>
      </c>
      <c r="Z171" s="43" t="s">
        <v>46</v>
      </c>
      <c r="AA171" s="40">
        <f t="shared" si="61"/>
        <v>4</v>
      </c>
      <c r="AB171" s="44" t="str">
        <f>IF(AND(E171="Manhattan",G171="Multifamily Housing"),IF(Q171&lt;1980,"Dual Fuel","Natural Gas"),IF(AND(E171="Manhattan",G171&lt;&gt;"Multifamily Housing"),IF(Q171&lt;1945,"Oil",IF(Q171&lt;1980,"Dual Fuel","Natural Gas")),IF(E171="Downstate/LI/HV",IF(Q171&lt;1980,"Dual Fuel","Natural Gas"),IF(Q171&lt;1945,"Dual Fuel","Natural Gas"))))</f>
        <v>Dual Fuel</v>
      </c>
      <c r="AC171" s="42">
        <f t="shared" si="62"/>
        <v>3</v>
      </c>
      <c r="AD171" s="44" t="str">
        <f>IF(AND(E171="Upstate",Q171&gt;=1945),"Furnace",IF(Q171&gt;=1980,"HW Boiler",IF(AND(E171="Downstate/LI/HV",Q171&gt;=1945),"Furnace","Steam Boiler")))</f>
        <v>Steam Boiler</v>
      </c>
      <c r="AE171" s="42">
        <f t="shared" si="63"/>
        <v>2</v>
      </c>
      <c r="AF171" s="45">
        <v>1990</v>
      </c>
      <c r="AG171" s="40">
        <f t="shared" si="64"/>
        <v>2</v>
      </c>
      <c r="AH171" s="45" t="str">
        <f t="shared" si="77"/>
        <v>Steam</v>
      </c>
      <c r="AI171" s="40">
        <f t="shared" si="66"/>
        <v>2</v>
      </c>
      <c r="AJ171" s="46" t="s">
        <v>42</v>
      </c>
      <c r="AK171" s="40">
        <f t="shared" si="67"/>
        <v>0</v>
      </c>
      <c r="AL171" s="9" t="s">
        <v>1060</v>
      </c>
      <c r="AM171" s="9">
        <f t="shared" si="68"/>
        <v>2</v>
      </c>
      <c r="AN171" s="9" t="s">
        <v>1056</v>
      </c>
      <c r="AO171" s="47">
        <f>VLOOKUP(AN171,'Data Tables'!$E$4:$F$15,2,FALSE)</f>
        <v>13.229555</v>
      </c>
      <c r="AP171" s="9">
        <f t="shared" si="69"/>
        <v>2</v>
      </c>
      <c r="AQ171" s="9" t="s">
        <v>1061</v>
      </c>
      <c r="AR171" s="9">
        <f t="shared" si="70"/>
        <v>4</v>
      </c>
      <c r="AS171" s="9" t="str">
        <f t="shared" si="71"/>
        <v>Not NYC</v>
      </c>
      <c r="AT171" s="9"/>
      <c r="AU171" s="9">
        <f t="shared" si="72"/>
        <v>0</v>
      </c>
      <c r="AV171" s="9">
        <f t="shared" si="73"/>
        <v>68</v>
      </c>
    </row>
    <row r="172" spans="1:48" x14ac:dyDescent="0.25">
      <c r="A172" s="9" t="s">
        <v>488</v>
      </c>
      <c r="B172" s="9" t="s">
        <v>489</v>
      </c>
      <c r="C172" s="9" t="s">
        <v>433</v>
      </c>
      <c r="D172" s="9" t="s">
        <v>434</v>
      </c>
      <c r="E172" t="s">
        <v>1035</v>
      </c>
      <c r="F172" t="str">
        <f t="shared" si="53"/>
        <v>Not NYC</v>
      </c>
      <c r="G172" s="9" t="s">
        <v>76</v>
      </c>
      <c r="H172" s="36">
        <v>43.192683000000002</v>
      </c>
      <c r="I172" s="36">
        <v>-77.584618000000006</v>
      </c>
      <c r="J172" s="40">
        <f t="shared" si="75"/>
        <v>4</v>
      </c>
      <c r="K172" s="40">
        <f t="shared" si="54"/>
        <v>4</v>
      </c>
      <c r="L172" s="40">
        <f t="shared" si="55"/>
        <v>4</v>
      </c>
      <c r="M172" s="41">
        <v>135816.40016247545</v>
      </c>
      <c r="N172" s="41">
        <v>59222.267512707316</v>
      </c>
      <c r="O172" s="41">
        <f t="shared" si="78"/>
        <v>9339.3748111725763</v>
      </c>
      <c r="P172" s="42">
        <f t="shared" si="56"/>
        <v>3</v>
      </c>
      <c r="Q172" s="43">
        <v>1864</v>
      </c>
      <c r="R172" s="43"/>
      <c r="S172" s="40">
        <f t="shared" si="57"/>
        <v>4</v>
      </c>
      <c r="T172" s="40"/>
      <c r="U172" s="40">
        <f t="shared" si="58"/>
        <v>0</v>
      </c>
      <c r="V172" s="40" t="str">
        <f>IFERROR(VLOOKUP(A172,'Data Tables'!$L$3:$M$89,2,FALSE),"No")</f>
        <v>No</v>
      </c>
      <c r="W172" s="40">
        <f t="shared" si="59"/>
        <v>0</v>
      </c>
      <c r="X172" s="43"/>
      <c r="Y172" s="40">
        <f t="shared" si="60"/>
        <v>0</v>
      </c>
      <c r="Z172" s="43" t="s">
        <v>156</v>
      </c>
      <c r="AA172" s="40">
        <f t="shared" si="61"/>
        <v>0</v>
      </c>
      <c r="AB172" s="44" t="str">
        <f>IF(AND(E172="Manhattan",G172="Multifamily Housing"),IF(Q172&lt;1980,"Dual Fuel","Natural Gas"),IF(AND(E172="Manhattan",G172&lt;&gt;"Multifamily Housing"),IF(Q172&lt;1945,"Oil",IF(Q172&lt;1980,"Dual Fuel","Natural Gas")),IF(E172="Downstate/LI/HV",IF(Q172&lt;1980,"Dual Fuel","Natural Gas"),IF(Q172&lt;1945,"Dual Fuel","Natural Gas"))))</f>
        <v>Dual Fuel</v>
      </c>
      <c r="AC172" s="42">
        <f t="shared" si="62"/>
        <v>3</v>
      </c>
      <c r="AD172" s="44" t="str">
        <f>IF(AND(E172="Upstate",Q172&gt;=1945),"Furnace",IF(Q172&gt;=1980,"HW Boiler",IF(AND(E172="Downstate/LI/HV",Q172&gt;=1945),"Furnace","Steam Boiler")))</f>
        <v>Steam Boiler</v>
      </c>
      <c r="AE172" s="42">
        <f t="shared" si="63"/>
        <v>2</v>
      </c>
      <c r="AF172" s="45">
        <v>1990</v>
      </c>
      <c r="AG172" s="40">
        <f t="shared" si="64"/>
        <v>2</v>
      </c>
      <c r="AH172" s="45" t="str">
        <f t="shared" si="77"/>
        <v>Steam</v>
      </c>
      <c r="AI172" s="40">
        <f t="shared" si="66"/>
        <v>2</v>
      </c>
      <c r="AJ172" s="46" t="s">
        <v>42</v>
      </c>
      <c r="AK172" s="40">
        <f t="shared" si="67"/>
        <v>0</v>
      </c>
      <c r="AL172" s="9" t="s">
        <v>1060</v>
      </c>
      <c r="AM172" s="9">
        <f t="shared" si="68"/>
        <v>2</v>
      </c>
      <c r="AN172" s="9" t="s">
        <v>1054</v>
      </c>
      <c r="AO172" s="47">
        <f>VLOOKUP(AN172,'Data Tables'!$E$4:$F$15,2,FALSE)</f>
        <v>10.88392</v>
      </c>
      <c r="AP172" s="9">
        <f t="shared" si="69"/>
        <v>3</v>
      </c>
      <c r="AQ172" s="9" t="s">
        <v>1061</v>
      </c>
      <c r="AR172" s="9">
        <f t="shared" si="70"/>
        <v>4</v>
      </c>
      <c r="AS172" s="9" t="str">
        <f t="shared" si="71"/>
        <v>Not NYC</v>
      </c>
      <c r="AT172" s="9"/>
      <c r="AU172" s="9">
        <f t="shared" si="72"/>
        <v>0</v>
      </c>
      <c r="AV172" s="9">
        <f t="shared" si="73"/>
        <v>67</v>
      </c>
    </row>
    <row r="173" spans="1:48" x14ac:dyDescent="0.25">
      <c r="A173" s="9" t="s">
        <v>543</v>
      </c>
      <c r="B173" s="9" t="s">
        <v>544</v>
      </c>
      <c r="C173" s="9" t="s">
        <v>545</v>
      </c>
      <c r="D173" s="9" t="s">
        <v>450</v>
      </c>
      <c r="E173" t="s">
        <v>1034</v>
      </c>
      <c r="F173" t="str">
        <f t="shared" si="53"/>
        <v>Not NYC</v>
      </c>
      <c r="G173" s="9" t="s">
        <v>76</v>
      </c>
      <c r="H173" s="36">
        <v>40.784399999999998</v>
      </c>
      <c r="I173" s="36">
        <v>-73.704860999999994</v>
      </c>
      <c r="J173" s="40">
        <f t="shared" si="75"/>
        <v>4</v>
      </c>
      <c r="K173" s="40">
        <f t="shared" si="54"/>
        <v>4</v>
      </c>
      <c r="L173" s="40">
        <f t="shared" si="55"/>
        <v>4</v>
      </c>
      <c r="M173" s="41">
        <v>104681.84041492391</v>
      </c>
      <c r="N173" s="41">
        <v>45646.151343716811</v>
      </c>
      <c r="O173" s="41">
        <f t="shared" si="78"/>
        <v>7198.4159673556496</v>
      </c>
      <c r="P173" s="42">
        <f t="shared" si="56"/>
        <v>3</v>
      </c>
      <c r="Q173" s="43">
        <v>1953</v>
      </c>
      <c r="R173" s="43"/>
      <c r="S173" s="40">
        <f t="shared" si="57"/>
        <v>3</v>
      </c>
      <c r="T173" s="40"/>
      <c r="U173" s="40">
        <f t="shared" si="58"/>
        <v>0</v>
      </c>
      <c r="V173" s="40" t="str">
        <f>IFERROR(VLOOKUP(A173,'Data Tables'!$L$3:$M$89,2,FALSE),"No")</f>
        <v>No</v>
      </c>
      <c r="W173" s="40">
        <f t="shared" si="59"/>
        <v>0</v>
      </c>
      <c r="X173" s="43" t="s">
        <v>1094</v>
      </c>
      <c r="Y173" s="40">
        <f t="shared" si="60"/>
        <v>4</v>
      </c>
      <c r="Z173" s="43" t="s">
        <v>156</v>
      </c>
      <c r="AA173" s="40">
        <f t="shared" si="61"/>
        <v>0</v>
      </c>
      <c r="AB173" s="43" t="s">
        <v>41</v>
      </c>
      <c r="AC173" s="42">
        <f t="shared" si="62"/>
        <v>2</v>
      </c>
      <c r="AD173" s="41" t="s">
        <v>104</v>
      </c>
      <c r="AE173" s="42">
        <f t="shared" si="63"/>
        <v>3</v>
      </c>
      <c r="AF173" s="43">
        <v>2003</v>
      </c>
      <c r="AG173" s="40">
        <f t="shared" si="64"/>
        <v>1</v>
      </c>
      <c r="AH173" s="45" t="str">
        <f t="shared" si="77"/>
        <v>Forced Air</v>
      </c>
      <c r="AI173" s="40">
        <f t="shared" si="66"/>
        <v>4</v>
      </c>
      <c r="AJ173" s="46" t="s">
        <v>42</v>
      </c>
      <c r="AK173" s="40">
        <f t="shared" si="67"/>
        <v>0</v>
      </c>
      <c r="AL173" s="9" t="s">
        <v>1048</v>
      </c>
      <c r="AM173" s="9">
        <f t="shared" si="68"/>
        <v>4</v>
      </c>
      <c r="AN173" s="9" t="s">
        <v>1052</v>
      </c>
      <c r="AO173" s="47">
        <f>VLOOKUP(AN173,'Data Tables'!$E$4:$F$15,2,FALSE)</f>
        <v>18.814844999999998</v>
      </c>
      <c r="AP173" s="9">
        <f t="shared" si="69"/>
        <v>1</v>
      </c>
      <c r="AQ173" s="9" t="s">
        <v>1058</v>
      </c>
      <c r="AR173" s="9">
        <f t="shared" si="70"/>
        <v>1</v>
      </c>
      <c r="AS173" s="9" t="str">
        <f t="shared" si="71"/>
        <v>Not NYC</v>
      </c>
      <c r="AT173" s="9"/>
      <c r="AU173" s="9">
        <f t="shared" si="72"/>
        <v>0</v>
      </c>
      <c r="AV173" s="9">
        <f t="shared" si="73"/>
        <v>67</v>
      </c>
    </row>
    <row r="174" spans="1:48" x14ac:dyDescent="0.25">
      <c r="A174" s="9" t="s">
        <v>745</v>
      </c>
      <c r="B174" s="9" t="s">
        <v>746</v>
      </c>
      <c r="C174" s="9" t="s">
        <v>623</v>
      </c>
      <c r="D174" s="9" t="s">
        <v>624</v>
      </c>
      <c r="E174" t="s">
        <v>1035</v>
      </c>
      <c r="F174" t="str">
        <f t="shared" si="53"/>
        <v>Not NYC</v>
      </c>
      <c r="G174" s="9" t="s">
        <v>76</v>
      </c>
      <c r="H174" s="36">
        <v>42.099336999999998</v>
      </c>
      <c r="I174" s="36">
        <v>-76.826905999999994</v>
      </c>
      <c r="J174" s="40">
        <f t="shared" si="75"/>
        <v>4</v>
      </c>
      <c r="K174" s="40">
        <f t="shared" si="54"/>
        <v>4</v>
      </c>
      <c r="L174" s="40">
        <f t="shared" si="55"/>
        <v>4</v>
      </c>
      <c r="M174" s="41">
        <v>47953.538520154725</v>
      </c>
      <c r="N174" s="41">
        <v>20909.973191927929</v>
      </c>
      <c r="O174" s="41">
        <f t="shared" si="78"/>
        <v>3297.5109723565224</v>
      </c>
      <c r="P174" s="42">
        <f t="shared" si="56"/>
        <v>1</v>
      </c>
      <c r="Q174" s="43">
        <v>1888</v>
      </c>
      <c r="R174" s="43">
        <v>1954</v>
      </c>
      <c r="S174" s="40">
        <f t="shared" si="57"/>
        <v>4</v>
      </c>
      <c r="T174" s="40"/>
      <c r="U174" s="40">
        <f t="shared" si="58"/>
        <v>0</v>
      </c>
      <c r="V174" s="40" t="str">
        <f>IFERROR(VLOOKUP(A174,'Data Tables'!$L$3:$M$89,2,FALSE),"No")</f>
        <v>No</v>
      </c>
      <c r="W174" s="40">
        <f t="shared" si="59"/>
        <v>0</v>
      </c>
      <c r="X174" s="43"/>
      <c r="Y174" s="40">
        <f t="shared" si="60"/>
        <v>0</v>
      </c>
      <c r="Z174" s="43" t="s">
        <v>46</v>
      </c>
      <c r="AA174" s="40">
        <f t="shared" si="61"/>
        <v>4</v>
      </c>
      <c r="AB174" s="43" t="s">
        <v>682</v>
      </c>
      <c r="AC174" s="42">
        <f t="shared" si="62"/>
        <v>1</v>
      </c>
      <c r="AD174" s="41" t="s">
        <v>74</v>
      </c>
      <c r="AE174" s="42">
        <f t="shared" si="63"/>
        <v>2</v>
      </c>
      <c r="AF174" s="43">
        <v>2008</v>
      </c>
      <c r="AG174" s="40">
        <f t="shared" si="64"/>
        <v>1</v>
      </c>
      <c r="AH174" s="45" t="str">
        <f t="shared" si="77"/>
        <v>Steam</v>
      </c>
      <c r="AI174" s="40">
        <f t="shared" si="66"/>
        <v>2</v>
      </c>
      <c r="AJ174" s="46" t="s">
        <v>42</v>
      </c>
      <c r="AK174" s="40">
        <f t="shared" si="67"/>
        <v>0</v>
      </c>
      <c r="AL174" s="9" t="s">
        <v>1060</v>
      </c>
      <c r="AM174" s="9">
        <f t="shared" si="68"/>
        <v>2</v>
      </c>
      <c r="AN174" s="9" t="s">
        <v>1053</v>
      </c>
      <c r="AO174" s="47">
        <f>VLOOKUP(AN174,'Data Tables'!$E$4:$F$15,2,FALSE)</f>
        <v>9.6621608999999999</v>
      </c>
      <c r="AP174" s="9">
        <f t="shared" si="69"/>
        <v>3</v>
      </c>
      <c r="AQ174" s="9" t="s">
        <v>1061</v>
      </c>
      <c r="AR174" s="9">
        <f t="shared" si="70"/>
        <v>4</v>
      </c>
      <c r="AS174" s="9" t="str">
        <f t="shared" si="71"/>
        <v>Not NYC</v>
      </c>
      <c r="AT174" s="9"/>
      <c r="AU174" s="9">
        <f t="shared" si="72"/>
        <v>0</v>
      </c>
      <c r="AV174" s="9">
        <f t="shared" si="73"/>
        <v>67</v>
      </c>
    </row>
    <row r="175" spans="1:48" x14ac:dyDescent="0.25">
      <c r="A175" s="9" t="s">
        <v>794</v>
      </c>
      <c r="B175" s="9" t="s">
        <v>795</v>
      </c>
      <c r="C175" s="9" t="s">
        <v>623</v>
      </c>
      <c r="D175" s="9" t="s">
        <v>624</v>
      </c>
      <c r="E175" t="s">
        <v>1035</v>
      </c>
      <c r="F175" t="str">
        <f t="shared" si="53"/>
        <v>Not NYC</v>
      </c>
      <c r="G175" s="9" t="s">
        <v>76</v>
      </c>
      <c r="H175" s="36">
        <v>42.090200000000003</v>
      </c>
      <c r="I175" s="36">
        <v>-76.794499999999999</v>
      </c>
      <c r="J175" s="40">
        <f t="shared" si="75"/>
        <v>4</v>
      </c>
      <c r="K175" s="40">
        <f t="shared" si="54"/>
        <v>4</v>
      </c>
      <c r="L175" s="40">
        <f t="shared" si="55"/>
        <v>4</v>
      </c>
      <c r="M175" s="41">
        <v>41471.552190317758</v>
      </c>
      <c r="N175" s="41">
        <v>18083.525664382742</v>
      </c>
      <c r="O175" s="41">
        <f t="shared" si="78"/>
        <v>2851.7790888518512</v>
      </c>
      <c r="P175" s="42">
        <f t="shared" si="56"/>
        <v>1</v>
      </c>
      <c r="Q175" s="43">
        <v>1908</v>
      </c>
      <c r="R175" s="43"/>
      <c r="S175" s="40">
        <f t="shared" si="57"/>
        <v>4</v>
      </c>
      <c r="T175" s="40"/>
      <c r="U175" s="40">
        <f t="shared" si="58"/>
        <v>0</v>
      </c>
      <c r="V175" s="40" t="str">
        <f>IFERROR(VLOOKUP(A175,'Data Tables'!$L$3:$M$89,2,FALSE),"No")</f>
        <v>No</v>
      </c>
      <c r="W175" s="40">
        <f t="shared" si="59"/>
        <v>0</v>
      </c>
      <c r="X175" s="43"/>
      <c r="Y175" s="40">
        <f t="shared" si="60"/>
        <v>0</v>
      </c>
      <c r="Z175" s="43" t="s">
        <v>67</v>
      </c>
      <c r="AA175" s="40">
        <f t="shared" si="61"/>
        <v>2</v>
      </c>
      <c r="AB175" s="44" t="str">
        <f>IF(AND(E175="Manhattan",G175="Multifamily Housing"),IF(Q175&lt;1980,"Dual Fuel","Natural Gas"),IF(AND(E175="Manhattan",G175&lt;&gt;"Multifamily Housing"),IF(Q175&lt;1945,"Oil",IF(Q175&lt;1980,"Dual Fuel","Natural Gas")),IF(E175="Downstate/LI/HV",IF(Q175&lt;1980,"Dual Fuel","Natural Gas"),IF(Q175&lt;1945,"Dual Fuel","Natural Gas"))))</f>
        <v>Dual Fuel</v>
      </c>
      <c r="AC175" s="42">
        <f t="shared" si="62"/>
        <v>3</v>
      </c>
      <c r="AD175" s="44" t="str">
        <f>IF(AND(E175="Upstate",Q175&gt;=1945),"Furnace",IF(Q175&gt;=1980,"HW Boiler",IF(AND(E175="Downstate/LI/HV",Q175&gt;=1945),"Furnace","Steam Boiler")))</f>
        <v>Steam Boiler</v>
      </c>
      <c r="AE175" s="42">
        <f t="shared" si="63"/>
        <v>2</v>
      </c>
      <c r="AF175" s="45">
        <v>1990</v>
      </c>
      <c r="AG175" s="40">
        <f t="shared" si="64"/>
        <v>2</v>
      </c>
      <c r="AH175" s="45" t="str">
        <f t="shared" si="77"/>
        <v>Steam</v>
      </c>
      <c r="AI175" s="40">
        <f t="shared" si="66"/>
        <v>2</v>
      </c>
      <c r="AJ175" s="46" t="s">
        <v>42</v>
      </c>
      <c r="AK175" s="40">
        <f t="shared" si="67"/>
        <v>0</v>
      </c>
      <c r="AL175" s="9" t="s">
        <v>1060</v>
      </c>
      <c r="AM175" s="9">
        <f t="shared" si="68"/>
        <v>2</v>
      </c>
      <c r="AN175" s="9" t="s">
        <v>1053</v>
      </c>
      <c r="AO175" s="47">
        <f>VLOOKUP(AN175,'Data Tables'!$E$4:$F$15,2,FALSE)</f>
        <v>9.6621608999999999</v>
      </c>
      <c r="AP175" s="9">
        <f t="shared" si="69"/>
        <v>3</v>
      </c>
      <c r="AQ175" s="9" t="s">
        <v>1061</v>
      </c>
      <c r="AR175" s="9">
        <f t="shared" si="70"/>
        <v>4</v>
      </c>
      <c r="AS175" s="9" t="str">
        <f t="shared" si="71"/>
        <v>Not NYC</v>
      </c>
      <c r="AT175" s="9"/>
      <c r="AU175" s="9">
        <f t="shared" si="72"/>
        <v>0</v>
      </c>
      <c r="AV175" s="9">
        <f t="shared" si="73"/>
        <v>67</v>
      </c>
    </row>
    <row r="176" spans="1:48" x14ac:dyDescent="0.25">
      <c r="A176" s="9" t="s">
        <v>901</v>
      </c>
      <c r="B176" s="9" t="s">
        <v>902</v>
      </c>
      <c r="C176" s="9" t="s">
        <v>433</v>
      </c>
      <c r="D176" s="9" t="s">
        <v>434</v>
      </c>
      <c r="E176" t="s">
        <v>1035</v>
      </c>
      <c r="F176" t="str">
        <f t="shared" si="53"/>
        <v>Not NYC</v>
      </c>
      <c r="G176" s="9" t="s">
        <v>39</v>
      </c>
      <c r="H176" s="36">
        <v>43.1</v>
      </c>
      <c r="I176" s="36">
        <v>-77.614590000000007</v>
      </c>
      <c r="J176" s="40">
        <f t="shared" si="75"/>
        <v>3</v>
      </c>
      <c r="K176" s="40">
        <f t="shared" si="54"/>
        <v>2</v>
      </c>
      <c r="L176" s="40">
        <f t="shared" si="55"/>
        <v>2</v>
      </c>
      <c r="M176" s="41">
        <v>34778.236949999999</v>
      </c>
      <c r="N176" s="41">
        <v>5022.1280794223821</v>
      </c>
      <c r="O176" s="41">
        <f t="shared" si="78"/>
        <v>2391.5152349735299</v>
      </c>
      <c r="P176" s="42">
        <f t="shared" si="56"/>
        <v>1</v>
      </c>
      <c r="Q176" s="43">
        <v>1969</v>
      </c>
      <c r="R176" s="43"/>
      <c r="S176" s="40">
        <f t="shared" si="57"/>
        <v>3</v>
      </c>
      <c r="T176" s="40"/>
      <c r="U176" s="40">
        <f t="shared" si="58"/>
        <v>0</v>
      </c>
      <c r="V176" s="40" t="str">
        <f>IFERROR(VLOOKUP(A176,'Data Tables'!$L$3:$M$89,2,FALSE),"No")</f>
        <v>No</v>
      </c>
      <c r="W176" s="40">
        <f t="shared" si="59"/>
        <v>0</v>
      </c>
      <c r="X176" s="43"/>
      <c r="Y176" s="40">
        <f t="shared" si="60"/>
        <v>0</v>
      </c>
      <c r="Z176" s="43" t="s">
        <v>46</v>
      </c>
      <c r="AA176" s="40">
        <f t="shared" si="61"/>
        <v>4</v>
      </c>
      <c r="AB176" s="44" t="str">
        <f>IF(AND(E176="Manhattan",G176="Multifamily Housing"),IF(Q176&lt;1980,"Dual Fuel","Natural Gas"),IF(AND(E176="Manhattan",G176&lt;&gt;"Multifamily Housing"),IF(Q176&lt;1945,"Oil",IF(Q176&lt;1980,"Dual Fuel","Natural Gas")),IF(E176="Downstate/LI/HV",IF(Q176&lt;1980,"Dual Fuel","Natural Gas"),IF(Q176&lt;1945,"Dual Fuel","Natural Gas"))))</f>
        <v>Natural Gas</v>
      </c>
      <c r="AC176" s="42">
        <f t="shared" si="62"/>
        <v>2</v>
      </c>
      <c r="AD176" s="44" t="str">
        <f>IF(AND(E176="Upstate",Q176&gt;=1945),"Furnace",IF(Q176&gt;=1980,"HW Boiler",IF(AND(E176="Downstate/LI/HV",Q176&gt;=1945),"Furnace","Steam Boiler")))</f>
        <v>Furnace</v>
      </c>
      <c r="AE176" s="42">
        <f t="shared" si="63"/>
        <v>3</v>
      </c>
      <c r="AF176" s="45">
        <v>1990</v>
      </c>
      <c r="AG176" s="40">
        <f t="shared" si="64"/>
        <v>2</v>
      </c>
      <c r="AH176" s="45" t="str">
        <f t="shared" si="77"/>
        <v>Forced Air</v>
      </c>
      <c r="AI176" s="40">
        <f t="shared" si="66"/>
        <v>4</v>
      </c>
      <c r="AJ176" s="46" t="s">
        <v>42</v>
      </c>
      <c r="AK176" s="40">
        <f t="shared" si="67"/>
        <v>0</v>
      </c>
      <c r="AL176" s="9" t="s">
        <v>1060</v>
      </c>
      <c r="AM176" s="9">
        <f t="shared" si="68"/>
        <v>2</v>
      </c>
      <c r="AN176" s="9" t="s">
        <v>1054</v>
      </c>
      <c r="AO176" s="47">
        <f>VLOOKUP(AN176,'Data Tables'!$E$4:$F$15,2,FALSE)</f>
        <v>10.88392</v>
      </c>
      <c r="AP176" s="9">
        <f t="shared" si="69"/>
        <v>3</v>
      </c>
      <c r="AQ176" s="9" t="s">
        <v>1061</v>
      </c>
      <c r="AR176" s="9">
        <f t="shared" si="70"/>
        <v>4</v>
      </c>
      <c r="AS176" s="9" t="str">
        <f t="shared" si="71"/>
        <v>Not NYC</v>
      </c>
      <c r="AT176" s="9"/>
      <c r="AU176" s="9">
        <f t="shared" si="72"/>
        <v>0</v>
      </c>
      <c r="AV176" s="9">
        <f t="shared" si="73"/>
        <v>67</v>
      </c>
    </row>
    <row r="177" spans="1:48" hidden="1" x14ac:dyDescent="0.25">
      <c r="A177" s="9" t="s">
        <v>179</v>
      </c>
      <c r="B177" s="9" t="s">
        <v>180</v>
      </c>
      <c r="C177" s="9" t="s">
        <v>45</v>
      </c>
      <c r="D177" s="9" t="s">
        <v>45</v>
      </c>
      <c r="E177" t="s">
        <v>1034</v>
      </c>
      <c r="F177" t="str">
        <f t="shared" si="53"/>
        <v>NYC</v>
      </c>
      <c r="G177" s="9" t="s">
        <v>39</v>
      </c>
      <c r="H177" s="36">
        <v>40.884758499999997</v>
      </c>
      <c r="I177" s="36">
        <v>-73.891466600000001</v>
      </c>
      <c r="J177" s="40">
        <f t="shared" si="75"/>
        <v>3</v>
      </c>
      <c r="K177" s="40">
        <f t="shared" si="54"/>
        <v>2</v>
      </c>
      <c r="L177" s="40">
        <f t="shared" si="55"/>
        <v>3</v>
      </c>
      <c r="M177" s="41">
        <v>159259.73364705881</v>
      </c>
      <c r="N177" s="41">
        <v>3186.320674038267</v>
      </c>
      <c r="O177" s="41">
        <f t="shared" si="78"/>
        <v>10951.448743141869</v>
      </c>
      <c r="P177" s="42">
        <f t="shared" si="56"/>
        <v>3</v>
      </c>
      <c r="Q177" s="43">
        <v>1927</v>
      </c>
      <c r="R177" s="43"/>
      <c r="S177" s="40">
        <f t="shared" si="57"/>
        <v>4</v>
      </c>
      <c r="T177" s="40"/>
      <c r="U177" s="40">
        <f t="shared" si="58"/>
        <v>0</v>
      </c>
      <c r="V177" s="40" t="str">
        <f>IFERROR(VLOOKUP(A177,'Data Tables'!$L$3:$M$89,2,FALSE),"No")</f>
        <v>No</v>
      </c>
      <c r="W177" s="40">
        <f t="shared" si="59"/>
        <v>0</v>
      </c>
      <c r="X177" s="43"/>
      <c r="Y177" s="40">
        <f t="shared" si="60"/>
        <v>0</v>
      </c>
      <c r="Z177" s="41" t="s">
        <v>77</v>
      </c>
      <c r="AA177" s="40">
        <f t="shared" si="61"/>
        <v>1</v>
      </c>
      <c r="AB177" s="41" t="s">
        <v>41</v>
      </c>
      <c r="AC177" s="42">
        <f t="shared" si="62"/>
        <v>2</v>
      </c>
      <c r="AD177" s="41" t="s">
        <v>54</v>
      </c>
      <c r="AE177" s="42">
        <f t="shared" si="63"/>
        <v>2</v>
      </c>
      <c r="AF177" s="45">
        <v>1990</v>
      </c>
      <c r="AG177" s="40">
        <f t="shared" si="64"/>
        <v>2</v>
      </c>
      <c r="AH177" s="43" t="s">
        <v>49</v>
      </c>
      <c r="AI177" s="40">
        <f t="shared" si="66"/>
        <v>2</v>
      </c>
      <c r="AJ177" s="46" t="s">
        <v>49</v>
      </c>
      <c r="AK177" s="40">
        <f t="shared" si="67"/>
        <v>1</v>
      </c>
      <c r="AL177" s="9" t="s">
        <v>1048</v>
      </c>
      <c r="AM177" s="9">
        <f t="shared" si="68"/>
        <v>4</v>
      </c>
      <c r="AN177" s="9" t="s">
        <v>1055</v>
      </c>
      <c r="AO177" s="47">
        <f>VLOOKUP(AN177,'Data Tables'!$E$4:$F$15,2,FALSE)</f>
        <v>20.157194</v>
      </c>
      <c r="AP177" s="9">
        <f t="shared" si="69"/>
        <v>0</v>
      </c>
      <c r="AQ177" s="9" t="s">
        <v>1050</v>
      </c>
      <c r="AR177" s="9">
        <f t="shared" si="70"/>
        <v>2</v>
      </c>
      <c r="AS177" s="9" t="str">
        <f t="shared" si="71"/>
        <v>NYC Natural Gas</v>
      </c>
      <c r="AT177" s="9"/>
      <c r="AU177" s="9">
        <f t="shared" si="72"/>
        <v>2</v>
      </c>
      <c r="AV177" s="9">
        <f t="shared" si="73"/>
        <v>67</v>
      </c>
    </row>
    <row r="178" spans="1:48" hidden="1" x14ac:dyDescent="0.25">
      <c r="A178" s="9" t="s">
        <v>98</v>
      </c>
      <c r="B178" s="9" t="s">
        <v>99</v>
      </c>
      <c r="C178" s="9" t="s">
        <v>38</v>
      </c>
      <c r="D178" s="9" t="s">
        <v>38</v>
      </c>
      <c r="E178" t="s">
        <v>1034</v>
      </c>
      <c r="F178" t="str">
        <f t="shared" si="53"/>
        <v>NYC</v>
      </c>
      <c r="G178" s="9" t="s">
        <v>53</v>
      </c>
      <c r="H178" s="36">
        <v>40.6912612</v>
      </c>
      <c r="I178" s="36">
        <v>-73.981223499999999</v>
      </c>
      <c r="J178" s="40">
        <f t="shared" si="75"/>
        <v>2</v>
      </c>
      <c r="K178" s="40">
        <f t="shared" si="54"/>
        <v>0</v>
      </c>
      <c r="L178" s="40">
        <f t="shared" si="55"/>
        <v>1</v>
      </c>
      <c r="M178" s="41">
        <v>388963.38643007993</v>
      </c>
      <c r="N178" s="41">
        <v>43943.706047934727</v>
      </c>
      <c r="O178" s="41">
        <f t="shared" si="78"/>
        <v>26746.95286686844</v>
      </c>
      <c r="P178" s="42">
        <f t="shared" si="56"/>
        <v>4</v>
      </c>
      <c r="Q178" s="43">
        <v>1926</v>
      </c>
      <c r="R178" s="43"/>
      <c r="S178" s="40">
        <f t="shared" si="57"/>
        <v>4</v>
      </c>
      <c r="T178" s="40"/>
      <c r="U178" s="40">
        <f t="shared" si="58"/>
        <v>0</v>
      </c>
      <c r="V178" s="40" t="str">
        <f>IFERROR(VLOOKUP(A178,'Data Tables'!$L$3:$M$89,2,FALSE),"No")</f>
        <v>Yes</v>
      </c>
      <c r="W178" s="40">
        <f t="shared" si="59"/>
        <v>4</v>
      </c>
      <c r="X178" s="43"/>
      <c r="Y178" s="40">
        <f t="shared" si="60"/>
        <v>0</v>
      </c>
      <c r="Z178" s="41" t="s">
        <v>77</v>
      </c>
      <c r="AA178" s="40">
        <f t="shared" si="61"/>
        <v>1</v>
      </c>
      <c r="AB178" s="44" t="str">
        <f>IF(AND(E178="Manhattan",G178="Multifamily Housing"),IF(Q178&lt;1980,"Dual Fuel","Natural Gas"),IF(AND(E178="Manhattan",G178&lt;&gt;"Multifamily Housing"),IF(Q178&lt;1945,"Oil",IF(Q178&lt;1980,"Dual Fuel","Natural Gas")),IF(E178="Downstate/LI/HV",IF(Q178&lt;1980,"Dual Fuel","Natural Gas"),IF(Q178&lt;1945,"Dual Fuel","Natural Gas"))))</f>
        <v>Dual Fuel</v>
      </c>
      <c r="AC178" s="42">
        <f t="shared" si="62"/>
        <v>3</v>
      </c>
      <c r="AD178" s="44" t="str">
        <f>IF(AND(E178="Upstate",Q178&gt;=1945),"Furnace",IF(Q178&gt;=1980,"HW Boiler",IF(AND(E178="Downstate/LI/HV",Q178&gt;=1945),"Furnace","Steam Boiler")))</f>
        <v>Steam Boiler</v>
      </c>
      <c r="AE178" s="42">
        <f t="shared" si="63"/>
        <v>2</v>
      </c>
      <c r="AF178" s="45">
        <v>1990</v>
      </c>
      <c r="AG178" s="40">
        <f t="shared" si="64"/>
        <v>2</v>
      </c>
      <c r="AH178" s="45" t="str">
        <f>IF(AND(E178="Upstate",Q178&gt;=1945),"Forced Air",IF(Q178&gt;=1980,"Hydronic",IF(AND(E178="Downstate/LI/HV",Q178&gt;=1945),"Forced Air","Steam")))</f>
        <v>Steam</v>
      </c>
      <c r="AI178" s="40">
        <f t="shared" si="66"/>
        <v>2</v>
      </c>
      <c r="AJ178" s="46" t="s">
        <v>42</v>
      </c>
      <c r="AK178" s="40">
        <f t="shared" si="67"/>
        <v>0</v>
      </c>
      <c r="AL178" s="9" t="s">
        <v>1048</v>
      </c>
      <c r="AM178" s="9">
        <f t="shared" si="68"/>
        <v>4</v>
      </c>
      <c r="AN178" s="9" t="s">
        <v>1055</v>
      </c>
      <c r="AO178" s="47">
        <f>VLOOKUP(AN178,'Data Tables'!$E$4:$F$15,2,FALSE)</f>
        <v>20.157194</v>
      </c>
      <c r="AP178" s="9">
        <f t="shared" si="69"/>
        <v>0</v>
      </c>
      <c r="AQ178" s="9" t="s">
        <v>1050</v>
      </c>
      <c r="AR178" s="9">
        <f t="shared" si="70"/>
        <v>2</v>
      </c>
      <c r="AS178" s="9" t="str">
        <f t="shared" si="71"/>
        <v>NYC Dual Fuel</v>
      </c>
      <c r="AT178" s="9"/>
      <c r="AU178" s="9">
        <f t="shared" si="72"/>
        <v>3</v>
      </c>
      <c r="AV178" s="9">
        <f t="shared" si="73"/>
        <v>67</v>
      </c>
    </row>
    <row r="179" spans="1:48" hidden="1" x14ac:dyDescent="0.25">
      <c r="A179" s="9" t="s">
        <v>301</v>
      </c>
      <c r="B179" s="9" t="s">
        <v>302</v>
      </c>
      <c r="C179" s="9" t="s">
        <v>38</v>
      </c>
      <c r="D179" s="9" t="s">
        <v>38</v>
      </c>
      <c r="E179" t="s">
        <v>1034</v>
      </c>
      <c r="F179" t="str">
        <f t="shared" si="53"/>
        <v>NYC</v>
      </c>
      <c r="G179" s="9" t="s">
        <v>53</v>
      </c>
      <c r="H179" s="36">
        <v>40.690508999999999</v>
      </c>
      <c r="I179" s="36">
        <v>-73.9677729</v>
      </c>
      <c r="J179" s="40">
        <f t="shared" si="75"/>
        <v>2</v>
      </c>
      <c r="K179" s="40">
        <f t="shared" si="54"/>
        <v>0</v>
      </c>
      <c r="L179" s="40">
        <f t="shared" si="55"/>
        <v>1</v>
      </c>
      <c r="M179" s="41">
        <v>64847.083115294103</v>
      </c>
      <c r="N179" s="41">
        <v>7326.1938215789469</v>
      </c>
      <c r="O179" s="41">
        <f t="shared" si="78"/>
        <v>4459.1905977516944</v>
      </c>
      <c r="P179" s="42">
        <f t="shared" si="56"/>
        <v>2</v>
      </c>
      <c r="Q179" s="43">
        <v>1928</v>
      </c>
      <c r="R179" s="43"/>
      <c r="S179" s="40">
        <f t="shared" si="57"/>
        <v>4</v>
      </c>
      <c r="T179" s="40"/>
      <c r="U179" s="40">
        <f t="shared" si="58"/>
        <v>0</v>
      </c>
      <c r="V179" s="40" t="str">
        <f>IFERROR(VLOOKUP(A179,'Data Tables'!$L$3:$M$89,2,FALSE),"No")</f>
        <v>No</v>
      </c>
      <c r="W179" s="40">
        <f t="shared" si="59"/>
        <v>0</v>
      </c>
      <c r="X179" s="43"/>
      <c r="Y179" s="40">
        <f t="shared" si="60"/>
        <v>0</v>
      </c>
      <c r="Z179" s="41" t="s">
        <v>77</v>
      </c>
      <c r="AA179" s="40">
        <f t="shared" si="61"/>
        <v>1</v>
      </c>
      <c r="AB179" s="41" t="s">
        <v>303</v>
      </c>
      <c r="AC179" s="42">
        <f t="shared" si="62"/>
        <v>4</v>
      </c>
      <c r="AD179" s="41" t="s">
        <v>74</v>
      </c>
      <c r="AE179" s="42">
        <f t="shared" si="63"/>
        <v>2</v>
      </c>
      <c r="AF179" s="43">
        <v>1921</v>
      </c>
      <c r="AG179" s="40">
        <f t="shared" si="64"/>
        <v>4</v>
      </c>
      <c r="AH179" s="43" t="s">
        <v>49</v>
      </c>
      <c r="AI179" s="40">
        <f t="shared" si="66"/>
        <v>2</v>
      </c>
      <c r="AJ179" s="46" t="s">
        <v>42</v>
      </c>
      <c r="AK179" s="40">
        <f t="shared" si="67"/>
        <v>0</v>
      </c>
      <c r="AL179" s="9" t="s">
        <v>1048</v>
      </c>
      <c r="AM179" s="9">
        <f t="shared" si="68"/>
        <v>4</v>
      </c>
      <c r="AN179" s="9" t="s">
        <v>1055</v>
      </c>
      <c r="AO179" s="47">
        <f>VLOOKUP(AN179,'Data Tables'!$E$4:$F$15,2,FALSE)</f>
        <v>20.157194</v>
      </c>
      <c r="AP179" s="9">
        <f t="shared" si="69"/>
        <v>0</v>
      </c>
      <c r="AQ179" s="9" t="s">
        <v>1050</v>
      </c>
      <c r="AR179" s="9">
        <f t="shared" si="70"/>
        <v>2</v>
      </c>
      <c r="AS179" s="9" t="str">
        <f t="shared" si="71"/>
        <v>NYC Coal</v>
      </c>
      <c r="AT179" s="9"/>
      <c r="AU179" s="9">
        <f t="shared" si="72"/>
        <v>4</v>
      </c>
      <c r="AV179" s="9">
        <f t="shared" si="73"/>
        <v>67</v>
      </c>
    </row>
    <row r="180" spans="1:48" x14ac:dyDescent="0.25">
      <c r="A180" s="9" t="s">
        <v>796</v>
      </c>
      <c r="B180" s="9" t="s">
        <v>797</v>
      </c>
      <c r="C180" s="9" t="s">
        <v>703</v>
      </c>
      <c r="D180" s="9" t="s">
        <v>617</v>
      </c>
      <c r="E180" t="s">
        <v>1035</v>
      </c>
      <c r="F180" t="str">
        <f t="shared" si="53"/>
        <v>Not NYC</v>
      </c>
      <c r="G180" s="9" t="s">
        <v>53</v>
      </c>
      <c r="H180" s="36">
        <v>44.589879000000003</v>
      </c>
      <c r="I180" s="36">
        <v>-75.161343000000002</v>
      </c>
      <c r="J180" s="40">
        <f t="shared" si="75"/>
        <v>2</v>
      </c>
      <c r="K180" s="40">
        <f t="shared" si="54"/>
        <v>0</v>
      </c>
      <c r="L180" s="40">
        <f t="shared" si="55"/>
        <v>1</v>
      </c>
      <c r="M180" s="41">
        <v>41427.589383116872</v>
      </c>
      <c r="N180" s="41">
        <v>4663.6321381578946</v>
      </c>
      <c r="O180" s="41">
        <f t="shared" si="78"/>
        <v>2848.7559993449195</v>
      </c>
      <c r="P180" s="42">
        <f t="shared" si="56"/>
        <v>1</v>
      </c>
      <c r="Q180" s="43">
        <v>1856</v>
      </c>
      <c r="R180" s="43"/>
      <c r="S180" s="40">
        <f t="shared" si="57"/>
        <v>4</v>
      </c>
      <c r="T180" s="40"/>
      <c r="U180" s="40">
        <f t="shared" si="58"/>
        <v>0</v>
      </c>
      <c r="V180" s="40" t="str">
        <f>IFERROR(VLOOKUP(A180,'Data Tables'!$L$3:$M$89,2,FALSE),"No")</f>
        <v>Yes</v>
      </c>
      <c r="W180" s="40">
        <f t="shared" si="59"/>
        <v>4</v>
      </c>
      <c r="X180" s="43" t="s">
        <v>1103</v>
      </c>
      <c r="Y180" s="40">
        <f t="shared" si="60"/>
        <v>4</v>
      </c>
      <c r="Z180" s="43" t="s">
        <v>46</v>
      </c>
      <c r="AA180" s="40">
        <f t="shared" si="61"/>
        <v>4</v>
      </c>
      <c r="AB180" s="43" t="s">
        <v>47</v>
      </c>
      <c r="AC180" s="42">
        <f t="shared" si="62"/>
        <v>3</v>
      </c>
      <c r="AD180" s="41" t="s">
        <v>104</v>
      </c>
      <c r="AE180" s="42">
        <f t="shared" si="63"/>
        <v>3</v>
      </c>
      <c r="AF180" s="43">
        <v>1982</v>
      </c>
      <c r="AG180" s="40">
        <f t="shared" si="64"/>
        <v>2</v>
      </c>
      <c r="AH180" s="43" t="s">
        <v>49</v>
      </c>
      <c r="AI180" s="40">
        <f t="shared" si="66"/>
        <v>2</v>
      </c>
      <c r="AJ180" s="46" t="s">
        <v>42</v>
      </c>
      <c r="AK180" s="40">
        <f t="shared" si="67"/>
        <v>0</v>
      </c>
      <c r="AL180" s="9" t="s">
        <v>1064</v>
      </c>
      <c r="AM180" s="9">
        <f t="shared" si="68"/>
        <v>1</v>
      </c>
      <c r="AN180" s="9" t="s">
        <v>1047</v>
      </c>
      <c r="AO180" s="47">
        <f>VLOOKUP(AN180,'Data Tables'!$E$4:$F$15,2,FALSE)</f>
        <v>8.6002589999999994</v>
      </c>
      <c r="AP180" s="9">
        <f t="shared" si="69"/>
        <v>4</v>
      </c>
      <c r="AQ180" s="9" t="s">
        <v>1061</v>
      </c>
      <c r="AR180" s="9">
        <f t="shared" si="70"/>
        <v>4</v>
      </c>
      <c r="AS180" s="9" t="str">
        <f t="shared" si="71"/>
        <v>Not NYC</v>
      </c>
      <c r="AT180" s="9"/>
      <c r="AU180" s="9">
        <f t="shared" si="72"/>
        <v>0</v>
      </c>
      <c r="AV180" s="9">
        <f t="shared" si="73"/>
        <v>67</v>
      </c>
    </row>
    <row r="181" spans="1:48" x14ac:dyDescent="0.25">
      <c r="A181" s="9" t="s">
        <v>400</v>
      </c>
      <c r="B181" s="9"/>
      <c r="C181" s="9" t="s">
        <v>401</v>
      </c>
      <c r="D181" s="9" t="s">
        <v>402</v>
      </c>
      <c r="E181" t="s">
        <v>1035</v>
      </c>
      <c r="F181" t="str">
        <f t="shared" si="53"/>
        <v>Not NYC</v>
      </c>
      <c r="G181" s="9" t="s">
        <v>316</v>
      </c>
      <c r="H181" s="36">
        <v>44.072694742440298</v>
      </c>
      <c r="I181" s="36">
        <v>-75.774464276940293</v>
      </c>
      <c r="J181" s="40">
        <f t="shared" si="75"/>
        <v>3</v>
      </c>
      <c r="K181" s="40">
        <f t="shared" si="54"/>
        <v>2</v>
      </c>
      <c r="L181" s="40">
        <f t="shared" si="55"/>
        <v>2</v>
      </c>
      <c r="M181" s="41">
        <v>1457873.1958122216</v>
      </c>
      <c r="N181" s="41">
        <v>212286.79868844632</v>
      </c>
      <c r="O181" s="41">
        <f t="shared" si="78"/>
        <v>100250.22152379336</v>
      </c>
      <c r="P181" s="42">
        <f t="shared" si="56"/>
        <v>4</v>
      </c>
      <c r="Q181" s="43">
        <v>1986</v>
      </c>
      <c r="R181" s="43">
        <v>1992</v>
      </c>
      <c r="S181" s="40">
        <f t="shared" si="57"/>
        <v>1</v>
      </c>
      <c r="T181" s="40" t="s">
        <v>1162</v>
      </c>
      <c r="U181" s="40">
        <f t="shared" si="58"/>
        <v>4</v>
      </c>
      <c r="V181" s="40" t="str">
        <f>IFERROR(VLOOKUP(A181,'Data Tables'!$L$3:$M$89,2,FALSE),"No")</f>
        <v>No</v>
      </c>
      <c r="W181" s="40">
        <f t="shared" si="59"/>
        <v>0</v>
      </c>
      <c r="X181" s="43"/>
      <c r="Y181" s="40">
        <f t="shared" si="60"/>
        <v>0</v>
      </c>
      <c r="Z181" s="43" t="s">
        <v>46</v>
      </c>
      <c r="AA181" s="40">
        <f t="shared" si="61"/>
        <v>4</v>
      </c>
      <c r="AB181" s="43" t="s">
        <v>403</v>
      </c>
      <c r="AC181" s="42">
        <f t="shared" si="62"/>
        <v>1</v>
      </c>
      <c r="AD181" s="41" t="s">
        <v>88</v>
      </c>
      <c r="AE181" s="42">
        <f t="shared" si="63"/>
        <v>1</v>
      </c>
      <c r="AF181" s="43">
        <v>2004</v>
      </c>
      <c r="AG181" s="40">
        <f t="shared" si="64"/>
        <v>1</v>
      </c>
      <c r="AH181" s="45" t="str">
        <f t="shared" ref="AH181:AH187" si="79">IF(AND(E181="Upstate",Q181&gt;=1945),"Forced Air",IF(Q181&gt;=1980,"Hydronic",IF(AND(E181="Downstate/LI/HV",Q181&gt;=1945),"Forced Air","Steam")))</f>
        <v>Forced Air</v>
      </c>
      <c r="AI181" s="40">
        <f t="shared" si="66"/>
        <v>4</v>
      </c>
      <c r="AJ181" s="46" t="s">
        <v>42</v>
      </c>
      <c r="AK181" s="40">
        <f t="shared" si="67"/>
        <v>0</v>
      </c>
      <c r="AL181" s="9" t="s">
        <v>1064</v>
      </c>
      <c r="AM181" s="9">
        <f t="shared" si="68"/>
        <v>1</v>
      </c>
      <c r="AN181" s="9" t="s">
        <v>1047</v>
      </c>
      <c r="AO181" s="47">
        <f>VLOOKUP(AN181,'Data Tables'!$E$4:$F$15,2,FALSE)</f>
        <v>8.6002589999999994</v>
      </c>
      <c r="AP181" s="9">
        <f t="shared" si="69"/>
        <v>4</v>
      </c>
      <c r="AQ181" s="9" t="s">
        <v>1061</v>
      </c>
      <c r="AR181" s="9">
        <f t="shared" si="70"/>
        <v>0</v>
      </c>
      <c r="AS181" s="9" t="str">
        <f t="shared" si="71"/>
        <v>Not NYC</v>
      </c>
      <c r="AT181" s="9"/>
      <c r="AU181" s="9">
        <f t="shared" si="72"/>
        <v>0</v>
      </c>
      <c r="AV181" s="9">
        <f t="shared" si="73"/>
        <v>67</v>
      </c>
    </row>
    <row r="182" spans="1:48" x14ac:dyDescent="0.25">
      <c r="A182" s="9" t="s">
        <v>621</v>
      </c>
      <c r="B182" s="9" t="s">
        <v>622</v>
      </c>
      <c r="C182" s="9" t="s">
        <v>623</v>
      </c>
      <c r="D182" s="9" t="s">
        <v>624</v>
      </c>
      <c r="E182" t="s">
        <v>1035</v>
      </c>
      <c r="F182" t="str">
        <f t="shared" si="53"/>
        <v>Not NYC</v>
      </c>
      <c r="G182" s="9" t="s">
        <v>339</v>
      </c>
      <c r="H182" s="36">
        <v>42.116148943135599</v>
      </c>
      <c r="I182" s="36">
        <v>-76.827285241720901</v>
      </c>
      <c r="J182" s="40">
        <f t="shared" si="75"/>
        <v>3</v>
      </c>
      <c r="K182" s="40">
        <f t="shared" si="54"/>
        <v>1</v>
      </c>
      <c r="L182" s="40">
        <f t="shared" si="55"/>
        <v>1</v>
      </c>
      <c r="M182" s="41">
        <v>68104.58673417721</v>
      </c>
      <c r="N182" s="41">
        <v>37362.932999999997</v>
      </c>
      <c r="O182" s="41">
        <f t="shared" si="78"/>
        <v>4683.1918760148919</v>
      </c>
      <c r="P182" s="42">
        <f t="shared" si="56"/>
        <v>2</v>
      </c>
      <c r="Q182" s="43">
        <v>1876</v>
      </c>
      <c r="R182" s="43"/>
      <c r="S182" s="40">
        <f t="shared" si="57"/>
        <v>4</v>
      </c>
      <c r="T182" s="40" t="s">
        <v>1162</v>
      </c>
      <c r="U182" s="40">
        <f t="shared" si="58"/>
        <v>4</v>
      </c>
      <c r="V182" s="40" t="str">
        <f>IFERROR(VLOOKUP(A182,'Data Tables'!$L$3:$M$89,2,FALSE),"No")</f>
        <v>No</v>
      </c>
      <c r="W182" s="40">
        <f t="shared" si="59"/>
        <v>0</v>
      </c>
      <c r="X182" s="43"/>
      <c r="Y182" s="40">
        <f t="shared" si="60"/>
        <v>0</v>
      </c>
      <c r="Z182" s="43" t="s">
        <v>46</v>
      </c>
      <c r="AA182" s="40">
        <f t="shared" si="61"/>
        <v>4</v>
      </c>
      <c r="AB182" s="44" t="str">
        <f>IF(AND(E182="Manhattan",G182="Multifamily Housing"),IF(Q182&lt;1980,"Dual Fuel","Natural Gas"),IF(AND(E182="Manhattan",G182&lt;&gt;"Multifamily Housing"),IF(Q182&lt;1945,"Oil",IF(Q182&lt;1980,"Dual Fuel","Natural Gas")),IF(E182="Downstate/LI/HV",IF(Q182&lt;1980,"Dual Fuel","Natural Gas"),IF(Q182&lt;1945,"Dual Fuel","Natural Gas"))))</f>
        <v>Dual Fuel</v>
      </c>
      <c r="AC182" s="42">
        <f t="shared" si="62"/>
        <v>3</v>
      </c>
      <c r="AD182" s="41" t="s">
        <v>74</v>
      </c>
      <c r="AE182" s="42">
        <f t="shared" si="63"/>
        <v>2</v>
      </c>
      <c r="AF182" s="45">
        <v>1990</v>
      </c>
      <c r="AG182" s="40">
        <f t="shared" si="64"/>
        <v>2</v>
      </c>
      <c r="AH182" s="45" t="str">
        <f t="shared" si="79"/>
        <v>Steam</v>
      </c>
      <c r="AI182" s="40">
        <f t="shared" si="66"/>
        <v>2</v>
      </c>
      <c r="AJ182" s="46" t="s">
        <v>42</v>
      </c>
      <c r="AK182" s="40">
        <f t="shared" si="67"/>
        <v>0</v>
      </c>
      <c r="AL182" s="9" t="s">
        <v>1060</v>
      </c>
      <c r="AM182" s="9">
        <f t="shared" si="68"/>
        <v>2</v>
      </c>
      <c r="AN182" s="9" t="s">
        <v>1053</v>
      </c>
      <c r="AO182" s="47">
        <f>VLOOKUP(AN182,'Data Tables'!$E$4:$F$15,2,FALSE)</f>
        <v>9.6621608999999999</v>
      </c>
      <c r="AP182" s="9">
        <f t="shared" si="69"/>
        <v>3</v>
      </c>
      <c r="AQ182" s="9" t="s">
        <v>1061</v>
      </c>
      <c r="AR182" s="9">
        <f t="shared" si="70"/>
        <v>4</v>
      </c>
      <c r="AS182" s="9" t="str">
        <f t="shared" si="71"/>
        <v>Not NYC</v>
      </c>
      <c r="AT182" s="9"/>
      <c r="AU182" s="9">
        <f t="shared" si="72"/>
        <v>0</v>
      </c>
      <c r="AV182" s="9">
        <f t="shared" si="73"/>
        <v>67</v>
      </c>
    </row>
    <row r="183" spans="1:48" x14ac:dyDescent="0.25">
      <c r="A183" s="9" t="s">
        <v>661</v>
      </c>
      <c r="B183" s="9" t="s">
        <v>642</v>
      </c>
      <c r="C183" s="9" t="s">
        <v>643</v>
      </c>
      <c r="D183" s="9" t="s">
        <v>563</v>
      </c>
      <c r="E183" t="s">
        <v>1035</v>
      </c>
      <c r="F183" t="str">
        <f t="shared" si="53"/>
        <v>Not NYC</v>
      </c>
      <c r="G183" s="9" t="s">
        <v>339</v>
      </c>
      <c r="H183" s="36">
        <v>43.161475911346002</v>
      </c>
      <c r="I183" s="36">
        <v>-75.306158492018497</v>
      </c>
      <c r="J183" s="40">
        <f t="shared" si="75"/>
        <v>3</v>
      </c>
      <c r="K183" s="40">
        <f t="shared" si="54"/>
        <v>1</v>
      </c>
      <c r="L183" s="40">
        <f t="shared" si="55"/>
        <v>1</v>
      </c>
      <c r="M183" s="41">
        <v>59932.03632607594</v>
      </c>
      <c r="N183" s="41">
        <v>32879.38104</v>
      </c>
      <c r="O183" s="41">
        <f t="shared" si="78"/>
        <v>4121.2088508931047</v>
      </c>
      <c r="P183" s="42">
        <f t="shared" si="56"/>
        <v>2</v>
      </c>
      <c r="Q183" s="43">
        <v>1983</v>
      </c>
      <c r="R183" s="43"/>
      <c r="S183" s="40">
        <f t="shared" si="57"/>
        <v>1</v>
      </c>
      <c r="T183" s="40" t="s">
        <v>1162</v>
      </c>
      <c r="U183" s="40">
        <f t="shared" si="58"/>
        <v>4</v>
      </c>
      <c r="V183" s="40" t="str">
        <f>IFERROR(VLOOKUP(A183,'Data Tables'!$L$3:$M$89,2,FALSE),"No")</f>
        <v>No</v>
      </c>
      <c r="W183" s="40">
        <f t="shared" si="59"/>
        <v>0</v>
      </c>
      <c r="X183" s="43"/>
      <c r="Y183" s="40">
        <f t="shared" si="60"/>
        <v>0</v>
      </c>
      <c r="Z183" s="43" t="s">
        <v>46</v>
      </c>
      <c r="AA183" s="40">
        <f t="shared" si="61"/>
        <v>4</v>
      </c>
      <c r="AB183" s="44" t="str">
        <f>IF(AND(E183="Manhattan",G183="Multifamily Housing"),IF(Q183&lt;1980,"Dual Fuel","Natural Gas"),IF(AND(E183="Manhattan",G183&lt;&gt;"Multifamily Housing"),IF(Q183&lt;1945,"Oil",IF(Q183&lt;1980,"Dual Fuel","Natural Gas")),IF(E183="Downstate/LI/HV",IF(Q183&lt;1980,"Dual Fuel","Natural Gas"),IF(Q183&lt;1945,"Dual Fuel","Natural Gas"))))</f>
        <v>Natural Gas</v>
      </c>
      <c r="AC183" s="42">
        <f t="shared" si="62"/>
        <v>2</v>
      </c>
      <c r="AD183" s="44" t="str">
        <f>IF(AND(E183="Upstate",Q183&gt;=1945),"Furnace",IF(Q183&gt;=1980,"HW Boiler",IF(AND(E183="Downstate/LI/HV",Q183&gt;=1945),"Furnace","Steam Boiler")))</f>
        <v>Furnace</v>
      </c>
      <c r="AE183" s="42">
        <f t="shared" si="63"/>
        <v>3</v>
      </c>
      <c r="AF183" s="45">
        <v>1990</v>
      </c>
      <c r="AG183" s="40">
        <f t="shared" si="64"/>
        <v>2</v>
      </c>
      <c r="AH183" s="45" t="str">
        <f t="shared" si="79"/>
        <v>Forced Air</v>
      </c>
      <c r="AI183" s="40">
        <f t="shared" si="66"/>
        <v>4</v>
      </c>
      <c r="AJ183" s="46" t="s">
        <v>42</v>
      </c>
      <c r="AK183" s="40">
        <f t="shared" si="67"/>
        <v>0</v>
      </c>
      <c r="AL183" s="9" t="s">
        <v>1064</v>
      </c>
      <c r="AM183" s="9">
        <f t="shared" si="68"/>
        <v>1</v>
      </c>
      <c r="AN183" s="9" t="s">
        <v>1047</v>
      </c>
      <c r="AO183" s="47">
        <f>VLOOKUP(AN183,'Data Tables'!$E$4:$F$15,2,FALSE)</f>
        <v>8.6002589999999994</v>
      </c>
      <c r="AP183" s="9">
        <f t="shared" si="69"/>
        <v>4</v>
      </c>
      <c r="AQ183" s="9" t="s">
        <v>1061</v>
      </c>
      <c r="AR183" s="9">
        <f t="shared" si="70"/>
        <v>4</v>
      </c>
      <c r="AS183" s="9" t="str">
        <f t="shared" si="71"/>
        <v>Not NYC</v>
      </c>
      <c r="AT183" s="9"/>
      <c r="AU183" s="9">
        <f t="shared" si="72"/>
        <v>0</v>
      </c>
      <c r="AV183" s="9">
        <f t="shared" si="73"/>
        <v>67</v>
      </c>
    </row>
    <row r="184" spans="1:48" x14ac:dyDescent="0.25">
      <c r="A184" s="9" t="s">
        <v>686</v>
      </c>
      <c r="B184" s="9" t="s">
        <v>687</v>
      </c>
      <c r="C184" s="9" t="s">
        <v>688</v>
      </c>
      <c r="D184" s="9" t="s">
        <v>689</v>
      </c>
      <c r="E184" t="s">
        <v>1035</v>
      </c>
      <c r="F184" t="str">
        <f t="shared" si="53"/>
        <v>Not NYC</v>
      </c>
      <c r="G184" s="9" t="s">
        <v>339</v>
      </c>
      <c r="H184" s="36">
        <v>44.8699155239714</v>
      </c>
      <c r="I184" s="36">
        <v>-74.316825864052802</v>
      </c>
      <c r="J184" s="40">
        <f t="shared" si="75"/>
        <v>3</v>
      </c>
      <c r="K184" s="40">
        <f t="shared" si="54"/>
        <v>1</v>
      </c>
      <c r="L184" s="40">
        <f t="shared" si="55"/>
        <v>1</v>
      </c>
      <c r="M184" s="41">
        <v>54975.535847088606</v>
      </c>
      <c r="N184" s="41">
        <v>30160.189804999998</v>
      </c>
      <c r="O184" s="41">
        <f t="shared" si="78"/>
        <v>3780.3765532497991</v>
      </c>
      <c r="P184" s="42">
        <f t="shared" si="56"/>
        <v>2</v>
      </c>
      <c r="Q184" s="43">
        <v>1986</v>
      </c>
      <c r="R184" s="43"/>
      <c r="S184" s="40">
        <f t="shared" si="57"/>
        <v>1</v>
      </c>
      <c r="T184" s="40" t="s">
        <v>1162</v>
      </c>
      <c r="U184" s="40">
        <f t="shared" si="58"/>
        <v>4</v>
      </c>
      <c r="V184" s="40" t="str">
        <f>IFERROR(VLOOKUP(A184,'Data Tables'!$L$3:$M$89,2,FALSE),"No")</f>
        <v>No</v>
      </c>
      <c r="W184" s="40">
        <f t="shared" si="59"/>
        <v>0</v>
      </c>
      <c r="X184" s="43"/>
      <c r="Y184" s="40">
        <f t="shared" si="60"/>
        <v>0</v>
      </c>
      <c r="Z184" s="43" t="s">
        <v>46</v>
      </c>
      <c r="AA184" s="40">
        <f t="shared" si="61"/>
        <v>4</v>
      </c>
      <c r="AB184" s="44" t="str">
        <f>IF(AND(E184="Manhattan",G184="Multifamily Housing"),IF(Q184&lt;1980,"Dual Fuel","Natural Gas"),IF(AND(E184="Manhattan",G184&lt;&gt;"Multifamily Housing"),IF(Q184&lt;1945,"Oil",IF(Q184&lt;1980,"Dual Fuel","Natural Gas")),IF(E184="Downstate/LI/HV",IF(Q184&lt;1980,"Dual Fuel","Natural Gas"),IF(Q184&lt;1945,"Dual Fuel","Natural Gas"))))</f>
        <v>Natural Gas</v>
      </c>
      <c r="AC184" s="42">
        <f t="shared" si="62"/>
        <v>2</v>
      </c>
      <c r="AD184" s="44" t="str">
        <f>IF(AND(E184="Upstate",Q184&gt;=1945),"Furnace",IF(Q184&gt;=1980,"HW Boiler",IF(AND(E184="Downstate/LI/HV",Q184&gt;=1945),"Furnace","Steam Boiler")))</f>
        <v>Furnace</v>
      </c>
      <c r="AE184" s="42">
        <f t="shared" si="63"/>
        <v>3</v>
      </c>
      <c r="AF184" s="45">
        <v>1990</v>
      </c>
      <c r="AG184" s="40">
        <f t="shared" si="64"/>
        <v>2</v>
      </c>
      <c r="AH184" s="45" t="str">
        <f t="shared" si="79"/>
        <v>Forced Air</v>
      </c>
      <c r="AI184" s="40">
        <f t="shared" si="66"/>
        <v>4</v>
      </c>
      <c r="AJ184" s="46" t="s">
        <v>42</v>
      </c>
      <c r="AK184" s="40">
        <f t="shared" si="67"/>
        <v>0</v>
      </c>
      <c r="AL184" s="9" t="s">
        <v>1064</v>
      </c>
      <c r="AM184" s="9">
        <f t="shared" si="68"/>
        <v>1</v>
      </c>
      <c r="AN184" s="9" t="s">
        <v>1047</v>
      </c>
      <c r="AO184" s="47">
        <f>VLOOKUP(AN184,'Data Tables'!$E$4:$F$15,2,FALSE)</f>
        <v>8.6002589999999994</v>
      </c>
      <c r="AP184" s="9">
        <f t="shared" si="69"/>
        <v>4</v>
      </c>
      <c r="AQ184" s="9" t="s">
        <v>1061</v>
      </c>
      <c r="AR184" s="9">
        <f t="shared" si="70"/>
        <v>4</v>
      </c>
      <c r="AS184" s="9" t="str">
        <f t="shared" si="71"/>
        <v>Not NYC</v>
      </c>
      <c r="AT184" s="9"/>
      <c r="AU184" s="9">
        <f t="shared" si="72"/>
        <v>0</v>
      </c>
      <c r="AV184" s="9">
        <f t="shared" si="73"/>
        <v>67</v>
      </c>
    </row>
    <row r="185" spans="1:48" x14ac:dyDescent="0.25">
      <c r="A185" s="9" t="s">
        <v>696</v>
      </c>
      <c r="B185" s="9" t="s">
        <v>697</v>
      </c>
      <c r="C185" s="9" t="s">
        <v>688</v>
      </c>
      <c r="D185" s="9" t="s">
        <v>689</v>
      </c>
      <c r="E185" t="s">
        <v>1035</v>
      </c>
      <c r="F185" t="str">
        <f t="shared" si="53"/>
        <v>Not NYC</v>
      </c>
      <c r="G185" s="9" t="s">
        <v>339</v>
      </c>
      <c r="H185" s="36">
        <v>44.875084601750203</v>
      </c>
      <c r="I185" s="36">
        <v>-74.325461738894404</v>
      </c>
      <c r="J185" s="40">
        <f t="shared" ref="J185:J216" si="80">IF(OR(G185="Hospitals",G185="Nursing Homes",G185="Hotels",G185="Airports"),4,IF(OR(G185="Multifamily Housing",G185="Correctional Facilities",G185="Military"),3,IF(G185="Colleges &amp; Universities",2,IF(G185="Office",0,666))))</f>
        <v>3</v>
      </c>
      <c r="K185" s="40">
        <f t="shared" si="54"/>
        <v>1</v>
      </c>
      <c r="L185" s="40">
        <f t="shared" si="55"/>
        <v>1</v>
      </c>
      <c r="M185" s="41">
        <v>53878.295283037965</v>
      </c>
      <c r="N185" s="41">
        <v>29558.231439999996</v>
      </c>
      <c r="O185" s="41">
        <f t="shared" si="78"/>
        <v>3704.9251285806699</v>
      </c>
      <c r="P185" s="42">
        <f t="shared" si="56"/>
        <v>2</v>
      </c>
      <c r="Q185" s="43">
        <v>1988</v>
      </c>
      <c r="R185" s="43"/>
      <c r="S185" s="40">
        <f t="shared" si="57"/>
        <v>1</v>
      </c>
      <c r="T185" s="40" t="s">
        <v>1162</v>
      </c>
      <c r="U185" s="40">
        <f t="shared" si="58"/>
        <v>4</v>
      </c>
      <c r="V185" s="40" t="str">
        <f>IFERROR(VLOOKUP(A185,'Data Tables'!$L$3:$M$89,2,FALSE),"No")</f>
        <v>No</v>
      </c>
      <c r="W185" s="40">
        <f t="shared" si="59"/>
        <v>0</v>
      </c>
      <c r="X185" s="43"/>
      <c r="Y185" s="40">
        <f t="shared" si="60"/>
        <v>0</v>
      </c>
      <c r="Z185" s="43" t="s">
        <v>46</v>
      </c>
      <c r="AA185" s="40">
        <f t="shared" si="61"/>
        <v>4</v>
      </c>
      <c r="AB185" s="44" t="str">
        <f>IF(AND(E185="Manhattan",G185="Multifamily Housing"),IF(Q185&lt;1980,"Dual Fuel","Natural Gas"),IF(AND(E185="Manhattan",G185&lt;&gt;"Multifamily Housing"),IF(Q185&lt;1945,"Oil",IF(Q185&lt;1980,"Dual Fuel","Natural Gas")),IF(E185="Downstate/LI/HV",IF(Q185&lt;1980,"Dual Fuel","Natural Gas"),IF(Q185&lt;1945,"Dual Fuel","Natural Gas"))))</f>
        <v>Natural Gas</v>
      </c>
      <c r="AC185" s="42">
        <f t="shared" si="62"/>
        <v>2</v>
      </c>
      <c r="AD185" s="44" t="str">
        <f>IF(AND(E185="Upstate",Q185&gt;=1945),"Furnace",IF(Q185&gt;=1980,"HW Boiler",IF(AND(E185="Downstate/LI/HV",Q185&gt;=1945),"Furnace","Steam Boiler")))</f>
        <v>Furnace</v>
      </c>
      <c r="AE185" s="42">
        <f t="shared" si="63"/>
        <v>3</v>
      </c>
      <c r="AF185" s="45">
        <v>1990</v>
      </c>
      <c r="AG185" s="40">
        <f t="shared" si="64"/>
        <v>2</v>
      </c>
      <c r="AH185" s="45" t="str">
        <f t="shared" si="79"/>
        <v>Forced Air</v>
      </c>
      <c r="AI185" s="40">
        <f t="shared" si="66"/>
        <v>4</v>
      </c>
      <c r="AJ185" s="46" t="s">
        <v>42</v>
      </c>
      <c r="AK185" s="40">
        <f t="shared" si="67"/>
        <v>0</v>
      </c>
      <c r="AL185" s="9" t="s">
        <v>1064</v>
      </c>
      <c r="AM185" s="9">
        <f t="shared" si="68"/>
        <v>1</v>
      </c>
      <c r="AN185" s="9" t="s">
        <v>1047</v>
      </c>
      <c r="AO185" s="47">
        <f>VLOOKUP(AN185,'Data Tables'!$E$4:$F$15,2,FALSE)</f>
        <v>8.6002589999999994</v>
      </c>
      <c r="AP185" s="9">
        <f t="shared" si="69"/>
        <v>4</v>
      </c>
      <c r="AQ185" s="9" t="s">
        <v>1061</v>
      </c>
      <c r="AR185" s="9">
        <f t="shared" si="70"/>
        <v>4</v>
      </c>
      <c r="AS185" s="9" t="str">
        <f t="shared" si="71"/>
        <v>Not NYC</v>
      </c>
      <c r="AT185" s="9"/>
      <c r="AU185" s="9">
        <f t="shared" si="72"/>
        <v>0</v>
      </c>
      <c r="AV185" s="9">
        <f t="shared" si="73"/>
        <v>67</v>
      </c>
    </row>
    <row r="186" spans="1:48" x14ac:dyDescent="0.25">
      <c r="A186" s="9" t="s">
        <v>704</v>
      </c>
      <c r="B186" s="9" t="s">
        <v>705</v>
      </c>
      <c r="C186" s="9" t="s">
        <v>601</v>
      </c>
      <c r="D186" s="9" t="s">
        <v>602</v>
      </c>
      <c r="E186" t="s">
        <v>1035</v>
      </c>
      <c r="F186" t="str">
        <f t="shared" si="53"/>
        <v>Not NYC</v>
      </c>
      <c r="G186" s="9" t="s">
        <v>339</v>
      </c>
      <c r="H186" s="36">
        <v>42.845381668858202</v>
      </c>
      <c r="I186" s="36">
        <v>-78.267454026312606</v>
      </c>
      <c r="J186" s="40">
        <f t="shared" si="80"/>
        <v>3</v>
      </c>
      <c r="K186" s="40">
        <f t="shared" si="54"/>
        <v>1</v>
      </c>
      <c r="L186" s="40">
        <f t="shared" si="55"/>
        <v>1</v>
      </c>
      <c r="M186" s="41">
        <v>52667.547074430375</v>
      </c>
      <c r="N186" s="41">
        <v>28894.001519999998</v>
      </c>
      <c r="O186" s="41">
        <f t="shared" si="78"/>
        <v>3621.668384118183</v>
      </c>
      <c r="P186" s="42">
        <f t="shared" si="56"/>
        <v>2</v>
      </c>
      <c r="Q186" s="43">
        <v>1984</v>
      </c>
      <c r="R186" s="43"/>
      <c r="S186" s="40">
        <f t="shared" si="57"/>
        <v>1</v>
      </c>
      <c r="T186" s="40" t="s">
        <v>1162</v>
      </c>
      <c r="U186" s="40">
        <f t="shared" si="58"/>
        <v>4</v>
      </c>
      <c r="V186" s="40" t="str">
        <f>IFERROR(VLOOKUP(A186,'Data Tables'!$L$3:$M$89,2,FALSE),"No")</f>
        <v>No</v>
      </c>
      <c r="W186" s="40">
        <f t="shared" si="59"/>
        <v>0</v>
      </c>
      <c r="X186" s="43"/>
      <c r="Y186" s="40">
        <f t="shared" si="60"/>
        <v>0</v>
      </c>
      <c r="Z186" s="43" t="s">
        <v>46</v>
      </c>
      <c r="AA186" s="40">
        <f t="shared" si="61"/>
        <v>4</v>
      </c>
      <c r="AB186" s="43" t="s">
        <v>41</v>
      </c>
      <c r="AC186" s="42">
        <f t="shared" si="62"/>
        <v>2</v>
      </c>
      <c r="AD186" s="41" t="s">
        <v>104</v>
      </c>
      <c r="AE186" s="42">
        <f t="shared" si="63"/>
        <v>3</v>
      </c>
      <c r="AF186" s="45">
        <v>1990</v>
      </c>
      <c r="AG186" s="40">
        <f t="shared" si="64"/>
        <v>2</v>
      </c>
      <c r="AH186" s="45" t="str">
        <f t="shared" si="79"/>
        <v>Forced Air</v>
      </c>
      <c r="AI186" s="40">
        <f t="shared" si="66"/>
        <v>4</v>
      </c>
      <c r="AJ186" s="46" t="s">
        <v>42</v>
      </c>
      <c r="AK186" s="40">
        <f t="shared" si="67"/>
        <v>0</v>
      </c>
      <c r="AL186" s="9" t="s">
        <v>1064</v>
      </c>
      <c r="AM186" s="9">
        <f t="shared" si="68"/>
        <v>1</v>
      </c>
      <c r="AN186" s="9" t="s">
        <v>1047</v>
      </c>
      <c r="AO186" s="47">
        <f>VLOOKUP(AN186,'Data Tables'!$E$4:$F$15,2,FALSE)</f>
        <v>8.6002589999999994</v>
      </c>
      <c r="AP186" s="9">
        <f t="shared" si="69"/>
        <v>4</v>
      </c>
      <c r="AQ186" s="9" t="s">
        <v>1061</v>
      </c>
      <c r="AR186" s="9">
        <f t="shared" si="70"/>
        <v>4</v>
      </c>
      <c r="AS186" s="9" t="str">
        <f t="shared" si="71"/>
        <v>Not NYC</v>
      </c>
      <c r="AT186" s="9"/>
      <c r="AU186" s="9">
        <f t="shared" si="72"/>
        <v>0</v>
      </c>
      <c r="AV186" s="9">
        <f t="shared" si="73"/>
        <v>67</v>
      </c>
    </row>
    <row r="187" spans="1:48" x14ac:dyDescent="0.25">
      <c r="A187" s="9" t="s">
        <v>706</v>
      </c>
      <c r="B187" s="9" t="s">
        <v>707</v>
      </c>
      <c r="C187" s="9" t="s">
        <v>708</v>
      </c>
      <c r="D187" s="9" t="s">
        <v>563</v>
      </c>
      <c r="E187" t="s">
        <v>1035</v>
      </c>
      <c r="F187" t="str">
        <f t="shared" si="53"/>
        <v>Not NYC</v>
      </c>
      <c r="G187" s="9" t="s">
        <v>339</v>
      </c>
      <c r="H187" s="36">
        <v>43.1774684987857</v>
      </c>
      <c r="I187" s="36">
        <v>-75.485776055364795</v>
      </c>
      <c r="J187" s="40">
        <f t="shared" si="80"/>
        <v>3</v>
      </c>
      <c r="K187" s="40">
        <f t="shared" si="54"/>
        <v>1</v>
      </c>
      <c r="L187" s="40">
        <f t="shared" si="55"/>
        <v>1</v>
      </c>
      <c r="M187" s="41">
        <v>52554.03942987341</v>
      </c>
      <c r="N187" s="41">
        <v>28831.729964999999</v>
      </c>
      <c r="O187" s="41">
        <f t="shared" si="78"/>
        <v>3613.8630643248248</v>
      </c>
      <c r="P187" s="42">
        <f t="shared" si="56"/>
        <v>2</v>
      </c>
      <c r="Q187" s="43">
        <v>1988</v>
      </c>
      <c r="R187" s="43"/>
      <c r="S187" s="40">
        <f t="shared" si="57"/>
        <v>1</v>
      </c>
      <c r="T187" s="40" t="s">
        <v>1162</v>
      </c>
      <c r="U187" s="40">
        <f t="shared" si="58"/>
        <v>4</v>
      </c>
      <c r="V187" s="40" t="str">
        <f>IFERROR(VLOOKUP(A187,'Data Tables'!$L$3:$M$89,2,FALSE),"No")</f>
        <v>No</v>
      </c>
      <c r="W187" s="40">
        <f t="shared" si="59"/>
        <v>0</v>
      </c>
      <c r="X187" s="43"/>
      <c r="Y187" s="40">
        <f t="shared" si="60"/>
        <v>0</v>
      </c>
      <c r="Z187" s="43" t="s">
        <v>46</v>
      </c>
      <c r="AA187" s="40">
        <f t="shared" si="61"/>
        <v>4</v>
      </c>
      <c r="AB187" s="44" t="str">
        <f>IF(AND(E187="Manhattan",G187="Multifamily Housing"),IF(Q187&lt;1980,"Dual Fuel","Natural Gas"),IF(AND(E187="Manhattan",G187&lt;&gt;"Multifamily Housing"),IF(Q187&lt;1945,"Oil",IF(Q187&lt;1980,"Dual Fuel","Natural Gas")),IF(E187="Downstate/LI/HV",IF(Q187&lt;1980,"Dual Fuel","Natural Gas"),IF(Q187&lt;1945,"Dual Fuel","Natural Gas"))))</f>
        <v>Natural Gas</v>
      </c>
      <c r="AC187" s="42">
        <f t="shared" si="62"/>
        <v>2</v>
      </c>
      <c r="AD187" s="44" t="str">
        <f>IF(AND(E187="Upstate",Q187&gt;=1945),"Furnace",IF(Q187&gt;=1980,"HW Boiler",IF(AND(E187="Downstate/LI/HV",Q187&gt;=1945),"Furnace","Steam Boiler")))</f>
        <v>Furnace</v>
      </c>
      <c r="AE187" s="42">
        <f t="shared" si="63"/>
        <v>3</v>
      </c>
      <c r="AF187" s="45">
        <v>1990</v>
      </c>
      <c r="AG187" s="40">
        <f t="shared" si="64"/>
        <v>2</v>
      </c>
      <c r="AH187" s="45" t="str">
        <f t="shared" si="79"/>
        <v>Forced Air</v>
      </c>
      <c r="AI187" s="40">
        <f t="shared" si="66"/>
        <v>4</v>
      </c>
      <c r="AJ187" s="46" t="s">
        <v>42</v>
      </c>
      <c r="AK187" s="40">
        <f t="shared" si="67"/>
        <v>0</v>
      </c>
      <c r="AL187" s="9" t="s">
        <v>1064</v>
      </c>
      <c r="AM187" s="9">
        <f t="shared" si="68"/>
        <v>1</v>
      </c>
      <c r="AN187" s="9" t="s">
        <v>1047</v>
      </c>
      <c r="AO187" s="47">
        <f>VLOOKUP(AN187,'Data Tables'!$E$4:$F$15,2,FALSE)</f>
        <v>8.6002589999999994</v>
      </c>
      <c r="AP187" s="9">
        <f t="shared" si="69"/>
        <v>4</v>
      </c>
      <c r="AQ187" s="9" t="s">
        <v>1061</v>
      </c>
      <c r="AR187" s="9">
        <f t="shared" si="70"/>
        <v>4</v>
      </c>
      <c r="AS187" s="9" t="str">
        <f t="shared" si="71"/>
        <v>Not NYC</v>
      </c>
      <c r="AT187" s="9"/>
      <c r="AU187" s="9">
        <f t="shared" si="72"/>
        <v>0</v>
      </c>
      <c r="AV187" s="9">
        <f t="shared" si="73"/>
        <v>67</v>
      </c>
    </row>
    <row r="188" spans="1:48" x14ac:dyDescent="0.25">
      <c r="A188" s="9" t="s">
        <v>728</v>
      </c>
      <c r="B188" s="9" t="s">
        <v>729</v>
      </c>
      <c r="C188" s="9" t="s">
        <v>730</v>
      </c>
      <c r="D188" s="9" t="s">
        <v>731</v>
      </c>
      <c r="E188" t="s">
        <v>1035</v>
      </c>
      <c r="F188" t="str">
        <f t="shared" si="53"/>
        <v>Not NYC</v>
      </c>
      <c r="G188" s="9" t="s">
        <v>53</v>
      </c>
      <c r="H188" s="36">
        <v>42.269858999999997</v>
      </c>
      <c r="I188" s="36">
        <v>-74.924599999999998</v>
      </c>
      <c r="J188" s="40">
        <f t="shared" si="80"/>
        <v>2</v>
      </c>
      <c r="K188" s="40">
        <f t="shared" si="54"/>
        <v>0</v>
      </c>
      <c r="L188" s="40">
        <f t="shared" si="55"/>
        <v>1</v>
      </c>
      <c r="M188" s="41">
        <v>50388</v>
      </c>
      <c r="N188" s="41">
        <v>5672</v>
      </c>
      <c r="O188" s="41">
        <f t="shared" si="78"/>
        <v>3464.9160000000002</v>
      </c>
      <c r="P188" s="42">
        <f t="shared" si="56"/>
        <v>2</v>
      </c>
      <c r="Q188" s="43">
        <v>1913</v>
      </c>
      <c r="R188" s="43">
        <v>2010</v>
      </c>
      <c r="S188" s="40">
        <f t="shared" si="57"/>
        <v>0</v>
      </c>
      <c r="T188" s="40" t="s">
        <v>1162</v>
      </c>
      <c r="U188" s="40">
        <f t="shared" si="58"/>
        <v>4</v>
      </c>
      <c r="V188" s="40" t="str">
        <f>IFERROR(VLOOKUP(A188,'Data Tables'!$L$3:$M$89,2,FALSE),"No")</f>
        <v>No</v>
      </c>
      <c r="W188" s="40">
        <f t="shared" si="59"/>
        <v>0</v>
      </c>
      <c r="X188" s="43" t="s">
        <v>1097</v>
      </c>
      <c r="Y188" s="40">
        <f t="shared" si="60"/>
        <v>4</v>
      </c>
      <c r="Z188" s="43" t="s">
        <v>46</v>
      </c>
      <c r="AA188" s="40">
        <f t="shared" si="61"/>
        <v>4</v>
      </c>
      <c r="AB188" s="44" t="str">
        <f>IF(AND(E188="Manhattan",G188="Multifamily Housing"),IF(Q188&lt;1980,"Dual Fuel","Natural Gas"),IF(AND(E188="Manhattan",G188&lt;&gt;"Multifamily Housing"),IF(Q188&lt;1945,"Oil",IF(Q188&lt;1980,"Dual Fuel","Natural Gas")),IF(E188="Downstate/LI/HV",IF(Q188&lt;1980,"Dual Fuel","Natural Gas"),IF(Q188&lt;1945,"Dual Fuel","Natural Gas"))))</f>
        <v>Dual Fuel</v>
      </c>
      <c r="AC188" s="42">
        <f t="shared" si="62"/>
        <v>3</v>
      </c>
      <c r="AD188" s="41" t="s">
        <v>538</v>
      </c>
      <c r="AE188" s="42">
        <f t="shared" si="63"/>
        <v>4</v>
      </c>
      <c r="AF188" s="45">
        <v>1990</v>
      </c>
      <c r="AG188" s="40">
        <f t="shared" si="64"/>
        <v>2</v>
      </c>
      <c r="AH188" s="43" t="s">
        <v>89</v>
      </c>
      <c r="AI188" s="40">
        <f t="shared" si="66"/>
        <v>4</v>
      </c>
      <c r="AJ188" s="46" t="s">
        <v>42</v>
      </c>
      <c r="AK188" s="40">
        <f t="shared" si="67"/>
        <v>0</v>
      </c>
      <c r="AL188" s="9" t="s">
        <v>1064</v>
      </c>
      <c r="AM188" s="9">
        <f t="shared" si="68"/>
        <v>1</v>
      </c>
      <c r="AN188" s="9" t="s">
        <v>1053</v>
      </c>
      <c r="AO188" s="47">
        <f>VLOOKUP(AN188,'Data Tables'!$E$4:$F$15,2,FALSE)</f>
        <v>9.6621608999999999</v>
      </c>
      <c r="AP188" s="9">
        <f t="shared" si="69"/>
        <v>3</v>
      </c>
      <c r="AQ188" s="9" t="s">
        <v>1061</v>
      </c>
      <c r="AR188" s="9">
        <f t="shared" si="70"/>
        <v>4</v>
      </c>
      <c r="AS188" s="9" t="str">
        <f t="shared" si="71"/>
        <v>Not NYC</v>
      </c>
      <c r="AT188" s="9"/>
      <c r="AU188" s="9">
        <f t="shared" si="72"/>
        <v>0</v>
      </c>
      <c r="AV188" s="9">
        <f t="shared" si="73"/>
        <v>67</v>
      </c>
    </row>
    <row r="189" spans="1:48" x14ac:dyDescent="0.25">
      <c r="A189" s="9" t="s">
        <v>756</v>
      </c>
      <c r="B189" s="9" t="s">
        <v>757</v>
      </c>
      <c r="C189" s="9" t="s">
        <v>758</v>
      </c>
      <c r="D189" s="9" t="s">
        <v>689</v>
      </c>
      <c r="E189" t="s">
        <v>1035</v>
      </c>
      <c r="F189" t="str">
        <f t="shared" si="53"/>
        <v>Not NYC</v>
      </c>
      <c r="G189" s="9" t="s">
        <v>339</v>
      </c>
      <c r="H189" s="36">
        <v>44.888429387886298</v>
      </c>
      <c r="I189" s="36">
        <v>-74.320781619437398</v>
      </c>
      <c r="J189" s="40">
        <f t="shared" si="80"/>
        <v>3</v>
      </c>
      <c r="K189" s="40">
        <f t="shared" si="54"/>
        <v>1</v>
      </c>
      <c r="L189" s="40">
        <f t="shared" si="55"/>
        <v>1</v>
      </c>
      <c r="M189" s="41">
        <v>46197.611334683541</v>
      </c>
      <c r="N189" s="41">
        <v>25344.522885000002</v>
      </c>
      <c r="O189" s="41">
        <f t="shared" si="78"/>
        <v>3176.7651558967686</v>
      </c>
      <c r="P189" s="42">
        <f t="shared" si="56"/>
        <v>1</v>
      </c>
      <c r="Q189" s="43">
        <v>1998</v>
      </c>
      <c r="R189" s="43"/>
      <c r="S189" s="40">
        <f t="shared" si="57"/>
        <v>1</v>
      </c>
      <c r="T189" s="40" t="s">
        <v>1162</v>
      </c>
      <c r="U189" s="40">
        <f t="shared" si="58"/>
        <v>4</v>
      </c>
      <c r="V189" s="40" t="str">
        <f>IFERROR(VLOOKUP(A189,'Data Tables'!$L$3:$M$89,2,FALSE),"No")</f>
        <v>No</v>
      </c>
      <c r="W189" s="40">
        <f t="shared" si="59"/>
        <v>0</v>
      </c>
      <c r="X189" s="43"/>
      <c r="Y189" s="40">
        <f t="shared" si="60"/>
        <v>0</v>
      </c>
      <c r="Z189" s="43" t="s">
        <v>46</v>
      </c>
      <c r="AA189" s="40">
        <f t="shared" si="61"/>
        <v>4</v>
      </c>
      <c r="AB189" s="43" t="s">
        <v>201</v>
      </c>
      <c r="AC189" s="42">
        <f t="shared" si="62"/>
        <v>4</v>
      </c>
      <c r="AD189" s="41" t="s">
        <v>74</v>
      </c>
      <c r="AE189" s="42">
        <f t="shared" si="63"/>
        <v>2</v>
      </c>
      <c r="AF189" s="45">
        <v>1990</v>
      </c>
      <c r="AG189" s="40">
        <f t="shared" si="64"/>
        <v>2</v>
      </c>
      <c r="AH189" s="45" t="str">
        <f t="shared" ref="AH189:AH194" si="81">IF(AND(E189="Upstate",Q189&gt;=1945),"Forced Air",IF(Q189&gt;=1980,"Hydronic",IF(AND(E189="Downstate/LI/HV",Q189&gt;=1945),"Forced Air","Steam")))</f>
        <v>Forced Air</v>
      </c>
      <c r="AI189" s="40">
        <f t="shared" si="66"/>
        <v>4</v>
      </c>
      <c r="AJ189" s="46" t="s">
        <v>42</v>
      </c>
      <c r="AK189" s="40">
        <f t="shared" si="67"/>
        <v>0</v>
      </c>
      <c r="AL189" s="9" t="s">
        <v>1064</v>
      </c>
      <c r="AM189" s="9">
        <f t="shared" si="68"/>
        <v>1</v>
      </c>
      <c r="AN189" s="9" t="s">
        <v>1047</v>
      </c>
      <c r="AO189" s="47">
        <f>VLOOKUP(AN189,'Data Tables'!$E$4:$F$15,2,FALSE)</f>
        <v>8.6002589999999994</v>
      </c>
      <c r="AP189" s="9">
        <f t="shared" si="69"/>
        <v>4</v>
      </c>
      <c r="AQ189" s="9" t="s">
        <v>1061</v>
      </c>
      <c r="AR189" s="9">
        <f t="shared" si="70"/>
        <v>4</v>
      </c>
      <c r="AS189" s="9" t="str">
        <f t="shared" si="71"/>
        <v>Not NYC</v>
      </c>
      <c r="AT189" s="9"/>
      <c r="AU189" s="9">
        <f t="shared" si="72"/>
        <v>0</v>
      </c>
      <c r="AV189" s="9">
        <f t="shared" si="73"/>
        <v>67</v>
      </c>
    </row>
    <row r="190" spans="1:48" x14ac:dyDescent="0.25">
      <c r="A190" s="9" t="s">
        <v>987</v>
      </c>
      <c r="B190" s="9" t="s">
        <v>988</v>
      </c>
      <c r="C190" s="9" t="s">
        <v>516</v>
      </c>
      <c r="D190" s="9" t="s">
        <v>428</v>
      </c>
      <c r="E190" t="s">
        <v>1035</v>
      </c>
      <c r="F190" t="str">
        <f t="shared" si="53"/>
        <v>Not NYC</v>
      </c>
      <c r="G190" s="9" t="s">
        <v>76</v>
      </c>
      <c r="H190" s="36">
        <v>42.109220999999998</v>
      </c>
      <c r="I190" s="36">
        <v>-75.867987999999997</v>
      </c>
      <c r="J190" s="40">
        <f t="shared" si="80"/>
        <v>4</v>
      </c>
      <c r="K190" s="40">
        <f t="shared" si="54"/>
        <v>4</v>
      </c>
      <c r="L190" s="40">
        <f t="shared" si="55"/>
        <v>4</v>
      </c>
      <c r="M190" s="41">
        <v>27989.020624256889</v>
      </c>
      <c r="N190" s="41">
        <v>12204.514807088763</v>
      </c>
      <c r="O190" s="41">
        <f t="shared" si="78"/>
        <v>1924.6567711621358</v>
      </c>
      <c r="P190" s="42">
        <f t="shared" si="56"/>
        <v>1</v>
      </c>
      <c r="Q190" s="43">
        <v>1950</v>
      </c>
      <c r="R190" s="43">
        <v>2019</v>
      </c>
      <c r="S190" s="40">
        <f t="shared" si="57"/>
        <v>0</v>
      </c>
      <c r="T190" s="40" t="s">
        <v>1162</v>
      </c>
      <c r="U190" s="40">
        <f t="shared" si="58"/>
        <v>4</v>
      </c>
      <c r="V190" s="40" t="str">
        <f>IFERROR(VLOOKUP(A190,'Data Tables'!$L$3:$M$89,2,FALSE),"No")</f>
        <v>No</v>
      </c>
      <c r="W190" s="40">
        <f t="shared" si="59"/>
        <v>0</v>
      </c>
      <c r="X190" s="43"/>
      <c r="Y190" s="40">
        <f t="shared" si="60"/>
        <v>0</v>
      </c>
      <c r="Z190" s="43" t="s">
        <v>67</v>
      </c>
      <c r="AA190" s="40">
        <f t="shared" si="61"/>
        <v>2</v>
      </c>
      <c r="AB190" s="44" t="str">
        <f>IF(AND(E190="Manhattan",G190="Multifamily Housing"),IF(Q190&lt;1980,"Dual Fuel","Natural Gas"),IF(AND(E190="Manhattan",G190&lt;&gt;"Multifamily Housing"),IF(Q190&lt;1945,"Oil",IF(Q190&lt;1980,"Dual Fuel","Natural Gas")),IF(E190="Downstate/LI/HV",IF(Q190&lt;1980,"Dual Fuel","Natural Gas"),IF(Q190&lt;1945,"Dual Fuel","Natural Gas"))))</f>
        <v>Natural Gas</v>
      </c>
      <c r="AC190" s="42">
        <f t="shared" si="62"/>
        <v>2</v>
      </c>
      <c r="AD190" s="44" t="str">
        <f>IF(AND(E190="Upstate",Q190&gt;=1945),"Furnace",IF(Q190&gt;=1980,"HW Boiler",IF(AND(E190="Downstate/LI/HV",Q190&gt;=1945),"Furnace","Steam Boiler")))</f>
        <v>Furnace</v>
      </c>
      <c r="AE190" s="42">
        <f t="shared" si="63"/>
        <v>3</v>
      </c>
      <c r="AF190" s="45">
        <v>1990</v>
      </c>
      <c r="AG190" s="40">
        <f t="shared" si="64"/>
        <v>2</v>
      </c>
      <c r="AH190" s="45" t="str">
        <f t="shared" si="81"/>
        <v>Forced Air</v>
      </c>
      <c r="AI190" s="40">
        <f t="shared" si="66"/>
        <v>4</v>
      </c>
      <c r="AJ190" s="46" t="s">
        <v>42</v>
      </c>
      <c r="AK190" s="40">
        <f t="shared" si="67"/>
        <v>0</v>
      </c>
      <c r="AL190" s="9" t="s">
        <v>1064</v>
      </c>
      <c r="AM190" s="9">
        <f t="shared" si="68"/>
        <v>1</v>
      </c>
      <c r="AN190" s="9" t="s">
        <v>1053</v>
      </c>
      <c r="AO190" s="47">
        <f>VLOOKUP(AN190,'Data Tables'!$E$4:$F$15,2,FALSE)</f>
        <v>9.6621608999999999</v>
      </c>
      <c r="AP190" s="9">
        <f t="shared" si="69"/>
        <v>3</v>
      </c>
      <c r="AQ190" s="9" t="s">
        <v>1061</v>
      </c>
      <c r="AR190" s="9">
        <f t="shared" si="70"/>
        <v>4</v>
      </c>
      <c r="AS190" s="9" t="str">
        <f t="shared" si="71"/>
        <v>Not NYC</v>
      </c>
      <c r="AT190" s="9"/>
      <c r="AU190" s="9">
        <f t="shared" si="72"/>
        <v>0</v>
      </c>
      <c r="AV190" s="9">
        <f t="shared" si="73"/>
        <v>67</v>
      </c>
    </row>
    <row r="191" spans="1:48" hidden="1" x14ac:dyDescent="0.25">
      <c r="A191" s="9" t="s">
        <v>384</v>
      </c>
      <c r="B191" s="9" t="s">
        <v>385</v>
      </c>
      <c r="C191" s="9" t="s">
        <v>45</v>
      </c>
      <c r="D191" s="9" t="s">
        <v>45</v>
      </c>
      <c r="E191" t="s">
        <v>1034</v>
      </c>
      <c r="F191" t="str">
        <f t="shared" si="53"/>
        <v>NYC</v>
      </c>
      <c r="G191" s="9" t="s">
        <v>76</v>
      </c>
      <c r="H191" s="36">
        <v>40.857295999999998</v>
      </c>
      <c r="I191" s="36">
        <v>-73.846641000000005</v>
      </c>
      <c r="J191" s="40">
        <f t="shared" si="80"/>
        <v>4</v>
      </c>
      <c r="K191" s="40">
        <f t="shared" si="54"/>
        <v>4</v>
      </c>
      <c r="L191" s="40">
        <f t="shared" si="55"/>
        <v>4</v>
      </c>
      <c r="M191" s="41">
        <v>119255.38814836126</v>
      </c>
      <c r="N191" s="41">
        <v>52000.895994924969</v>
      </c>
      <c r="O191" s="41">
        <v>8200.5616909079017</v>
      </c>
      <c r="P191" s="42">
        <f t="shared" si="56"/>
        <v>3</v>
      </c>
      <c r="Q191" s="43">
        <v>1957</v>
      </c>
      <c r="R191" s="43">
        <v>2008</v>
      </c>
      <c r="S191" s="40">
        <f t="shared" si="57"/>
        <v>0</v>
      </c>
      <c r="T191" s="40" t="s">
        <v>1162</v>
      </c>
      <c r="U191" s="40">
        <f t="shared" si="58"/>
        <v>4</v>
      </c>
      <c r="V191" s="40" t="str">
        <f>IFERROR(VLOOKUP(A191,'Data Tables'!$L$3:$M$89,2,FALSE),"No")</f>
        <v>No</v>
      </c>
      <c r="W191" s="40">
        <f t="shared" si="59"/>
        <v>0</v>
      </c>
      <c r="X191" s="43"/>
      <c r="Y191" s="40">
        <f t="shared" si="60"/>
        <v>0</v>
      </c>
      <c r="Z191" s="41" t="s">
        <v>77</v>
      </c>
      <c r="AA191" s="40">
        <f t="shared" si="61"/>
        <v>1</v>
      </c>
      <c r="AB191" s="41" t="s">
        <v>47</v>
      </c>
      <c r="AC191" s="42">
        <f t="shared" si="62"/>
        <v>3</v>
      </c>
      <c r="AD191" s="41" t="s">
        <v>74</v>
      </c>
      <c r="AE191" s="42">
        <f t="shared" si="63"/>
        <v>2</v>
      </c>
      <c r="AF191" s="45">
        <v>1990</v>
      </c>
      <c r="AG191" s="40">
        <f t="shared" si="64"/>
        <v>2</v>
      </c>
      <c r="AH191" s="45" t="str">
        <f t="shared" si="81"/>
        <v>Forced Air</v>
      </c>
      <c r="AI191" s="40">
        <f t="shared" si="66"/>
        <v>4</v>
      </c>
      <c r="AJ191" s="46" t="s">
        <v>42</v>
      </c>
      <c r="AK191" s="40">
        <f t="shared" si="67"/>
        <v>0</v>
      </c>
      <c r="AL191" s="9" t="s">
        <v>1048</v>
      </c>
      <c r="AM191" s="9">
        <f t="shared" si="68"/>
        <v>4</v>
      </c>
      <c r="AN191" s="9" t="s">
        <v>1055</v>
      </c>
      <c r="AO191" s="47">
        <f>VLOOKUP(AN191,'Data Tables'!$E$4:$F$15,2,FALSE)</f>
        <v>20.157194</v>
      </c>
      <c r="AP191" s="9">
        <f t="shared" si="69"/>
        <v>0</v>
      </c>
      <c r="AQ191" s="9" t="s">
        <v>1050</v>
      </c>
      <c r="AR191" s="9">
        <f t="shared" si="70"/>
        <v>2</v>
      </c>
      <c r="AS191" s="9" t="str">
        <f t="shared" si="71"/>
        <v>NYC Dual Fuel</v>
      </c>
      <c r="AT191" s="9" t="s">
        <v>1162</v>
      </c>
      <c r="AU191" s="9">
        <f t="shared" si="72"/>
        <v>0</v>
      </c>
      <c r="AV191" s="9">
        <f t="shared" si="73"/>
        <v>66</v>
      </c>
    </row>
    <row r="192" spans="1:48" x14ac:dyDescent="0.25">
      <c r="A192" s="9" t="s">
        <v>595</v>
      </c>
      <c r="B192" s="9" t="s">
        <v>596</v>
      </c>
      <c r="C192" s="9" t="s">
        <v>597</v>
      </c>
      <c r="D192" s="9" t="s">
        <v>598</v>
      </c>
      <c r="E192" t="s">
        <v>1035</v>
      </c>
      <c r="F192" t="str">
        <f t="shared" si="53"/>
        <v>Not NYC</v>
      </c>
      <c r="G192" s="9" t="s">
        <v>53</v>
      </c>
      <c r="H192" s="36">
        <v>42.452235999999999</v>
      </c>
      <c r="I192" s="36">
        <v>-79.337374999999994</v>
      </c>
      <c r="J192" s="40">
        <f t="shared" si="80"/>
        <v>2</v>
      </c>
      <c r="K192" s="40">
        <f t="shared" si="54"/>
        <v>0</v>
      </c>
      <c r="L192" s="40">
        <f t="shared" si="55"/>
        <v>1</v>
      </c>
      <c r="M192" s="41">
        <v>76939.325649350663</v>
      </c>
      <c r="N192" s="41">
        <v>8661.2983552631558</v>
      </c>
      <c r="O192" s="41">
        <f t="shared" ref="O192:O200" si="82">(M192/0.85)*116.9*0.0005</f>
        <v>5290.710099064172</v>
      </c>
      <c r="P192" s="42">
        <f t="shared" si="56"/>
        <v>2</v>
      </c>
      <c r="Q192" s="43">
        <v>1990</v>
      </c>
      <c r="R192" s="43">
        <v>2021</v>
      </c>
      <c r="S192" s="40">
        <f t="shared" si="57"/>
        <v>0</v>
      </c>
      <c r="T192" s="40" t="s">
        <v>1162</v>
      </c>
      <c r="U192" s="40">
        <f t="shared" si="58"/>
        <v>4</v>
      </c>
      <c r="V192" s="40" t="str">
        <f>IFERROR(VLOOKUP(A192,'Data Tables'!$L$3:$M$89,2,FALSE),"No")</f>
        <v>Yes</v>
      </c>
      <c r="W192" s="40">
        <f t="shared" si="59"/>
        <v>4</v>
      </c>
      <c r="X192" s="43"/>
      <c r="Y192" s="40">
        <f t="shared" si="60"/>
        <v>0</v>
      </c>
      <c r="Z192" s="43" t="s">
        <v>46</v>
      </c>
      <c r="AA192" s="40">
        <f t="shared" si="61"/>
        <v>4</v>
      </c>
      <c r="AB192" s="44" t="str">
        <f>IF(AND(E192="Manhattan",G192="Multifamily Housing"),IF(Q192&lt;1980,"Dual Fuel","Natural Gas"),IF(AND(E192="Manhattan",G192&lt;&gt;"Multifamily Housing"),IF(Q192&lt;1945,"Oil",IF(Q192&lt;1980,"Dual Fuel","Natural Gas")),IF(E192="Downstate/LI/HV",IF(Q192&lt;1980,"Dual Fuel","Natural Gas"),IF(Q192&lt;1945,"Dual Fuel","Natural Gas"))))</f>
        <v>Natural Gas</v>
      </c>
      <c r="AC192" s="42">
        <f t="shared" si="62"/>
        <v>2</v>
      </c>
      <c r="AD192" s="44" t="str">
        <f>IF(AND(E192="Upstate",Q192&gt;=1945),"Furnace",IF(Q192&gt;=1980,"HW Boiler",IF(AND(E192="Downstate/LI/HV",Q192&gt;=1945),"Furnace","Steam Boiler")))</f>
        <v>Furnace</v>
      </c>
      <c r="AE192" s="42">
        <f t="shared" si="63"/>
        <v>3</v>
      </c>
      <c r="AF192" s="45">
        <v>1990</v>
      </c>
      <c r="AG192" s="40">
        <f t="shared" si="64"/>
        <v>2</v>
      </c>
      <c r="AH192" s="45" t="str">
        <f t="shared" si="81"/>
        <v>Forced Air</v>
      </c>
      <c r="AI192" s="40">
        <f t="shared" si="66"/>
        <v>4</v>
      </c>
      <c r="AJ192" s="46" t="s">
        <v>42</v>
      </c>
      <c r="AK192" s="40">
        <f t="shared" si="67"/>
        <v>0</v>
      </c>
      <c r="AL192" s="9" t="s">
        <v>1060</v>
      </c>
      <c r="AM192" s="9">
        <f t="shared" si="68"/>
        <v>2</v>
      </c>
      <c r="AN192" s="9" t="s">
        <v>1047</v>
      </c>
      <c r="AO192" s="47">
        <f>VLOOKUP(AN192,'Data Tables'!$E$4:$F$15,2,FALSE)</f>
        <v>8.6002589999999994</v>
      </c>
      <c r="AP192" s="9">
        <f t="shared" si="69"/>
        <v>4</v>
      </c>
      <c r="AQ192" s="9" t="s">
        <v>1061</v>
      </c>
      <c r="AR192" s="9">
        <f t="shared" si="70"/>
        <v>4</v>
      </c>
      <c r="AS192" s="9" t="str">
        <f t="shared" si="71"/>
        <v>Not NYC</v>
      </c>
      <c r="AT192" s="9"/>
      <c r="AU192" s="9">
        <f t="shared" si="72"/>
        <v>0</v>
      </c>
      <c r="AV192" s="9">
        <f t="shared" si="73"/>
        <v>67</v>
      </c>
    </row>
    <row r="193" spans="1:48" x14ac:dyDescent="0.25">
      <c r="A193" s="9" t="s">
        <v>690</v>
      </c>
      <c r="B193" s="9" t="s">
        <v>691</v>
      </c>
      <c r="C193" s="9" t="s">
        <v>692</v>
      </c>
      <c r="D193" s="9" t="s">
        <v>693</v>
      </c>
      <c r="E193" t="s">
        <v>1034</v>
      </c>
      <c r="F193" t="str">
        <f t="shared" si="53"/>
        <v>Not NYC</v>
      </c>
      <c r="G193" s="9" t="s">
        <v>76</v>
      </c>
      <c r="H193" s="36">
        <v>42.246305</v>
      </c>
      <c r="I193" s="36">
        <v>-73.776385000000005</v>
      </c>
      <c r="J193" s="40">
        <f t="shared" si="80"/>
        <v>4</v>
      </c>
      <c r="K193" s="40">
        <f t="shared" si="54"/>
        <v>4</v>
      </c>
      <c r="L193" s="40">
        <f t="shared" si="55"/>
        <v>4</v>
      </c>
      <c r="M193" s="41">
        <v>54694.804303185163</v>
      </c>
      <c r="N193" s="41">
        <v>23849.478620574922</v>
      </c>
      <c r="O193" s="41">
        <f t="shared" si="82"/>
        <v>3761.0721312013802</v>
      </c>
      <c r="P193" s="42">
        <f t="shared" si="56"/>
        <v>2</v>
      </c>
      <c r="Q193" s="43">
        <v>1880</v>
      </c>
      <c r="R193" s="43"/>
      <c r="S193" s="40">
        <f t="shared" si="57"/>
        <v>4</v>
      </c>
      <c r="T193" s="40"/>
      <c r="U193" s="40">
        <f t="shared" si="58"/>
        <v>0</v>
      </c>
      <c r="V193" s="40" t="str">
        <f>IFERROR(VLOOKUP(A193,'Data Tables'!$L$3:$M$89,2,FALSE),"No")</f>
        <v>No</v>
      </c>
      <c r="W193" s="40">
        <f t="shared" si="59"/>
        <v>0</v>
      </c>
      <c r="X193" s="43"/>
      <c r="Y193" s="40">
        <f t="shared" si="60"/>
        <v>0</v>
      </c>
      <c r="Z193" s="43" t="s">
        <v>156</v>
      </c>
      <c r="AA193" s="40">
        <f t="shared" si="61"/>
        <v>0</v>
      </c>
      <c r="AB193" s="44" t="str">
        <f>IF(AND(E193="Manhattan",G193="Multifamily Housing"),IF(Q193&lt;1980,"Dual Fuel","Natural Gas"),IF(AND(E193="Manhattan",G193&lt;&gt;"Multifamily Housing"),IF(Q193&lt;1945,"Oil",IF(Q193&lt;1980,"Dual Fuel","Natural Gas")),IF(E193="Downstate/LI/HV",IF(Q193&lt;1980,"Dual Fuel","Natural Gas"),IF(Q193&lt;1945,"Dual Fuel","Natural Gas"))))</f>
        <v>Dual Fuel</v>
      </c>
      <c r="AC193" s="42">
        <f t="shared" si="62"/>
        <v>3</v>
      </c>
      <c r="AD193" s="44" t="str">
        <f>IF(AND(E193="Upstate",Q193&gt;=1945),"Furnace",IF(Q193&gt;=1980,"HW Boiler",IF(AND(E193="Downstate/LI/HV",Q193&gt;=1945),"Furnace","Steam Boiler")))</f>
        <v>Steam Boiler</v>
      </c>
      <c r="AE193" s="42">
        <f t="shared" si="63"/>
        <v>2</v>
      </c>
      <c r="AF193" s="45">
        <v>1990</v>
      </c>
      <c r="AG193" s="40">
        <f t="shared" si="64"/>
        <v>2</v>
      </c>
      <c r="AH193" s="45" t="str">
        <f t="shared" si="81"/>
        <v>Steam</v>
      </c>
      <c r="AI193" s="40">
        <f t="shared" si="66"/>
        <v>2</v>
      </c>
      <c r="AJ193" s="46" t="s">
        <v>42</v>
      </c>
      <c r="AK193" s="40">
        <f t="shared" si="67"/>
        <v>0</v>
      </c>
      <c r="AL193" s="9" t="s">
        <v>1060</v>
      </c>
      <c r="AM193" s="9">
        <f t="shared" si="68"/>
        <v>2</v>
      </c>
      <c r="AN193" s="9" t="s">
        <v>1047</v>
      </c>
      <c r="AO193" s="47">
        <f>VLOOKUP(AN193,'Data Tables'!$E$4:$F$15,2,FALSE)</f>
        <v>8.6002589999999994</v>
      </c>
      <c r="AP193" s="9">
        <f t="shared" si="69"/>
        <v>4</v>
      </c>
      <c r="AQ193" s="9" t="s">
        <v>1061</v>
      </c>
      <c r="AR193" s="9">
        <f t="shared" si="70"/>
        <v>4</v>
      </c>
      <c r="AS193" s="9" t="str">
        <f t="shared" si="71"/>
        <v>Not NYC</v>
      </c>
      <c r="AT193" s="9"/>
      <c r="AU193" s="9">
        <f t="shared" si="72"/>
        <v>0</v>
      </c>
      <c r="AV193" s="9">
        <f t="shared" si="73"/>
        <v>66</v>
      </c>
    </row>
    <row r="194" spans="1:48" x14ac:dyDescent="0.25">
      <c r="A194" s="9" t="s">
        <v>997</v>
      </c>
      <c r="B194" s="9" t="s">
        <v>998</v>
      </c>
      <c r="C194" s="9" t="s">
        <v>417</v>
      </c>
      <c r="D194" s="9" t="s">
        <v>418</v>
      </c>
      <c r="E194" t="s">
        <v>1035</v>
      </c>
      <c r="F194" t="str">
        <f t="shared" si="53"/>
        <v>Not NYC</v>
      </c>
      <c r="G194" s="9" t="s">
        <v>76</v>
      </c>
      <c r="H194" s="36">
        <v>42.918453999999997</v>
      </c>
      <c r="I194" s="36">
        <v>-78.868171000000004</v>
      </c>
      <c r="J194" s="40">
        <f t="shared" si="80"/>
        <v>4</v>
      </c>
      <c r="K194" s="40">
        <f t="shared" si="54"/>
        <v>4</v>
      </c>
      <c r="L194" s="40">
        <f t="shared" si="55"/>
        <v>4</v>
      </c>
      <c r="M194" s="41">
        <v>27729.741171063408</v>
      </c>
      <c r="N194" s="41">
        <v>12091.456905986954</v>
      </c>
      <c r="O194" s="41">
        <f t="shared" si="82"/>
        <v>1906.8274958219486</v>
      </c>
      <c r="P194" s="42">
        <f t="shared" si="56"/>
        <v>1</v>
      </c>
      <c r="Q194" s="43">
        <v>1955</v>
      </c>
      <c r="R194" s="43">
        <v>1958</v>
      </c>
      <c r="S194" s="40">
        <f t="shared" si="57"/>
        <v>3</v>
      </c>
      <c r="T194" s="40"/>
      <c r="U194" s="40">
        <f t="shared" si="58"/>
        <v>0</v>
      </c>
      <c r="V194" s="40" t="str">
        <f>IFERROR(VLOOKUP(A194,'Data Tables'!$L$3:$M$89,2,FALSE),"No")</f>
        <v>No</v>
      </c>
      <c r="W194" s="40">
        <f t="shared" si="59"/>
        <v>0</v>
      </c>
      <c r="X194" s="43"/>
      <c r="Y194" s="40">
        <f t="shared" si="60"/>
        <v>0</v>
      </c>
      <c r="Z194" s="43" t="s">
        <v>40</v>
      </c>
      <c r="AA194" s="40">
        <f t="shared" si="61"/>
        <v>0</v>
      </c>
      <c r="AB194" s="44" t="str">
        <f>IF(AND(E194="Manhattan",G194="Multifamily Housing"),IF(Q194&lt;1980,"Dual Fuel","Natural Gas"),IF(AND(E194="Manhattan",G194&lt;&gt;"Multifamily Housing"),IF(Q194&lt;1945,"Oil",IF(Q194&lt;1980,"Dual Fuel","Natural Gas")),IF(E194="Downstate/LI/HV",IF(Q194&lt;1980,"Dual Fuel","Natural Gas"),IF(Q194&lt;1945,"Dual Fuel","Natural Gas"))))</f>
        <v>Natural Gas</v>
      </c>
      <c r="AC194" s="42">
        <f t="shared" si="62"/>
        <v>2</v>
      </c>
      <c r="AD194" s="44" t="str">
        <f>IF(AND(E194="Upstate",Q194&gt;=1945),"Furnace",IF(Q194&gt;=1980,"HW Boiler",IF(AND(E194="Downstate/LI/HV",Q194&gt;=1945),"Furnace","Steam Boiler")))</f>
        <v>Furnace</v>
      </c>
      <c r="AE194" s="42">
        <f t="shared" si="63"/>
        <v>3</v>
      </c>
      <c r="AF194" s="45">
        <v>1990</v>
      </c>
      <c r="AG194" s="40">
        <f t="shared" si="64"/>
        <v>2</v>
      </c>
      <c r="AH194" s="45" t="str">
        <f t="shared" si="81"/>
        <v>Forced Air</v>
      </c>
      <c r="AI194" s="40">
        <f t="shared" si="66"/>
        <v>4</v>
      </c>
      <c r="AJ194" s="46" t="s">
        <v>42</v>
      </c>
      <c r="AK194" s="40">
        <f t="shared" si="67"/>
        <v>0</v>
      </c>
      <c r="AL194" s="9" t="s">
        <v>1060</v>
      </c>
      <c r="AM194" s="9">
        <f t="shared" si="68"/>
        <v>2</v>
      </c>
      <c r="AN194" s="9" t="s">
        <v>1047</v>
      </c>
      <c r="AO194" s="47">
        <f>VLOOKUP(AN194,'Data Tables'!$E$4:$F$15,2,FALSE)</f>
        <v>8.6002589999999994</v>
      </c>
      <c r="AP194" s="9">
        <f t="shared" si="69"/>
        <v>4</v>
      </c>
      <c r="AQ194" s="9" t="s">
        <v>1061</v>
      </c>
      <c r="AR194" s="9">
        <f t="shared" si="70"/>
        <v>4</v>
      </c>
      <c r="AS194" s="9" t="str">
        <f t="shared" si="71"/>
        <v>Not NYC</v>
      </c>
      <c r="AT194" s="9"/>
      <c r="AU194" s="9">
        <f t="shared" si="72"/>
        <v>0</v>
      </c>
      <c r="AV194" s="9">
        <f t="shared" si="73"/>
        <v>66</v>
      </c>
    </row>
    <row r="195" spans="1:48" x14ac:dyDescent="0.25">
      <c r="A195" s="9" t="s">
        <v>447</v>
      </c>
      <c r="B195" s="9" t="s">
        <v>448</v>
      </c>
      <c r="C195" s="9" t="s">
        <v>449</v>
      </c>
      <c r="D195" s="9" t="s">
        <v>450</v>
      </c>
      <c r="E195" t="s">
        <v>1034</v>
      </c>
      <c r="F195" t="str">
        <f t="shared" si="53"/>
        <v>Not NYC</v>
      </c>
      <c r="G195" s="9" t="s">
        <v>53</v>
      </c>
      <c r="H195" s="36">
        <v>40.715958999999998</v>
      </c>
      <c r="I195" s="36">
        <v>-73.60078</v>
      </c>
      <c r="J195" s="40">
        <f t="shared" si="80"/>
        <v>2</v>
      </c>
      <c r="K195" s="40">
        <f t="shared" si="54"/>
        <v>0</v>
      </c>
      <c r="L195" s="40">
        <f t="shared" si="55"/>
        <v>1</v>
      </c>
      <c r="M195" s="41">
        <v>184970.11529220777</v>
      </c>
      <c r="N195" s="41">
        <v>20822.65917763158</v>
      </c>
      <c r="O195" s="41">
        <f t="shared" si="82"/>
        <v>12719.415575093582</v>
      </c>
      <c r="P195" s="42">
        <f t="shared" si="56"/>
        <v>3</v>
      </c>
      <c r="Q195" s="43">
        <v>1935</v>
      </c>
      <c r="R195" s="43"/>
      <c r="S195" s="40">
        <f t="shared" si="57"/>
        <v>4</v>
      </c>
      <c r="T195" s="40"/>
      <c r="U195" s="40">
        <f t="shared" si="58"/>
        <v>0</v>
      </c>
      <c r="V195" s="40" t="str">
        <f>IFERROR(VLOOKUP(A195,'Data Tables'!$L$3:$M$89,2,FALSE),"No")</f>
        <v>Yes</v>
      </c>
      <c r="W195" s="40">
        <f t="shared" si="59"/>
        <v>4</v>
      </c>
      <c r="X195" s="43" t="s">
        <v>1085</v>
      </c>
      <c r="Y195" s="40">
        <f t="shared" si="60"/>
        <v>4</v>
      </c>
      <c r="Z195" s="43" t="s">
        <v>46</v>
      </c>
      <c r="AA195" s="40">
        <f t="shared" si="61"/>
        <v>4</v>
      </c>
      <c r="AB195" s="43" t="s">
        <v>47</v>
      </c>
      <c r="AC195" s="42">
        <f t="shared" si="62"/>
        <v>3</v>
      </c>
      <c r="AD195" s="41" t="s">
        <v>74</v>
      </c>
      <c r="AE195" s="42">
        <f t="shared" si="63"/>
        <v>2</v>
      </c>
      <c r="AF195" s="45">
        <v>1990</v>
      </c>
      <c r="AG195" s="40">
        <f t="shared" si="64"/>
        <v>2</v>
      </c>
      <c r="AH195" s="43" t="s">
        <v>49</v>
      </c>
      <c r="AI195" s="40">
        <f t="shared" si="66"/>
        <v>2</v>
      </c>
      <c r="AJ195" s="46" t="s">
        <v>42</v>
      </c>
      <c r="AK195" s="40">
        <f t="shared" si="67"/>
        <v>0</v>
      </c>
      <c r="AL195" s="9" t="s">
        <v>1048</v>
      </c>
      <c r="AM195" s="9">
        <f t="shared" si="68"/>
        <v>4</v>
      </c>
      <c r="AN195" s="9" t="s">
        <v>1052</v>
      </c>
      <c r="AO195" s="47">
        <f>VLOOKUP(AN195,'Data Tables'!$E$4:$F$15,2,FALSE)</f>
        <v>18.814844999999998</v>
      </c>
      <c r="AP195" s="9">
        <f t="shared" si="69"/>
        <v>1</v>
      </c>
      <c r="AQ195" s="9" t="s">
        <v>1058</v>
      </c>
      <c r="AR195" s="9">
        <f t="shared" si="70"/>
        <v>1</v>
      </c>
      <c r="AS195" s="9" t="str">
        <f t="shared" si="71"/>
        <v>Not NYC</v>
      </c>
      <c r="AT195" s="9"/>
      <c r="AU195" s="9">
        <f t="shared" si="72"/>
        <v>0</v>
      </c>
      <c r="AV195" s="9">
        <f t="shared" si="73"/>
        <v>66</v>
      </c>
    </row>
    <row r="196" spans="1:48" x14ac:dyDescent="0.25">
      <c r="A196" s="9" t="s">
        <v>463</v>
      </c>
      <c r="B196" s="9" t="s">
        <v>464</v>
      </c>
      <c r="C196" s="9" t="s">
        <v>465</v>
      </c>
      <c r="D196" s="9" t="s">
        <v>442</v>
      </c>
      <c r="E196" t="s">
        <v>1034</v>
      </c>
      <c r="F196" t="str">
        <f t="shared" si="53"/>
        <v>Not NYC</v>
      </c>
      <c r="G196" s="9" t="s">
        <v>53</v>
      </c>
      <c r="H196" s="36">
        <v>41.021625999999998</v>
      </c>
      <c r="I196" s="36">
        <v>-73.874447000000004</v>
      </c>
      <c r="J196" s="40">
        <f t="shared" si="80"/>
        <v>2</v>
      </c>
      <c r="K196" s="40">
        <f t="shared" si="54"/>
        <v>0</v>
      </c>
      <c r="L196" s="40">
        <f t="shared" si="55"/>
        <v>1</v>
      </c>
      <c r="M196" s="41">
        <v>157966.57227272727</v>
      </c>
      <c r="N196" s="41">
        <v>17782.786644736843</v>
      </c>
      <c r="O196" s="41">
        <f t="shared" si="82"/>
        <v>10862.524881577541</v>
      </c>
      <c r="P196" s="42">
        <f t="shared" si="56"/>
        <v>3</v>
      </c>
      <c r="Q196" s="43">
        <v>1950</v>
      </c>
      <c r="R196" s="43"/>
      <c r="S196" s="40">
        <f t="shared" si="57"/>
        <v>3</v>
      </c>
      <c r="T196" s="40"/>
      <c r="U196" s="40">
        <f t="shared" si="58"/>
        <v>0</v>
      </c>
      <c r="V196" s="40" t="str">
        <f>IFERROR(VLOOKUP(A196,'Data Tables'!$L$3:$M$89,2,FALSE),"No")</f>
        <v>Yes</v>
      </c>
      <c r="W196" s="40">
        <f t="shared" si="59"/>
        <v>4</v>
      </c>
      <c r="X196" s="43"/>
      <c r="Y196" s="40">
        <f t="shared" si="60"/>
        <v>0</v>
      </c>
      <c r="Z196" s="43" t="s">
        <v>46</v>
      </c>
      <c r="AA196" s="40">
        <f t="shared" si="61"/>
        <v>4</v>
      </c>
      <c r="AB196" s="44" t="str">
        <f>IF(AND(E196="Manhattan",G196="Multifamily Housing"),IF(Q196&lt;1980,"Dual Fuel","Natural Gas"),IF(AND(E196="Manhattan",G196&lt;&gt;"Multifamily Housing"),IF(Q196&lt;1945,"Oil",IF(Q196&lt;1980,"Dual Fuel","Natural Gas")),IF(E196="Downstate/LI/HV",IF(Q196&lt;1980,"Dual Fuel","Natural Gas"),IF(Q196&lt;1945,"Dual Fuel","Natural Gas"))))</f>
        <v>Dual Fuel</v>
      </c>
      <c r="AC196" s="42">
        <f t="shared" si="62"/>
        <v>3</v>
      </c>
      <c r="AD196" s="44" t="str">
        <f>IF(AND(E196="Upstate",Q196&gt;=1945),"Furnace",IF(Q196&gt;=1980,"HW Boiler",IF(AND(E196="Downstate/LI/HV",Q196&gt;=1945),"Furnace","Steam Boiler")))</f>
        <v>Furnace</v>
      </c>
      <c r="AE196" s="42">
        <f t="shared" si="63"/>
        <v>3</v>
      </c>
      <c r="AF196" s="45">
        <v>1990</v>
      </c>
      <c r="AG196" s="40">
        <f t="shared" si="64"/>
        <v>2</v>
      </c>
      <c r="AH196" s="45" t="str">
        <f t="shared" ref="AH196:AH201" si="83">IF(AND(E196="Upstate",Q196&gt;=1945),"Forced Air",IF(Q196&gt;=1980,"Hydronic",IF(AND(E196="Downstate/LI/HV",Q196&gt;=1945),"Forced Air","Steam")))</f>
        <v>Forced Air</v>
      </c>
      <c r="AI196" s="40">
        <f t="shared" si="66"/>
        <v>4</v>
      </c>
      <c r="AJ196" s="46" t="s">
        <v>42</v>
      </c>
      <c r="AK196" s="40">
        <f t="shared" si="67"/>
        <v>0</v>
      </c>
      <c r="AL196" s="9" t="s">
        <v>1048</v>
      </c>
      <c r="AM196" s="9">
        <f t="shared" si="68"/>
        <v>4</v>
      </c>
      <c r="AN196" s="9" t="s">
        <v>1055</v>
      </c>
      <c r="AO196" s="47">
        <f>VLOOKUP(AN196,'Data Tables'!$E$4:$F$15,2,FALSE)</f>
        <v>20.157194</v>
      </c>
      <c r="AP196" s="9">
        <f t="shared" si="69"/>
        <v>0</v>
      </c>
      <c r="AQ196" s="9" t="s">
        <v>1050</v>
      </c>
      <c r="AR196" s="9">
        <f t="shared" si="70"/>
        <v>2</v>
      </c>
      <c r="AS196" s="9" t="str">
        <f t="shared" si="71"/>
        <v>Not NYC</v>
      </c>
      <c r="AT196" s="9"/>
      <c r="AU196" s="9">
        <f t="shared" si="72"/>
        <v>0</v>
      </c>
      <c r="AV196" s="9">
        <f t="shared" si="73"/>
        <v>66</v>
      </c>
    </row>
    <row r="197" spans="1:48" hidden="1" x14ac:dyDescent="0.25">
      <c r="A197" s="9" t="s">
        <v>318</v>
      </c>
      <c r="B197" s="9" t="s">
        <v>319</v>
      </c>
      <c r="C197" s="9" t="s">
        <v>38</v>
      </c>
      <c r="D197" s="9" t="s">
        <v>38</v>
      </c>
      <c r="E197" t="s">
        <v>1034</v>
      </c>
      <c r="F197" t="str">
        <f t="shared" ref="F197:F260" si="84">IF(OR(D197="Brooklyn",D197="Bronx",D197="Queens",D197="Manhattan",D197="Staten Island"),"NYC","Not NYC")</f>
        <v>NYC</v>
      </c>
      <c r="G197" s="9" t="s">
        <v>39</v>
      </c>
      <c r="H197" s="36">
        <v>40.688252599999998</v>
      </c>
      <c r="I197" s="36">
        <v>-73.967169699999999</v>
      </c>
      <c r="J197" s="40">
        <f t="shared" si="80"/>
        <v>3</v>
      </c>
      <c r="K197" s="40">
        <f t="shared" ref="K197:K260" si="85">IF(OR(G197="Hospitals",G197="Hotels",G197="Airports"),4,IF(G197="Nursing Homes",3,IF(OR(G197="Multifamily Housing",G197="Military"),2,IF(OR(G197="Office",G197="Correctional Facilities"),1,0))))</f>
        <v>2</v>
      </c>
      <c r="L197" s="40">
        <f t="shared" ref="L197:L260" si="86">IF(OR(G197="Hospitals",G197="Nursing Homes",G197="Hotels",G197="Airports"),4,IF(AND(E197="Upstate",OR(G197="Multifamily Housing",G197="Military")),2,IF(OR(G197="Multifamily Housing",G197="Military"),3,IF(G197="Office",2,IF(OR(G197="Correctional Facilities",G197="Colleges &amp; Universities"),1,666)))))</f>
        <v>3</v>
      </c>
      <c r="M197" s="41">
        <v>59287.848235294121</v>
      </c>
      <c r="N197" s="41">
        <v>926.27993154296007</v>
      </c>
      <c r="O197" s="41">
        <f t="shared" si="82"/>
        <v>4076.9114462975786</v>
      </c>
      <c r="P197" s="42">
        <f t="shared" ref="P197:P260" si="87">IF(M197&gt;=200000,4,IF(M197&gt;=100000,3,IF(M197&gt;=50000,2,IF(M197&gt;=20000,1,0))))</f>
        <v>2</v>
      </c>
      <c r="Q197" s="43">
        <v>1946</v>
      </c>
      <c r="R197" s="43"/>
      <c r="S197" s="40">
        <f t="shared" ref="S197:S260" si="88">IF(OR(Q197&gt;=2000,R197&gt;=2000),0,IF(AND(Q197&gt;=1980,OR(R197="",R197&lt;2000)),1,IF(AND(Q197&lt;1980,R197&gt;=1980,R197&lt;2000),2,IF(Q197&lt;1945,4,3))))</f>
        <v>3</v>
      </c>
      <c r="T197" s="40"/>
      <c r="U197" s="40">
        <f t="shared" ref="U197:U260" si="89">IF(T197="Y",4,0)</f>
        <v>0</v>
      </c>
      <c r="V197" s="40" t="str">
        <f>IFERROR(VLOOKUP(A197,'Data Tables'!$L$3:$M$89,2,FALSE),"No")</f>
        <v>No</v>
      </c>
      <c r="W197" s="40">
        <f t="shared" ref="W197:W260" si="90">IF(V197="Yes",4,0)</f>
        <v>0</v>
      </c>
      <c r="X197" s="43"/>
      <c r="Y197" s="40">
        <f t="shared" ref="Y197:Y260" si="91">IF(X197="",0,4)</f>
        <v>0</v>
      </c>
      <c r="Z197" s="41" t="s">
        <v>67</v>
      </c>
      <c r="AA197" s="40">
        <f t="shared" ref="AA197:AA260" si="92">IF(Z197="Plentiful",4,IF(Z197="Sufficient",2,IF(Z197="Limited",1,0)))</f>
        <v>2</v>
      </c>
      <c r="AB197" s="41" t="s">
        <v>41</v>
      </c>
      <c r="AC197" s="42">
        <f t="shared" ref="AC197:AC260" si="93">IF(OR(AB197="Coal",AB197="Oil"),4,IF(AB197="Dual Fuel",3,IF(AB197="Natural Gas",2,1)))</f>
        <v>2</v>
      </c>
      <c r="AD197" s="41" t="s">
        <v>104</v>
      </c>
      <c r="AE197" s="42">
        <f t="shared" ref="AE197:AE260" si="94">IF(OR(AD197="HW Boiler",AD197="District HW",AD197="District HW (CHP)"),4,IF(OR(AD197="Furnace",AD197="CHP",AD197="District Steam (CHP)"),3,IF(OR(AD197="Steam Boiler",AD197="District Steam"),2,1)))</f>
        <v>3</v>
      </c>
      <c r="AF197" s="43">
        <v>2006</v>
      </c>
      <c r="AG197" s="40">
        <f t="shared" ref="AG197:AG260" si="95">IF(AF197&gt;=2000,1,IF(AF197&gt;=1980,2,IF(AF197&gt;=1950,3,4)))</f>
        <v>1</v>
      </c>
      <c r="AH197" s="45" t="str">
        <f t="shared" si="83"/>
        <v>Forced Air</v>
      </c>
      <c r="AI197" s="40">
        <f t="shared" ref="AI197:AI260" si="96">IF(AH197="Hydronic",4,IF(AH197="Forced Air",4,IF(AH197="Steam",2,0)))</f>
        <v>4</v>
      </c>
      <c r="AJ197" s="46" t="s">
        <v>42</v>
      </c>
      <c r="AK197" s="40">
        <f t="shared" ref="AK197:AK260" si="97">IF(OR(AJ197="HW",AJ197="HW + CW"),4,IF(AJ197="Steam + CW",3,IF(AJ197="CW",2,IF(AJ197="Steam",1,0))))</f>
        <v>0</v>
      </c>
      <c r="AL197" s="9" t="s">
        <v>1048</v>
      </c>
      <c r="AM197" s="9">
        <f t="shared" ref="AM197:AM260" si="98">IF(AL197="Zone 4",4,IF(AL197="Zone 5",2,1))</f>
        <v>4</v>
      </c>
      <c r="AN197" s="9" t="s">
        <v>1055</v>
      </c>
      <c r="AO197" s="47">
        <f>VLOOKUP(AN197,'Data Tables'!$E$4:$F$15,2,FALSE)</f>
        <v>20.157194</v>
      </c>
      <c r="AP197" s="9">
        <f t="shared" ref="AP197:AP260" si="99">IF(AO197&gt;20,0,IF(AO197&gt;15,1,IF(AO197&gt;12,2,IF(AO197&gt;9,3,4))))</f>
        <v>0</v>
      </c>
      <c r="AQ197" s="9" t="s">
        <v>1050</v>
      </c>
      <c r="AR197" s="9">
        <f t="shared" ref="AR197:AR260" si="100">IF(AD197="Electric Heat Pump",0,IF(AQ197="Lowest Emissions",4,IF(AQ197="Low Emissions",2,1)))</f>
        <v>2</v>
      </c>
      <c r="AS197" s="9" t="str">
        <f t="shared" ref="AS197:AS260" si="101">IF(F197="NYC",CONCATENATE(F197," ",AB197),"Not NYC")</f>
        <v>NYC Natural Gas</v>
      </c>
      <c r="AT197" s="9"/>
      <c r="AU197" s="9">
        <f t="shared" ref="AU197:AU260" si="102">IF(OR(AS197="Not NYC",AT197="Y"),0,IF(AS197="NYC Electricity",0,IF(AS197="NYC Natural Gas",2,IF(AS197="NYC Dual Fuel",3,4))))</f>
        <v>2</v>
      </c>
      <c r="AV197" s="9">
        <f t="shared" ref="AV197:AV260" si="103">J197*J$3+K197*K$3+L197*L$3+P197*P$3+S197*S$3+U197*U$3+W197*W$3+Y197*Y$3+AA197*AA$3+AC197*AC$3+AE197*AE$3+AG197*AG$3+AI197*AI$3+AK197*AK$3+AM197*AM$3+AP197*AP$3+AR197*AR$3+AU197*AU$3</f>
        <v>66</v>
      </c>
    </row>
    <row r="198" spans="1:48" x14ac:dyDescent="0.25">
      <c r="A198" s="9" t="s">
        <v>637</v>
      </c>
      <c r="B198" s="9" t="s">
        <v>638</v>
      </c>
      <c r="C198" s="9" t="s">
        <v>637</v>
      </c>
      <c r="D198" s="9" t="s">
        <v>582</v>
      </c>
      <c r="E198" t="s">
        <v>1035</v>
      </c>
      <c r="F198" t="str">
        <f t="shared" si="84"/>
        <v>Not NYC</v>
      </c>
      <c r="G198" s="9" t="s">
        <v>53</v>
      </c>
      <c r="H198" s="36">
        <v>43.137278999999999</v>
      </c>
      <c r="I198" s="36">
        <v>-79.036688999999996</v>
      </c>
      <c r="J198" s="40">
        <f t="shared" si="80"/>
        <v>2</v>
      </c>
      <c r="K198" s="40">
        <f t="shared" si="85"/>
        <v>0</v>
      </c>
      <c r="L198" s="40">
        <f t="shared" si="86"/>
        <v>1</v>
      </c>
      <c r="M198" s="41">
        <v>65622.763928571425</v>
      </c>
      <c r="N198" s="41">
        <v>7387.3579276315804</v>
      </c>
      <c r="O198" s="41">
        <f t="shared" si="82"/>
        <v>4512.5300607352947</v>
      </c>
      <c r="P198" s="42">
        <f t="shared" si="87"/>
        <v>2</v>
      </c>
      <c r="Q198" s="43">
        <v>1927</v>
      </c>
      <c r="R198" s="43">
        <v>1967</v>
      </c>
      <c r="S198" s="40">
        <f t="shared" si="88"/>
        <v>4</v>
      </c>
      <c r="T198" s="40"/>
      <c r="U198" s="40">
        <f t="shared" si="89"/>
        <v>0</v>
      </c>
      <c r="V198" s="40" t="str">
        <f>IFERROR(VLOOKUP(A198,'Data Tables'!$L$3:$M$89,2,FALSE),"No")</f>
        <v>Yes</v>
      </c>
      <c r="W198" s="40">
        <f t="shared" si="90"/>
        <v>4</v>
      </c>
      <c r="X198" s="43"/>
      <c r="Y198" s="40">
        <f t="shared" si="91"/>
        <v>0</v>
      </c>
      <c r="Z198" s="43" t="s">
        <v>46</v>
      </c>
      <c r="AA198" s="40">
        <f t="shared" si="92"/>
        <v>4</v>
      </c>
      <c r="AB198" s="44" t="str">
        <f>IF(AND(E198="Manhattan",G198="Multifamily Housing"),IF(Q198&lt;1980,"Dual Fuel","Natural Gas"),IF(AND(E198="Manhattan",G198&lt;&gt;"Multifamily Housing"),IF(Q198&lt;1945,"Oil",IF(Q198&lt;1980,"Dual Fuel","Natural Gas")),IF(E198="Downstate/LI/HV",IF(Q198&lt;1980,"Dual Fuel","Natural Gas"),IF(Q198&lt;1945,"Dual Fuel","Natural Gas"))))</f>
        <v>Dual Fuel</v>
      </c>
      <c r="AC198" s="42">
        <f t="shared" si="93"/>
        <v>3</v>
      </c>
      <c r="AD198" s="41" t="s">
        <v>74</v>
      </c>
      <c r="AE198" s="42">
        <f t="shared" si="94"/>
        <v>2</v>
      </c>
      <c r="AF198" s="45">
        <v>1990</v>
      </c>
      <c r="AG198" s="40">
        <f t="shared" si="95"/>
        <v>2</v>
      </c>
      <c r="AH198" s="45" t="str">
        <f t="shared" si="83"/>
        <v>Steam</v>
      </c>
      <c r="AI198" s="40">
        <f t="shared" si="96"/>
        <v>2</v>
      </c>
      <c r="AJ198" s="46" t="s">
        <v>42</v>
      </c>
      <c r="AK198" s="40">
        <f t="shared" si="97"/>
        <v>0</v>
      </c>
      <c r="AL198" s="9" t="s">
        <v>1060</v>
      </c>
      <c r="AM198" s="9">
        <f t="shared" si="98"/>
        <v>2</v>
      </c>
      <c r="AN198" s="9" t="s">
        <v>1047</v>
      </c>
      <c r="AO198" s="47">
        <f>VLOOKUP(AN198,'Data Tables'!$E$4:$F$15,2,FALSE)</f>
        <v>8.6002589999999994</v>
      </c>
      <c r="AP198" s="9">
        <f t="shared" si="99"/>
        <v>4</v>
      </c>
      <c r="AQ198" s="9" t="s">
        <v>1061</v>
      </c>
      <c r="AR198" s="9">
        <f t="shared" si="100"/>
        <v>4</v>
      </c>
      <c r="AS198" s="9" t="str">
        <f t="shared" si="101"/>
        <v>Not NYC</v>
      </c>
      <c r="AT198" s="9"/>
      <c r="AU198" s="9">
        <f t="shared" si="102"/>
        <v>0</v>
      </c>
      <c r="AV198" s="9">
        <f t="shared" si="103"/>
        <v>66</v>
      </c>
    </row>
    <row r="199" spans="1:48" x14ac:dyDescent="0.25">
      <c r="A199" s="9" t="s">
        <v>500</v>
      </c>
      <c r="B199" s="9" t="s">
        <v>501</v>
      </c>
      <c r="C199" s="9" t="s">
        <v>502</v>
      </c>
      <c r="D199" s="9" t="s">
        <v>503</v>
      </c>
      <c r="E199" t="s">
        <v>1035</v>
      </c>
      <c r="F199" t="str">
        <f t="shared" si="84"/>
        <v>Not NYC</v>
      </c>
      <c r="G199" s="9" t="s">
        <v>339</v>
      </c>
      <c r="H199" s="36">
        <v>44.721884080776803</v>
      </c>
      <c r="I199" s="36">
        <v>-73.723467463258899</v>
      </c>
      <c r="J199" s="40">
        <f t="shared" si="80"/>
        <v>3</v>
      </c>
      <c r="K199" s="40">
        <f t="shared" si="85"/>
        <v>1</v>
      </c>
      <c r="L199" s="40">
        <f t="shared" si="86"/>
        <v>1</v>
      </c>
      <c r="M199" s="41">
        <v>132085.06238278479</v>
      </c>
      <c r="N199" s="41">
        <v>72463.332834999994</v>
      </c>
      <c r="O199" s="41">
        <f t="shared" si="82"/>
        <v>9082.7904662044366</v>
      </c>
      <c r="P199" s="42">
        <f t="shared" si="87"/>
        <v>3</v>
      </c>
      <c r="Q199" s="43">
        <v>1844</v>
      </c>
      <c r="R199" s="43"/>
      <c r="S199" s="40">
        <f t="shared" si="88"/>
        <v>4</v>
      </c>
      <c r="T199" s="40" t="s">
        <v>1162</v>
      </c>
      <c r="U199" s="40">
        <f t="shared" si="89"/>
        <v>4</v>
      </c>
      <c r="V199" s="40" t="str">
        <f>IFERROR(VLOOKUP(A199,'Data Tables'!$L$3:$M$89,2,FALSE),"No")</f>
        <v>No</v>
      </c>
      <c r="W199" s="40">
        <f t="shared" si="90"/>
        <v>0</v>
      </c>
      <c r="X199" s="43"/>
      <c r="Y199" s="40">
        <f t="shared" si="91"/>
        <v>0</v>
      </c>
      <c r="Z199" s="43" t="s">
        <v>46</v>
      </c>
      <c r="AA199" s="40">
        <f t="shared" si="92"/>
        <v>4</v>
      </c>
      <c r="AB199" s="43" t="s">
        <v>41</v>
      </c>
      <c r="AC199" s="42">
        <f t="shared" si="93"/>
        <v>2</v>
      </c>
      <c r="AD199" s="41" t="s">
        <v>104</v>
      </c>
      <c r="AE199" s="42">
        <f t="shared" si="94"/>
        <v>3</v>
      </c>
      <c r="AF199" s="43">
        <v>2009</v>
      </c>
      <c r="AG199" s="40">
        <f t="shared" si="95"/>
        <v>1</v>
      </c>
      <c r="AH199" s="45" t="str">
        <f t="shared" si="83"/>
        <v>Steam</v>
      </c>
      <c r="AI199" s="40">
        <f t="shared" si="96"/>
        <v>2</v>
      </c>
      <c r="AJ199" s="46" t="s">
        <v>42</v>
      </c>
      <c r="AK199" s="40">
        <f t="shared" si="97"/>
        <v>0</v>
      </c>
      <c r="AL199" s="9" t="s">
        <v>1064</v>
      </c>
      <c r="AM199" s="9">
        <f t="shared" si="98"/>
        <v>1</v>
      </c>
      <c r="AN199" s="9" t="s">
        <v>1053</v>
      </c>
      <c r="AO199" s="47">
        <f>VLOOKUP(AN199,'Data Tables'!$E$4:$F$15,2,FALSE)</f>
        <v>9.6621608999999999</v>
      </c>
      <c r="AP199" s="9">
        <f t="shared" si="99"/>
        <v>3</v>
      </c>
      <c r="AQ199" s="9" t="s">
        <v>1061</v>
      </c>
      <c r="AR199" s="9">
        <f t="shared" si="100"/>
        <v>4</v>
      </c>
      <c r="AS199" s="9" t="str">
        <f t="shared" si="101"/>
        <v>Not NYC</v>
      </c>
      <c r="AT199" s="9"/>
      <c r="AU199" s="9">
        <f t="shared" si="102"/>
        <v>0</v>
      </c>
      <c r="AV199" s="9">
        <f t="shared" si="103"/>
        <v>66</v>
      </c>
    </row>
    <row r="200" spans="1:48" hidden="1" x14ac:dyDescent="0.25">
      <c r="A200" s="9" t="s">
        <v>251</v>
      </c>
      <c r="B200" s="9" t="s">
        <v>252</v>
      </c>
      <c r="C200" s="9" t="s">
        <v>38</v>
      </c>
      <c r="D200" s="9" t="s">
        <v>38</v>
      </c>
      <c r="E200" t="s">
        <v>1034</v>
      </c>
      <c r="F200" t="str">
        <f t="shared" si="84"/>
        <v>NYC</v>
      </c>
      <c r="G200" s="9" t="s">
        <v>53</v>
      </c>
      <c r="H200" s="36">
        <v>40.666492300000002</v>
      </c>
      <c r="I200" s="36">
        <v>-73.957932700000001</v>
      </c>
      <c r="J200" s="40">
        <f t="shared" si="80"/>
        <v>2</v>
      </c>
      <c r="K200" s="40">
        <f t="shared" si="85"/>
        <v>0</v>
      </c>
      <c r="L200" s="40">
        <f t="shared" si="86"/>
        <v>1</v>
      </c>
      <c r="M200" s="41">
        <v>87794.01544941176</v>
      </c>
      <c r="N200" s="41">
        <v>9918.6569797368411</v>
      </c>
      <c r="O200" s="41">
        <f t="shared" si="82"/>
        <v>6037.1296506095505</v>
      </c>
      <c r="P200" s="42">
        <f t="shared" si="87"/>
        <v>2</v>
      </c>
      <c r="Q200" s="43">
        <v>2010</v>
      </c>
      <c r="R200" s="43">
        <v>2014</v>
      </c>
      <c r="S200" s="40">
        <f t="shared" si="88"/>
        <v>0</v>
      </c>
      <c r="T200" s="40" t="s">
        <v>1162</v>
      </c>
      <c r="U200" s="40">
        <f t="shared" si="89"/>
        <v>4</v>
      </c>
      <c r="V200" s="40" t="str">
        <f>IFERROR(VLOOKUP(A200,'Data Tables'!$L$3:$M$89,2,FALSE),"No")</f>
        <v>Yes</v>
      </c>
      <c r="W200" s="40">
        <f t="shared" si="90"/>
        <v>4</v>
      </c>
      <c r="X200" s="43" t="s">
        <v>1127</v>
      </c>
      <c r="Y200" s="40">
        <f t="shared" si="91"/>
        <v>4</v>
      </c>
      <c r="Z200" s="41" t="s">
        <v>67</v>
      </c>
      <c r="AA200" s="40">
        <f t="shared" si="92"/>
        <v>2</v>
      </c>
      <c r="AB200" s="44" t="str">
        <f>IF(AND(E200="Manhattan",G200="Multifamily Housing"),IF(Q200&lt;1980,"Dual Fuel","Natural Gas"),IF(AND(E200="Manhattan",G200&lt;&gt;"Multifamily Housing"),IF(Q200&lt;1945,"Oil",IF(Q200&lt;1980,"Dual Fuel","Natural Gas")),IF(E200="Downstate/LI/HV",IF(Q200&lt;1980,"Dual Fuel","Natural Gas"),IF(Q200&lt;1945,"Dual Fuel","Natural Gas"))))</f>
        <v>Natural Gas</v>
      </c>
      <c r="AC200" s="42">
        <f t="shared" si="93"/>
        <v>2</v>
      </c>
      <c r="AD200" s="44" t="str">
        <f>IF(AND(E200="Upstate",Q200&gt;=1945),"Furnace",IF(Q200&gt;=1980,"HW Boiler",IF(AND(E200="Downstate/LI/HV",Q200&gt;=1945),"Furnace","Steam Boiler")))</f>
        <v>HW Boiler</v>
      </c>
      <c r="AE200" s="42">
        <f t="shared" si="94"/>
        <v>4</v>
      </c>
      <c r="AF200" s="45">
        <v>1990</v>
      </c>
      <c r="AG200" s="40">
        <f t="shared" si="95"/>
        <v>2</v>
      </c>
      <c r="AH200" s="45" t="str">
        <f t="shared" si="83"/>
        <v>Hydronic</v>
      </c>
      <c r="AI200" s="40">
        <f t="shared" si="96"/>
        <v>4</v>
      </c>
      <c r="AJ200" s="46" t="s">
        <v>42</v>
      </c>
      <c r="AK200" s="40">
        <f t="shared" si="97"/>
        <v>0</v>
      </c>
      <c r="AL200" s="9" t="s">
        <v>1048</v>
      </c>
      <c r="AM200" s="9">
        <f t="shared" si="98"/>
        <v>4</v>
      </c>
      <c r="AN200" s="9" t="s">
        <v>1055</v>
      </c>
      <c r="AO200" s="47">
        <f>VLOOKUP(AN200,'Data Tables'!$E$4:$F$15,2,FALSE)</f>
        <v>20.157194</v>
      </c>
      <c r="AP200" s="9">
        <f t="shared" si="99"/>
        <v>0</v>
      </c>
      <c r="AQ200" s="9" t="s">
        <v>1050</v>
      </c>
      <c r="AR200" s="9">
        <f t="shared" si="100"/>
        <v>2</v>
      </c>
      <c r="AS200" s="9" t="str">
        <f t="shared" si="101"/>
        <v>NYC Natural Gas</v>
      </c>
      <c r="AT200" s="9"/>
      <c r="AU200" s="9">
        <f t="shared" si="102"/>
        <v>2</v>
      </c>
      <c r="AV200" s="9">
        <f t="shared" si="103"/>
        <v>66</v>
      </c>
    </row>
    <row r="201" spans="1:48" hidden="1" x14ac:dyDescent="0.25">
      <c r="A201" s="9" t="s">
        <v>364</v>
      </c>
      <c r="B201" s="9" t="s">
        <v>365</v>
      </c>
      <c r="C201" s="9" t="s">
        <v>142</v>
      </c>
      <c r="D201" s="9" t="s">
        <v>59</v>
      </c>
      <c r="E201" t="s">
        <v>1034</v>
      </c>
      <c r="F201" t="str">
        <f t="shared" si="84"/>
        <v>NYC</v>
      </c>
      <c r="G201" s="9" t="s">
        <v>76</v>
      </c>
      <c r="H201" s="36">
        <v>40.755442000000002</v>
      </c>
      <c r="I201" s="36">
        <v>-73.815618999999998</v>
      </c>
      <c r="J201" s="40">
        <f t="shared" si="80"/>
        <v>4</v>
      </c>
      <c r="K201" s="40">
        <f t="shared" si="85"/>
        <v>4</v>
      </c>
      <c r="L201" s="40">
        <f t="shared" si="86"/>
        <v>4</v>
      </c>
      <c r="M201" s="41">
        <v>65926.865417358858</v>
      </c>
      <c r="N201" s="41">
        <v>28747.179687801825</v>
      </c>
      <c r="O201" s="41">
        <v>4533.4415101701479</v>
      </c>
      <c r="P201" s="42">
        <f t="shared" si="87"/>
        <v>2</v>
      </c>
      <c r="Q201" s="43">
        <v>1958</v>
      </c>
      <c r="R201" s="43">
        <v>2020</v>
      </c>
      <c r="S201" s="40">
        <f t="shared" si="88"/>
        <v>0</v>
      </c>
      <c r="T201" s="40"/>
      <c r="U201" s="40">
        <f t="shared" si="89"/>
        <v>0</v>
      </c>
      <c r="V201" s="40" t="str">
        <f>IFERROR(VLOOKUP(A201,'Data Tables'!$L$3:$M$89,2,FALSE),"No")</f>
        <v>No</v>
      </c>
      <c r="W201" s="40">
        <f t="shared" si="90"/>
        <v>0</v>
      </c>
      <c r="X201" s="43" t="s">
        <v>1139</v>
      </c>
      <c r="Y201" s="40">
        <f t="shared" si="91"/>
        <v>4</v>
      </c>
      <c r="Z201" s="41" t="s">
        <v>77</v>
      </c>
      <c r="AA201" s="40">
        <f t="shared" si="92"/>
        <v>1</v>
      </c>
      <c r="AB201" s="41" t="s">
        <v>201</v>
      </c>
      <c r="AC201" s="42">
        <f t="shared" si="93"/>
        <v>4</v>
      </c>
      <c r="AD201" s="41" t="s">
        <v>74</v>
      </c>
      <c r="AE201" s="42">
        <f t="shared" si="94"/>
        <v>2</v>
      </c>
      <c r="AF201" s="45">
        <v>1990</v>
      </c>
      <c r="AG201" s="40">
        <f t="shared" si="95"/>
        <v>2</v>
      </c>
      <c r="AH201" s="45" t="str">
        <f t="shared" si="83"/>
        <v>Forced Air</v>
      </c>
      <c r="AI201" s="40">
        <f t="shared" si="96"/>
        <v>4</v>
      </c>
      <c r="AJ201" s="46" t="s">
        <v>42</v>
      </c>
      <c r="AK201" s="40">
        <f t="shared" si="97"/>
        <v>0</v>
      </c>
      <c r="AL201" s="9" t="s">
        <v>1048</v>
      </c>
      <c r="AM201" s="9">
        <f t="shared" si="98"/>
        <v>4</v>
      </c>
      <c r="AN201" s="9" t="s">
        <v>1055</v>
      </c>
      <c r="AO201" s="47">
        <f>VLOOKUP(AN201,'Data Tables'!$E$4:$F$15,2,FALSE)</f>
        <v>20.157194</v>
      </c>
      <c r="AP201" s="9">
        <f t="shared" si="99"/>
        <v>0</v>
      </c>
      <c r="AQ201" s="9" t="s">
        <v>1050</v>
      </c>
      <c r="AR201" s="9">
        <f t="shared" si="100"/>
        <v>2</v>
      </c>
      <c r="AS201" s="9" t="str">
        <f t="shared" si="101"/>
        <v>NYC Oil</v>
      </c>
      <c r="AT201" s="9" t="s">
        <v>1162</v>
      </c>
      <c r="AU201" s="9">
        <f t="shared" si="102"/>
        <v>0</v>
      </c>
      <c r="AV201" s="9">
        <f t="shared" si="103"/>
        <v>65</v>
      </c>
    </row>
    <row r="202" spans="1:48" hidden="1" x14ac:dyDescent="0.25">
      <c r="A202" s="9" t="s">
        <v>75</v>
      </c>
      <c r="B202" s="9" t="s">
        <v>75</v>
      </c>
      <c r="C202" s="9" t="s">
        <v>62</v>
      </c>
      <c r="D202" s="9" t="s">
        <v>63</v>
      </c>
      <c r="E202" t="s">
        <v>63</v>
      </c>
      <c r="F202" t="str">
        <f t="shared" si="84"/>
        <v>NYC</v>
      </c>
      <c r="G202" s="9" t="s">
        <v>76</v>
      </c>
      <c r="H202" s="36">
        <v>40.764318199999998</v>
      </c>
      <c r="I202" s="36">
        <v>-73.954311700000005</v>
      </c>
      <c r="J202" s="40">
        <f t="shared" si="80"/>
        <v>4</v>
      </c>
      <c r="K202" s="40">
        <f t="shared" si="85"/>
        <v>4</v>
      </c>
      <c r="L202" s="40">
        <f t="shared" si="86"/>
        <v>4</v>
      </c>
      <c r="M202" s="41">
        <v>664983.92689129408</v>
      </c>
      <c r="N202" s="41">
        <v>279692.98883665114</v>
      </c>
      <c r="O202" s="41">
        <f>(M202/0.85)*116.9*0.0005</f>
        <v>45727.424149171937</v>
      </c>
      <c r="P202" s="42">
        <f t="shared" si="87"/>
        <v>4</v>
      </c>
      <c r="Q202" s="43">
        <v>1932</v>
      </c>
      <c r="R202" s="43">
        <v>1998</v>
      </c>
      <c r="S202" s="40">
        <f t="shared" si="88"/>
        <v>2</v>
      </c>
      <c r="T202" s="40"/>
      <c r="U202" s="40">
        <f t="shared" si="89"/>
        <v>0</v>
      </c>
      <c r="V202" s="40" t="str">
        <f>IFERROR(VLOOKUP(A202,'Data Tables'!$L$3:$M$89,2,FALSE),"No")</f>
        <v>No</v>
      </c>
      <c r="W202" s="40">
        <f t="shared" si="90"/>
        <v>0</v>
      </c>
      <c r="X202" s="43"/>
      <c r="Y202" s="40">
        <f t="shared" si="91"/>
        <v>0</v>
      </c>
      <c r="Z202" s="41" t="s">
        <v>77</v>
      </c>
      <c r="AA202" s="40">
        <f t="shared" si="92"/>
        <v>1</v>
      </c>
      <c r="AB202" s="41" t="s">
        <v>41</v>
      </c>
      <c r="AC202" s="42">
        <f t="shared" si="93"/>
        <v>2</v>
      </c>
      <c r="AD202" s="41" t="s">
        <v>54</v>
      </c>
      <c r="AE202" s="42">
        <f t="shared" si="94"/>
        <v>2</v>
      </c>
      <c r="AF202" s="45">
        <v>1990</v>
      </c>
      <c r="AG202" s="40">
        <f t="shared" si="95"/>
        <v>2</v>
      </c>
      <c r="AH202" s="43" t="s">
        <v>49</v>
      </c>
      <c r="AI202" s="40">
        <f t="shared" si="96"/>
        <v>2</v>
      </c>
      <c r="AJ202" s="46" t="s">
        <v>49</v>
      </c>
      <c r="AK202" s="40">
        <f t="shared" si="97"/>
        <v>1</v>
      </c>
      <c r="AL202" s="9" t="s">
        <v>1048</v>
      </c>
      <c r="AM202" s="9">
        <f t="shared" si="98"/>
        <v>4</v>
      </c>
      <c r="AN202" s="9" t="s">
        <v>1055</v>
      </c>
      <c r="AO202" s="47">
        <f>VLOOKUP(AN202,'Data Tables'!$E$4:$F$15,2,FALSE)</f>
        <v>20.157194</v>
      </c>
      <c r="AP202" s="9">
        <f t="shared" si="99"/>
        <v>0</v>
      </c>
      <c r="AQ202" s="9" t="s">
        <v>1050</v>
      </c>
      <c r="AR202" s="9">
        <f t="shared" si="100"/>
        <v>2</v>
      </c>
      <c r="AS202" s="9" t="str">
        <f t="shared" si="101"/>
        <v>NYC Natural Gas</v>
      </c>
      <c r="AT202" s="9" t="s">
        <v>1162</v>
      </c>
      <c r="AU202" s="9">
        <f t="shared" si="102"/>
        <v>0</v>
      </c>
      <c r="AV202" s="9">
        <f t="shared" si="103"/>
        <v>65</v>
      </c>
    </row>
    <row r="203" spans="1:48" hidden="1" x14ac:dyDescent="0.25">
      <c r="A203" s="9" t="s">
        <v>118</v>
      </c>
      <c r="B203" s="9" t="s">
        <v>118</v>
      </c>
      <c r="C203" s="9" t="s">
        <v>62</v>
      </c>
      <c r="D203" s="9" t="s">
        <v>63</v>
      </c>
      <c r="E203" t="s">
        <v>63</v>
      </c>
      <c r="F203" t="str">
        <f t="shared" si="84"/>
        <v>NYC</v>
      </c>
      <c r="G203" s="9" t="s">
        <v>76</v>
      </c>
      <c r="H203" s="36">
        <v>40.733191400000003</v>
      </c>
      <c r="I203" s="36">
        <v>-73.982505599999996</v>
      </c>
      <c r="J203" s="40">
        <f t="shared" si="80"/>
        <v>4</v>
      </c>
      <c r="K203" s="40">
        <f t="shared" si="85"/>
        <v>4</v>
      </c>
      <c r="L203" s="40">
        <f t="shared" si="86"/>
        <v>4</v>
      </c>
      <c r="M203" s="41">
        <v>246725.48524235294</v>
      </c>
      <c r="N203" s="41">
        <v>103773.01705953488</v>
      </c>
      <c r="O203" s="41">
        <f>(M203/0.85)*116.9*0.0005</f>
        <v>16966.005426371208</v>
      </c>
      <c r="P203" s="42">
        <f t="shared" si="87"/>
        <v>4</v>
      </c>
      <c r="Q203" s="43">
        <v>1929</v>
      </c>
      <c r="R203" s="43"/>
      <c r="S203" s="40">
        <f t="shared" si="88"/>
        <v>4</v>
      </c>
      <c r="T203" s="40"/>
      <c r="U203" s="40">
        <f t="shared" si="89"/>
        <v>0</v>
      </c>
      <c r="V203" s="40" t="str">
        <f>IFERROR(VLOOKUP(A203,'Data Tables'!$L$3:$M$89,2,FALSE),"No")</f>
        <v>No</v>
      </c>
      <c r="W203" s="40">
        <f t="shared" si="90"/>
        <v>0</v>
      </c>
      <c r="X203" s="43"/>
      <c r="Y203" s="40">
        <f t="shared" si="91"/>
        <v>0</v>
      </c>
      <c r="Z203" s="41" t="s">
        <v>40</v>
      </c>
      <c r="AA203" s="40">
        <f t="shared" si="92"/>
        <v>0</v>
      </c>
      <c r="AB203" s="41" t="s">
        <v>41</v>
      </c>
      <c r="AC203" s="42">
        <f t="shared" si="93"/>
        <v>2</v>
      </c>
      <c r="AD203" s="41" t="s">
        <v>48</v>
      </c>
      <c r="AE203" s="42">
        <f t="shared" si="94"/>
        <v>3</v>
      </c>
      <c r="AF203" s="43">
        <v>2013</v>
      </c>
      <c r="AG203" s="40">
        <f t="shared" si="95"/>
        <v>1</v>
      </c>
      <c r="AH203" s="43" t="s">
        <v>49</v>
      </c>
      <c r="AI203" s="40">
        <f t="shared" si="96"/>
        <v>2</v>
      </c>
      <c r="AJ203" s="46" t="s">
        <v>49</v>
      </c>
      <c r="AK203" s="40">
        <f t="shared" si="97"/>
        <v>1</v>
      </c>
      <c r="AL203" s="9" t="s">
        <v>1048</v>
      </c>
      <c r="AM203" s="9">
        <f t="shared" si="98"/>
        <v>4</v>
      </c>
      <c r="AN203" s="9" t="s">
        <v>1055</v>
      </c>
      <c r="AO203" s="47">
        <f>VLOOKUP(AN203,'Data Tables'!$E$4:$F$15,2,FALSE)</f>
        <v>20.157194</v>
      </c>
      <c r="AP203" s="9">
        <f t="shared" si="99"/>
        <v>0</v>
      </c>
      <c r="AQ203" s="9" t="s">
        <v>1050</v>
      </c>
      <c r="AR203" s="9">
        <f t="shared" si="100"/>
        <v>2</v>
      </c>
      <c r="AS203" s="9" t="str">
        <f t="shared" si="101"/>
        <v>NYC Natural Gas</v>
      </c>
      <c r="AT203" s="9" t="s">
        <v>1162</v>
      </c>
      <c r="AU203" s="9">
        <f t="shared" si="102"/>
        <v>0</v>
      </c>
      <c r="AV203" s="9">
        <f t="shared" si="103"/>
        <v>65</v>
      </c>
    </row>
    <row r="204" spans="1:48" hidden="1" x14ac:dyDescent="0.25">
      <c r="A204" s="9" t="s">
        <v>370</v>
      </c>
      <c r="B204" s="9" t="s">
        <v>371</v>
      </c>
      <c r="C204" s="9" t="s">
        <v>372</v>
      </c>
      <c r="D204" s="9" t="s">
        <v>59</v>
      </c>
      <c r="E204" t="s">
        <v>1034</v>
      </c>
      <c r="F204" t="str">
        <f t="shared" si="84"/>
        <v>NYC</v>
      </c>
      <c r="G204" s="9" t="s">
        <v>76</v>
      </c>
      <c r="H204" s="36">
        <v>40.753447000000001</v>
      </c>
      <c r="I204" s="36">
        <v>-73.706884000000002</v>
      </c>
      <c r="J204" s="40">
        <f t="shared" si="80"/>
        <v>4</v>
      </c>
      <c r="K204" s="40">
        <f t="shared" si="85"/>
        <v>4</v>
      </c>
      <c r="L204" s="40">
        <f t="shared" si="86"/>
        <v>4</v>
      </c>
      <c r="M204" s="41">
        <v>184488.11618034609</v>
      </c>
      <c r="N204" s="41">
        <v>80445.39949724394</v>
      </c>
      <c r="O204" s="41">
        <v>12686.271047930857</v>
      </c>
      <c r="P204" s="42">
        <f t="shared" si="87"/>
        <v>3</v>
      </c>
      <c r="Q204" s="43">
        <v>1959</v>
      </c>
      <c r="R204" s="43"/>
      <c r="S204" s="40">
        <f t="shared" si="88"/>
        <v>3</v>
      </c>
      <c r="T204" s="40"/>
      <c r="U204" s="40">
        <f t="shared" si="89"/>
        <v>0</v>
      </c>
      <c r="V204" s="40" t="str">
        <f>IFERROR(VLOOKUP(A204,'Data Tables'!$L$3:$M$89,2,FALSE),"No")</f>
        <v>No</v>
      </c>
      <c r="W204" s="40">
        <f t="shared" si="90"/>
        <v>0</v>
      </c>
      <c r="X204" s="43"/>
      <c r="Y204" s="40">
        <f t="shared" si="91"/>
        <v>0</v>
      </c>
      <c r="Z204" s="41" t="s">
        <v>77</v>
      </c>
      <c r="AA204" s="40">
        <f t="shared" si="92"/>
        <v>1</v>
      </c>
      <c r="AB204" s="41" t="s">
        <v>41</v>
      </c>
      <c r="AC204" s="42">
        <f t="shared" si="93"/>
        <v>2</v>
      </c>
      <c r="AD204" s="41" t="s">
        <v>104</v>
      </c>
      <c r="AE204" s="42">
        <f t="shared" si="94"/>
        <v>3</v>
      </c>
      <c r="AF204" s="43">
        <v>2009</v>
      </c>
      <c r="AG204" s="40">
        <f t="shared" si="95"/>
        <v>1</v>
      </c>
      <c r="AH204" s="45" t="str">
        <f>IF(AND(E204="Upstate",Q204&gt;=1945),"Forced Air",IF(Q204&gt;=1980,"Hydronic",IF(AND(E204="Downstate/LI/HV",Q204&gt;=1945),"Forced Air","Steam")))</f>
        <v>Forced Air</v>
      </c>
      <c r="AI204" s="40">
        <f t="shared" si="96"/>
        <v>4</v>
      </c>
      <c r="AJ204" s="46" t="s">
        <v>42</v>
      </c>
      <c r="AK204" s="40">
        <f t="shared" si="97"/>
        <v>0</v>
      </c>
      <c r="AL204" s="9" t="s">
        <v>1048</v>
      </c>
      <c r="AM204" s="9">
        <f t="shared" si="98"/>
        <v>4</v>
      </c>
      <c r="AN204" s="9" t="s">
        <v>1055</v>
      </c>
      <c r="AO204" s="47">
        <f>VLOOKUP(AN204,'Data Tables'!$E$4:$F$15,2,FALSE)</f>
        <v>20.157194</v>
      </c>
      <c r="AP204" s="9">
        <f t="shared" si="99"/>
        <v>0</v>
      </c>
      <c r="AQ204" s="9" t="s">
        <v>1050</v>
      </c>
      <c r="AR204" s="9">
        <f t="shared" si="100"/>
        <v>2</v>
      </c>
      <c r="AS204" s="9" t="str">
        <f t="shared" si="101"/>
        <v>NYC Natural Gas</v>
      </c>
      <c r="AT204" s="9" t="s">
        <v>1162</v>
      </c>
      <c r="AU204" s="9">
        <f t="shared" si="102"/>
        <v>0</v>
      </c>
      <c r="AV204" s="9">
        <f t="shared" si="103"/>
        <v>65</v>
      </c>
    </row>
    <row r="205" spans="1:48" hidden="1" x14ac:dyDescent="0.25">
      <c r="A205" s="9" t="s">
        <v>175</v>
      </c>
      <c r="B205" s="9" t="s">
        <v>175</v>
      </c>
      <c r="C205" s="9" t="s">
        <v>176</v>
      </c>
      <c r="D205" s="9" t="s">
        <v>59</v>
      </c>
      <c r="E205" t="s">
        <v>1034</v>
      </c>
      <c r="F205" t="str">
        <f t="shared" si="84"/>
        <v>NYC</v>
      </c>
      <c r="G205" s="9" t="s">
        <v>76</v>
      </c>
      <c r="H205" s="36">
        <v>40.745169400000002</v>
      </c>
      <c r="I205" s="36">
        <v>-73.885731399999997</v>
      </c>
      <c r="J205" s="40">
        <f t="shared" si="80"/>
        <v>4</v>
      </c>
      <c r="K205" s="40">
        <f t="shared" si="85"/>
        <v>4</v>
      </c>
      <c r="L205" s="40">
        <f t="shared" si="86"/>
        <v>4</v>
      </c>
      <c r="M205" s="41">
        <v>161840.16948635297</v>
      </c>
      <c r="N205" s="41">
        <v>68070.157618813973</v>
      </c>
      <c r="O205" s="41">
        <f>(M205/0.85)*116.9*0.0005</f>
        <v>11128.891654679215</v>
      </c>
      <c r="P205" s="42">
        <f t="shared" si="87"/>
        <v>3</v>
      </c>
      <c r="Q205" s="43">
        <v>1957</v>
      </c>
      <c r="R205" s="43">
        <v>1998</v>
      </c>
      <c r="S205" s="40">
        <f t="shared" si="88"/>
        <v>2</v>
      </c>
      <c r="T205" s="40" t="s">
        <v>1162</v>
      </c>
      <c r="U205" s="40">
        <f t="shared" si="89"/>
        <v>4</v>
      </c>
      <c r="V205" s="40" t="str">
        <f>IFERROR(VLOOKUP(A205,'Data Tables'!$L$3:$M$89,2,FALSE),"No")</f>
        <v>No</v>
      </c>
      <c r="W205" s="40">
        <f t="shared" si="90"/>
        <v>0</v>
      </c>
      <c r="X205" s="43"/>
      <c r="Y205" s="40">
        <f t="shared" si="91"/>
        <v>0</v>
      </c>
      <c r="Z205" s="41" t="s">
        <v>40</v>
      </c>
      <c r="AA205" s="40">
        <f t="shared" si="92"/>
        <v>0</v>
      </c>
      <c r="AB205" s="41" t="s">
        <v>47</v>
      </c>
      <c r="AC205" s="42">
        <f t="shared" si="93"/>
        <v>3</v>
      </c>
      <c r="AD205" s="41" t="s">
        <v>74</v>
      </c>
      <c r="AE205" s="42">
        <f t="shared" si="94"/>
        <v>2</v>
      </c>
      <c r="AF205" s="43">
        <v>2017</v>
      </c>
      <c r="AG205" s="40">
        <f t="shared" si="95"/>
        <v>1</v>
      </c>
      <c r="AH205" s="45" t="str">
        <f>IF(AND(E205="Upstate",Q205&gt;=1945),"Forced Air",IF(Q205&gt;=1980,"Hydronic",IF(AND(E205="Downstate/LI/HV",Q205&gt;=1945),"Forced Air","Steam")))</f>
        <v>Forced Air</v>
      </c>
      <c r="AI205" s="40">
        <f t="shared" si="96"/>
        <v>4</v>
      </c>
      <c r="AJ205" s="46" t="s">
        <v>42</v>
      </c>
      <c r="AK205" s="40">
        <f t="shared" si="97"/>
        <v>0</v>
      </c>
      <c r="AL205" s="9" t="s">
        <v>1048</v>
      </c>
      <c r="AM205" s="9">
        <f t="shared" si="98"/>
        <v>4</v>
      </c>
      <c r="AN205" s="9" t="s">
        <v>1055</v>
      </c>
      <c r="AO205" s="47">
        <f>VLOOKUP(AN205,'Data Tables'!$E$4:$F$15,2,FALSE)</f>
        <v>20.157194</v>
      </c>
      <c r="AP205" s="9">
        <f t="shared" si="99"/>
        <v>0</v>
      </c>
      <c r="AQ205" s="9" t="s">
        <v>1050</v>
      </c>
      <c r="AR205" s="9">
        <f t="shared" si="100"/>
        <v>2</v>
      </c>
      <c r="AS205" s="9" t="str">
        <f t="shared" si="101"/>
        <v>NYC Dual Fuel</v>
      </c>
      <c r="AT205" s="9" t="s">
        <v>1162</v>
      </c>
      <c r="AU205" s="9">
        <f t="shared" si="102"/>
        <v>0</v>
      </c>
      <c r="AV205" s="9">
        <f t="shared" si="103"/>
        <v>65</v>
      </c>
    </row>
    <row r="206" spans="1:48" hidden="1" x14ac:dyDescent="0.25">
      <c r="A206" s="49" t="s">
        <v>95</v>
      </c>
      <c r="B206" s="9" t="s">
        <v>96</v>
      </c>
      <c r="C206" s="9" t="s">
        <v>38</v>
      </c>
      <c r="D206" s="9" t="s">
        <v>38</v>
      </c>
      <c r="E206" t="s">
        <v>1034</v>
      </c>
      <c r="F206" t="str">
        <f t="shared" si="84"/>
        <v>NYC</v>
      </c>
      <c r="G206" s="9" t="s">
        <v>39</v>
      </c>
      <c r="H206" s="36">
        <v>40.693766599999996</v>
      </c>
      <c r="I206" s="36">
        <v>-73.973331400000006</v>
      </c>
      <c r="J206" s="40">
        <f t="shared" si="80"/>
        <v>3</v>
      </c>
      <c r="K206" s="40">
        <f t="shared" si="85"/>
        <v>2</v>
      </c>
      <c r="L206" s="40">
        <f t="shared" si="86"/>
        <v>3</v>
      </c>
      <c r="M206" s="41">
        <v>431341.78541176475</v>
      </c>
      <c r="N206" s="41">
        <v>7645.4349776916961</v>
      </c>
      <c r="O206" s="41">
        <f>(M206/0.85)*116.9*0.0005</f>
        <v>29661.091008609004</v>
      </c>
      <c r="P206" s="42">
        <f t="shared" si="87"/>
        <v>4</v>
      </c>
      <c r="Q206" s="43">
        <v>1944</v>
      </c>
      <c r="R206" s="43">
        <v>2019</v>
      </c>
      <c r="S206" s="40">
        <f t="shared" si="88"/>
        <v>0</v>
      </c>
      <c r="T206" s="40" t="s">
        <v>1162</v>
      </c>
      <c r="U206" s="40">
        <f t="shared" si="89"/>
        <v>4</v>
      </c>
      <c r="V206" s="40" t="str">
        <f>IFERROR(VLOOKUP(A206,'Data Tables'!$L$3:$M$89,2,FALSE),"No")</f>
        <v>No</v>
      </c>
      <c r="W206" s="40">
        <f t="shared" si="90"/>
        <v>0</v>
      </c>
      <c r="X206" s="43"/>
      <c r="Y206" s="40">
        <f t="shared" si="91"/>
        <v>0</v>
      </c>
      <c r="Z206" s="41" t="s">
        <v>46</v>
      </c>
      <c r="AA206" s="40">
        <f t="shared" si="92"/>
        <v>4</v>
      </c>
      <c r="AB206" s="41" t="s">
        <v>41</v>
      </c>
      <c r="AC206" s="42">
        <f t="shared" si="93"/>
        <v>2</v>
      </c>
      <c r="AD206" s="41" t="s">
        <v>54</v>
      </c>
      <c r="AE206" s="42">
        <f t="shared" si="94"/>
        <v>2</v>
      </c>
      <c r="AF206" s="43">
        <v>2019</v>
      </c>
      <c r="AG206" s="40">
        <f t="shared" si="95"/>
        <v>1</v>
      </c>
      <c r="AH206" s="43" t="s">
        <v>49</v>
      </c>
      <c r="AI206" s="40">
        <f t="shared" si="96"/>
        <v>2</v>
      </c>
      <c r="AJ206" s="46" t="s">
        <v>49</v>
      </c>
      <c r="AK206" s="40">
        <f t="shared" si="97"/>
        <v>1</v>
      </c>
      <c r="AL206" s="9" t="s">
        <v>1048</v>
      </c>
      <c r="AM206" s="9">
        <f t="shared" si="98"/>
        <v>4</v>
      </c>
      <c r="AN206" s="9" t="s">
        <v>1055</v>
      </c>
      <c r="AO206" s="47">
        <f>VLOOKUP(AN206,'Data Tables'!$E$4:$F$15,2,FALSE)</f>
        <v>20.157194</v>
      </c>
      <c r="AP206" s="9">
        <f t="shared" si="99"/>
        <v>0</v>
      </c>
      <c r="AQ206" s="9" t="s">
        <v>1050</v>
      </c>
      <c r="AR206" s="9">
        <f t="shared" si="100"/>
        <v>2</v>
      </c>
      <c r="AS206" s="9" t="str">
        <f t="shared" si="101"/>
        <v>NYC Natural Gas</v>
      </c>
      <c r="AT206" s="9" t="s">
        <v>1162</v>
      </c>
      <c r="AU206" s="9">
        <f t="shared" si="102"/>
        <v>0</v>
      </c>
      <c r="AV206" s="9">
        <f t="shared" si="103"/>
        <v>65</v>
      </c>
    </row>
    <row r="207" spans="1:48" x14ac:dyDescent="0.25">
      <c r="A207" s="9" t="s">
        <v>854</v>
      </c>
      <c r="B207" s="9" t="s">
        <v>855</v>
      </c>
      <c r="C207" s="9" t="s">
        <v>856</v>
      </c>
      <c r="D207" s="9" t="s">
        <v>857</v>
      </c>
      <c r="E207" t="s">
        <v>1035</v>
      </c>
      <c r="F207" t="str">
        <f t="shared" si="84"/>
        <v>Not NYC</v>
      </c>
      <c r="G207" s="9" t="s">
        <v>339</v>
      </c>
      <c r="H207" s="36">
        <v>43.245381474775797</v>
      </c>
      <c r="I207" s="36">
        <v>-78.223593027802906</v>
      </c>
      <c r="J207" s="40">
        <f t="shared" si="80"/>
        <v>3</v>
      </c>
      <c r="K207" s="40">
        <f t="shared" si="85"/>
        <v>1</v>
      </c>
      <c r="L207" s="40">
        <f t="shared" si="86"/>
        <v>1</v>
      </c>
      <c r="M207" s="41">
        <v>37571.030348354419</v>
      </c>
      <c r="N207" s="41">
        <v>20611.884705</v>
      </c>
      <c r="O207" s="41">
        <f>(M207/0.85)*116.9*0.0005</f>
        <v>2583.5608516015486</v>
      </c>
      <c r="P207" s="42">
        <f t="shared" si="87"/>
        <v>1</v>
      </c>
      <c r="Q207" s="43">
        <v>1984</v>
      </c>
      <c r="R207" s="43"/>
      <c r="S207" s="40">
        <f t="shared" si="88"/>
        <v>1</v>
      </c>
      <c r="T207" s="40" t="s">
        <v>1162</v>
      </c>
      <c r="U207" s="40">
        <f t="shared" si="89"/>
        <v>4</v>
      </c>
      <c r="V207" s="40" t="str">
        <f>IFERROR(VLOOKUP(A207,'Data Tables'!$L$3:$M$89,2,FALSE),"No")</f>
        <v>No</v>
      </c>
      <c r="W207" s="40">
        <f t="shared" si="90"/>
        <v>0</v>
      </c>
      <c r="X207" s="43"/>
      <c r="Y207" s="40">
        <f t="shared" si="91"/>
        <v>0</v>
      </c>
      <c r="Z207" s="43" t="s">
        <v>46</v>
      </c>
      <c r="AA207" s="40">
        <f t="shared" si="92"/>
        <v>4</v>
      </c>
      <c r="AB207" s="43" t="s">
        <v>47</v>
      </c>
      <c r="AC207" s="42">
        <f t="shared" si="93"/>
        <v>3</v>
      </c>
      <c r="AD207" s="41" t="s">
        <v>74</v>
      </c>
      <c r="AE207" s="42">
        <f t="shared" si="94"/>
        <v>2</v>
      </c>
      <c r="AF207" s="45">
        <v>1990</v>
      </c>
      <c r="AG207" s="40">
        <f t="shared" si="95"/>
        <v>2</v>
      </c>
      <c r="AH207" s="45" t="str">
        <f>IF(AND(E207="Upstate",Q207&gt;=1945),"Forced Air",IF(Q207&gt;=1980,"Hydronic",IF(AND(E207="Downstate/LI/HV",Q207&gt;=1945),"Forced Air","Steam")))</f>
        <v>Forced Air</v>
      </c>
      <c r="AI207" s="40">
        <f t="shared" si="96"/>
        <v>4</v>
      </c>
      <c r="AJ207" s="46" t="s">
        <v>42</v>
      </c>
      <c r="AK207" s="40">
        <f t="shared" si="97"/>
        <v>0</v>
      </c>
      <c r="AL207" s="9" t="s">
        <v>1060</v>
      </c>
      <c r="AM207" s="9">
        <f t="shared" si="98"/>
        <v>2</v>
      </c>
      <c r="AN207" s="9" t="s">
        <v>1047</v>
      </c>
      <c r="AO207" s="47">
        <f>VLOOKUP(AN207,'Data Tables'!$E$4:$F$15,2,FALSE)</f>
        <v>8.6002589999999994</v>
      </c>
      <c r="AP207" s="9">
        <f t="shared" si="99"/>
        <v>4</v>
      </c>
      <c r="AQ207" s="9" t="s">
        <v>1061</v>
      </c>
      <c r="AR207" s="9">
        <f t="shared" si="100"/>
        <v>4</v>
      </c>
      <c r="AS207" s="9" t="str">
        <f t="shared" si="101"/>
        <v>Not NYC</v>
      </c>
      <c r="AT207" s="9"/>
      <c r="AU207" s="9">
        <f t="shared" si="102"/>
        <v>0</v>
      </c>
      <c r="AV207" s="9">
        <f t="shared" si="103"/>
        <v>66</v>
      </c>
    </row>
    <row r="208" spans="1:48" x14ac:dyDescent="0.25">
      <c r="A208" s="9" t="s">
        <v>724</v>
      </c>
      <c r="B208" s="9" t="s">
        <v>725</v>
      </c>
      <c r="C208" s="9" t="s">
        <v>726</v>
      </c>
      <c r="D208" s="9" t="s">
        <v>727</v>
      </c>
      <c r="E208" t="s">
        <v>1035</v>
      </c>
      <c r="F208" t="str">
        <f t="shared" si="84"/>
        <v>Not NYC</v>
      </c>
      <c r="G208" s="9" t="s">
        <v>76</v>
      </c>
      <c r="H208" s="36">
        <v>42.953941999999998</v>
      </c>
      <c r="I208" s="36">
        <v>-74.216471999999996</v>
      </c>
      <c r="J208" s="40">
        <f t="shared" si="80"/>
        <v>4</v>
      </c>
      <c r="K208" s="40">
        <f t="shared" si="85"/>
        <v>4</v>
      </c>
      <c r="L208" s="40">
        <f t="shared" si="86"/>
        <v>4</v>
      </c>
      <c r="M208" s="41">
        <v>50704.612884759379</v>
      </c>
      <c r="N208" s="41">
        <v>22109.569571842752</v>
      </c>
      <c r="O208" s="41">
        <f>(M208/0.85)*116.9*0.0005</f>
        <v>3486.6877918990422</v>
      </c>
      <c r="P208" s="42">
        <f t="shared" si="87"/>
        <v>2</v>
      </c>
      <c r="Q208" s="43">
        <v>1903</v>
      </c>
      <c r="R208" s="43"/>
      <c r="S208" s="40">
        <f t="shared" si="88"/>
        <v>4</v>
      </c>
      <c r="T208" s="40"/>
      <c r="U208" s="40">
        <f t="shared" si="89"/>
        <v>0</v>
      </c>
      <c r="V208" s="40" t="str">
        <f>IFERROR(VLOOKUP(A208,'Data Tables'!$L$3:$M$89,2,FALSE),"No")</f>
        <v>No</v>
      </c>
      <c r="W208" s="40">
        <f t="shared" si="90"/>
        <v>0</v>
      </c>
      <c r="X208" s="43"/>
      <c r="Y208" s="40">
        <f t="shared" si="91"/>
        <v>0</v>
      </c>
      <c r="Z208" s="43" t="s">
        <v>156</v>
      </c>
      <c r="AA208" s="40">
        <f t="shared" si="92"/>
        <v>0</v>
      </c>
      <c r="AB208" s="44" t="str">
        <f>IF(AND(E208="Manhattan",G208="Multifamily Housing"),IF(Q208&lt;1980,"Dual Fuel","Natural Gas"),IF(AND(E208="Manhattan",G208&lt;&gt;"Multifamily Housing"),IF(Q208&lt;1945,"Oil",IF(Q208&lt;1980,"Dual Fuel","Natural Gas")),IF(E208="Downstate/LI/HV",IF(Q208&lt;1980,"Dual Fuel","Natural Gas"),IF(Q208&lt;1945,"Dual Fuel","Natural Gas"))))</f>
        <v>Dual Fuel</v>
      </c>
      <c r="AC208" s="42">
        <f t="shared" si="93"/>
        <v>3</v>
      </c>
      <c r="AD208" s="44" t="str">
        <f>IF(AND(E208="Upstate",Q208&gt;=1945),"Furnace",IF(Q208&gt;=1980,"HW Boiler",IF(AND(E208="Downstate/LI/HV",Q208&gt;=1945),"Furnace","Steam Boiler")))</f>
        <v>Steam Boiler</v>
      </c>
      <c r="AE208" s="42">
        <f t="shared" si="94"/>
        <v>2</v>
      </c>
      <c r="AF208" s="45">
        <v>1990</v>
      </c>
      <c r="AG208" s="40">
        <f t="shared" si="95"/>
        <v>2</v>
      </c>
      <c r="AH208" s="45" t="str">
        <f>IF(AND(E208="Upstate",Q208&gt;=1945),"Forced Air",IF(Q208&gt;=1980,"Hydronic",IF(AND(E208="Downstate/LI/HV",Q208&gt;=1945),"Forced Air","Steam")))</f>
        <v>Steam</v>
      </c>
      <c r="AI208" s="40">
        <f t="shared" si="96"/>
        <v>2</v>
      </c>
      <c r="AJ208" s="46" t="s">
        <v>42</v>
      </c>
      <c r="AK208" s="40">
        <f t="shared" si="97"/>
        <v>0</v>
      </c>
      <c r="AL208" s="9" t="s">
        <v>1064</v>
      </c>
      <c r="AM208" s="9">
        <f t="shared" si="98"/>
        <v>1</v>
      </c>
      <c r="AN208" s="9" t="s">
        <v>1047</v>
      </c>
      <c r="AO208" s="47">
        <f>VLOOKUP(AN208,'Data Tables'!$E$4:$F$15,2,FALSE)</f>
        <v>8.6002589999999994</v>
      </c>
      <c r="AP208" s="9">
        <f t="shared" si="99"/>
        <v>4</v>
      </c>
      <c r="AQ208" s="9" t="s">
        <v>1061</v>
      </c>
      <c r="AR208" s="9">
        <f t="shared" si="100"/>
        <v>4</v>
      </c>
      <c r="AS208" s="9" t="str">
        <f t="shared" si="101"/>
        <v>Not NYC</v>
      </c>
      <c r="AT208" s="9"/>
      <c r="AU208" s="9">
        <f t="shared" si="102"/>
        <v>0</v>
      </c>
      <c r="AV208" s="9">
        <f t="shared" si="103"/>
        <v>65</v>
      </c>
    </row>
    <row r="209" spans="1:48" x14ac:dyDescent="0.25">
      <c r="A209" s="9" t="s">
        <v>1022</v>
      </c>
      <c r="B209" s="9" t="s">
        <v>1023</v>
      </c>
      <c r="C209" s="9" t="s">
        <v>1024</v>
      </c>
      <c r="D209" s="9" t="s">
        <v>820</v>
      </c>
      <c r="E209" t="s">
        <v>1035</v>
      </c>
      <c r="F209" t="str">
        <f t="shared" si="84"/>
        <v>Not NYC</v>
      </c>
      <c r="G209" s="9" t="s">
        <v>76</v>
      </c>
      <c r="H209" s="36">
        <v>42.213386</v>
      </c>
      <c r="I209" s="36">
        <v>-78.287498999999997</v>
      </c>
      <c r="J209" s="40">
        <f t="shared" si="80"/>
        <v>4</v>
      </c>
      <c r="K209" s="40">
        <f t="shared" si="85"/>
        <v>4</v>
      </c>
      <c r="L209" s="40">
        <f t="shared" si="86"/>
        <v>4</v>
      </c>
      <c r="M209" s="41">
        <v>25914.784998709059</v>
      </c>
      <c r="N209" s="41">
        <v>11300.0515982743</v>
      </c>
      <c r="O209" s="41">
        <f>(M209/0.85)*116.9*0.0005</f>
        <v>1782.0225684406407</v>
      </c>
      <c r="P209" s="42">
        <f t="shared" si="87"/>
        <v>1</v>
      </c>
      <c r="Q209" s="43">
        <v>1923</v>
      </c>
      <c r="R209" s="43"/>
      <c r="S209" s="40">
        <f t="shared" si="88"/>
        <v>4</v>
      </c>
      <c r="T209" s="40"/>
      <c r="U209" s="40">
        <f t="shared" si="89"/>
        <v>0</v>
      </c>
      <c r="V209" s="40" t="str">
        <f>IFERROR(VLOOKUP(A209,'Data Tables'!$L$3:$M$89,2,FALSE),"No")</f>
        <v>No</v>
      </c>
      <c r="W209" s="40">
        <f t="shared" si="90"/>
        <v>0</v>
      </c>
      <c r="X209" s="43"/>
      <c r="Y209" s="40">
        <f t="shared" si="91"/>
        <v>0</v>
      </c>
      <c r="Z209" s="43" t="s">
        <v>77</v>
      </c>
      <c r="AA209" s="40">
        <f t="shared" si="92"/>
        <v>1</v>
      </c>
      <c r="AB209" s="44" t="str">
        <f>IF(AND(E209="Manhattan",G209="Multifamily Housing"),IF(Q209&lt;1980,"Dual Fuel","Natural Gas"),IF(AND(E209="Manhattan",G209&lt;&gt;"Multifamily Housing"),IF(Q209&lt;1945,"Oil",IF(Q209&lt;1980,"Dual Fuel","Natural Gas")),IF(E209="Downstate/LI/HV",IF(Q209&lt;1980,"Dual Fuel","Natural Gas"),IF(Q209&lt;1945,"Dual Fuel","Natural Gas"))))</f>
        <v>Dual Fuel</v>
      </c>
      <c r="AC209" s="42">
        <f t="shared" si="93"/>
        <v>3</v>
      </c>
      <c r="AD209" s="44" t="str">
        <f>IF(AND(E209="Upstate",Q209&gt;=1945),"Furnace",IF(Q209&gt;=1980,"HW Boiler",IF(AND(E209="Downstate/LI/HV",Q209&gt;=1945),"Furnace","Steam Boiler")))</f>
        <v>Steam Boiler</v>
      </c>
      <c r="AE209" s="42">
        <f t="shared" si="94"/>
        <v>2</v>
      </c>
      <c r="AF209" s="45">
        <v>1990</v>
      </c>
      <c r="AG209" s="40">
        <f t="shared" si="95"/>
        <v>2</v>
      </c>
      <c r="AH209" s="45" t="str">
        <f>IF(AND(E209="Upstate",Q209&gt;=1945),"Forced Air",IF(Q209&gt;=1980,"Hydronic",IF(AND(E209="Downstate/LI/HV",Q209&gt;=1945),"Forced Air","Steam")))</f>
        <v>Steam</v>
      </c>
      <c r="AI209" s="40">
        <f t="shared" si="96"/>
        <v>2</v>
      </c>
      <c r="AJ209" s="46" t="s">
        <v>42</v>
      </c>
      <c r="AK209" s="40">
        <f t="shared" si="97"/>
        <v>0</v>
      </c>
      <c r="AL209" s="9" t="s">
        <v>1064</v>
      </c>
      <c r="AM209" s="9">
        <f t="shared" si="98"/>
        <v>1</v>
      </c>
      <c r="AN209" s="9" t="s">
        <v>1047</v>
      </c>
      <c r="AO209" s="47">
        <f>VLOOKUP(AN209,'Data Tables'!$E$4:$F$15,2,FALSE)</f>
        <v>8.6002589999999994</v>
      </c>
      <c r="AP209" s="9">
        <f t="shared" si="99"/>
        <v>4</v>
      </c>
      <c r="AQ209" s="9" t="s">
        <v>1061</v>
      </c>
      <c r="AR209" s="9">
        <f t="shared" si="100"/>
        <v>4</v>
      </c>
      <c r="AS209" s="9" t="str">
        <f t="shared" si="101"/>
        <v>Not NYC</v>
      </c>
      <c r="AT209" s="9"/>
      <c r="AU209" s="9">
        <f t="shared" si="102"/>
        <v>0</v>
      </c>
      <c r="AV209" s="9">
        <f t="shared" si="103"/>
        <v>65</v>
      </c>
    </row>
    <row r="210" spans="1:48" hidden="1" x14ac:dyDescent="0.25">
      <c r="A210" s="9" t="s">
        <v>396</v>
      </c>
      <c r="B210" s="9" t="s">
        <v>397</v>
      </c>
      <c r="C210" s="9" t="s">
        <v>62</v>
      </c>
      <c r="D210" s="9" t="s">
        <v>63</v>
      </c>
      <c r="E210" t="s">
        <v>63</v>
      </c>
      <c r="F210" t="str">
        <f t="shared" si="84"/>
        <v>NYC</v>
      </c>
      <c r="G210" s="9" t="s">
        <v>53</v>
      </c>
      <c r="H210" s="36">
        <v>40.735508000000003</v>
      </c>
      <c r="I210" s="36">
        <v>-73.997113999999996</v>
      </c>
      <c r="J210" s="40">
        <f t="shared" si="80"/>
        <v>2</v>
      </c>
      <c r="K210" s="40">
        <f t="shared" si="85"/>
        <v>0</v>
      </c>
      <c r="L210" s="40">
        <f t="shared" si="86"/>
        <v>1</v>
      </c>
      <c r="M210" s="41">
        <v>172639.88211038959</v>
      </c>
      <c r="N210" s="41">
        <v>19434.606611842104</v>
      </c>
      <c r="O210" s="41">
        <v>11871.530716885027</v>
      </c>
      <c r="P210" s="42">
        <f t="shared" si="87"/>
        <v>3</v>
      </c>
      <c r="Q210" s="43">
        <v>1931</v>
      </c>
      <c r="R210" s="43"/>
      <c r="S210" s="40">
        <f t="shared" si="88"/>
        <v>4</v>
      </c>
      <c r="T210" s="40"/>
      <c r="U210" s="40">
        <f t="shared" si="89"/>
        <v>0</v>
      </c>
      <c r="V210" s="40" t="str">
        <f>IFERROR(VLOOKUP(A210,'Data Tables'!$L$3:$M$89,2,FALSE),"No")</f>
        <v>Yes</v>
      </c>
      <c r="W210" s="40">
        <f t="shared" si="90"/>
        <v>4</v>
      </c>
      <c r="X210" s="43"/>
      <c r="Y210" s="40">
        <f t="shared" si="91"/>
        <v>0</v>
      </c>
      <c r="Z210" s="41" t="s">
        <v>40</v>
      </c>
      <c r="AA210" s="40">
        <f t="shared" si="92"/>
        <v>0</v>
      </c>
      <c r="AB210" s="41" t="s">
        <v>201</v>
      </c>
      <c r="AC210" s="42">
        <f t="shared" si="93"/>
        <v>4</v>
      </c>
      <c r="AD210" s="41" t="s">
        <v>74</v>
      </c>
      <c r="AE210" s="42">
        <f t="shared" si="94"/>
        <v>2</v>
      </c>
      <c r="AF210" s="43">
        <v>2010</v>
      </c>
      <c r="AG210" s="40">
        <f t="shared" si="95"/>
        <v>1</v>
      </c>
      <c r="AH210" s="43" t="s">
        <v>49</v>
      </c>
      <c r="AI210" s="40">
        <f t="shared" si="96"/>
        <v>2</v>
      </c>
      <c r="AJ210" s="46" t="s">
        <v>42</v>
      </c>
      <c r="AK210" s="40">
        <f t="shared" si="97"/>
        <v>0</v>
      </c>
      <c r="AL210" s="9" t="s">
        <v>1048</v>
      </c>
      <c r="AM210" s="9">
        <f t="shared" si="98"/>
        <v>4</v>
      </c>
      <c r="AN210" s="9" t="s">
        <v>1055</v>
      </c>
      <c r="AO210" s="47">
        <f>VLOOKUP(AN210,'Data Tables'!$E$4:$F$15,2,FALSE)</f>
        <v>20.157194</v>
      </c>
      <c r="AP210" s="9">
        <f t="shared" si="99"/>
        <v>0</v>
      </c>
      <c r="AQ210" s="9" t="s">
        <v>1050</v>
      </c>
      <c r="AR210" s="9">
        <f t="shared" si="100"/>
        <v>2</v>
      </c>
      <c r="AS210" s="9" t="str">
        <f t="shared" si="101"/>
        <v>NYC Oil</v>
      </c>
      <c r="AT210" s="9"/>
      <c r="AU210" s="9">
        <f t="shared" si="102"/>
        <v>4</v>
      </c>
      <c r="AV210" s="9">
        <f t="shared" si="103"/>
        <v>65</v>
      </c>
    </row>
    <row r="211" spans="1:48" x14ac:dyDescent="0.25">
      <c r="A211" s="9" t="s">
        <v>932</v>
      </c>
      <c r="B211" s="9" t="s">
        <v>933</v>
      </c>
      <c r="C211" s="9" t="s">
        <v>934</v>
      </c>
      <c r="D211" s="9" t="s">
        <v>935</v>
      </c>
      <c r="E211" t="s">
        <v>1035</v>
      </c>
      <c r="F211" t="str">
        <f t="shared" si="84"/>
        <v>Not NYC</v>
      </c>
      <c r="G211" s="9" t="s">
        <v>53</v>
      </c>
      <c r="H211" s="36">
        <v>42.615253000000003</v>
      </c>
      <c r="I211" s="36">
        <v>-77.090562000000006</v>
      </c>
      <c r="J211" s="40">
        <f t="shared" si="80"/>
        <v>2</v>
      </c>
      <c r="K211" s="40">
        <f t="shared" si="85"/>
        <v>0</v>
      </c>
      <c r="L211" s="40">
        <f t="shared" si="86"/>
        <v>1</v>
      </c>
      <c r="M211" s="41">
        <v>32454.104318181817</v>
      </c>
      <c r="N211" s="41">
        <v>3653.4591118421049</v>
      </c>
      <c r="O211" s="41">
        <f t="shared" ref="O211:O243" si="104">(M211/0.85)*116.9*0.0005</f>
        <v>2231.6969381149734</v>
      </c>
      <c r="P211" s="42">
        <f t="shared" si="87"/>
        <v>1</v>
      </c>
      <c r="Q211" s="43">
        <v>1924</v>
      </c>
      <c r="R211" s="43"/>
      <c r="S211" s="40">
        <f t="shared" si="88"/>
        <v>4</v>
      </c>
      <c r="T211" s="40"/>
      <c r="U211" s="40">
        <f t="shared" si="89"/>
        <v>0</v>
      </c>
      <c r="V211" s="40" t="str">
        <f>IFERROR(VLOOKUP(A211,'Data Tables'!$L$3:$M$89,2,FALSE),"No")</f>
        <v>Yes</v>
      </c>
      <c r="W211" s="40">
        <f t="shared" si="90"/>
        <v>4</v>
      </c>
      <c r="X211" s="43" t="s">
        <v>1110</v>
      </c>
      <c r="Y211" s="40">
        <f t="shared" si="91"/>
        <v>4</v>
      </c>
      <c r="Z211" s="43" t="s">
        <v>46</v>
      </c>
      <c r="AA211" s="40">
        <f t="shared" si="92"/>
        <v>4</v>
      </c>
      <c r="AB211" s="44" t="str">
        <f t="shared" ref="AB211:AB217" si="105">IF(AND(E211="Manhattan",G211="Multifamily Housing"),IF(Q211&lt;1980,"Dual Fuel","Natural Gas"),IF(AND(E211="Manhattan",G211&lt;&gt;"Multifamily Housing"),IF(Q211&lt;1945,"Oil",IF(Q211&lt;1980,"Dual Fuel","Natural Gas")),IF(E211="Downstate/LI/HV",IF(Q211&lt;1980,"Dual Fuel","Natural Gas"),IF(Q211&lt;1945,"Dual Fuel","Natural Gas"))))</f>
        <v>Dual Fuel</v>
      </c>
      <c r="AC211" s="42">
        <f t="shared" si="93"/>
        <v>3</v>
      </c>
      <c r="AD211" s="44" t="str">
        <f t="shared" ref="AD211:AD216" si="106">IF(AND(E211="Upstate",Q211&gt;=1945),"Furnace",IF(Q211&gt;=1980,"HW Boiler",IF(AND(E211="Downstate/LI/HV",Q211&gt;=1945),"Furnace","Steam Boiler")))</f>
        <v>Steam Boiler</v>
      </c>
      <c r="AE211" s="42">
        <f t="shared" si="94"/>
        <v>2</v>
      </c>
      <c r="AF211" s="45">
        <v>1990</v>
      </c>
      <c r="AG211" s="40">
        <f t="shared" si="95"/>
        <v>2</v>
      </c>
      <c r="AH211" s="45" t="str">
        <f t="shared" ref="AH211:AH217" si="107">IF(AND(E211="Upstate",Q211&gt;=1945),"Forced Air",IF(Q211&gt;=1980,"Hydronic",IF(AND(E211="Downstate/LI/HV",Q211&gt;=1945),"Forced Air","Steam")))</f>
        <v>Steam</v>
      </c>
      <c r="AI211" s="40">
        <f t="shared" si="96"/>
        <v>2</v>
      </c>
      <c r="AJ211" s="46" t="s">
        <v>42</v>
      </c>
      <c r="AK211" s="40">
        <f t="shared" si="97"/>
        <v>0</v>
      </c>
      <c r="AL211" s="9" t="s">
        <v>1060</v>
      </c>
      <c r="AM211" s="9">
        <f t="shared" si="98"/>
        <v>2</v>
      </c>
      <c r="AN211" s="9" t="s">
        <v>1053</v>
      </c>
      <c r="AO211" s="47">
        <f>VLOOKUP(AN211,'Data Tables'!$E$4:$F$15,2,FALSE)</f>
        <v>9.6621608999999999</v>
      </c>
      <c r="AP211" s="9">
        <f t="shared" si="99"/>
        <v>3</v>
      </c>
      <c r="AQ211" s="9" t="s">
        <v>1061</v>
      </c>
      <c r="AR211" s="9">
        <f t="shared" si="100"/>
        <v>4</v>
      </c>
      <c r="AS211" s="9" t="str">
        <f t="shared" si="101"/>
        <v>Not NYC</v>
      </c>
      <c r="AT211" s="9"/>
      <c r="AU211" s="9">
        <f t="shared" si="102"/>
        <v>0</v>
      </c>
      <c r="AV211" s="9">
        <f t="shared" si="103"/>
        <v>65</v>
      </c>
    </row>
    <row r="212" spans="1:48" x14ac:dyDescent="0.25">
      <c r="A212" s="9" t="s">
        <v>764</v>
      </c>
      <c r="B212" s="9"/>
      <c r="C212" s="9" t="s">
        <v>449</v>
      </c>
      <c r="D212" s="9" t="s">
        <v>450</v>
      </c>
      <c r="E212" t="s">
        <v>1034</v>
      </c>
      <c r="F212" t="str">
        <f t="shared" si="84"/>
        <v>Not NYC</v>
      </c>
      <c r="G212" s="9" t="s">
        <v>316</v>
      </c>
      <c r="H212" s="36">
        <v>41.388530000000003</v>
      </c>
      <c r="I212" s="36">
        <v>-72.085989999999995</v>
      </c>
      <c r="J212" s="40">
        <f t="shared" si="80"/>
        <v>3</v>
      </c>
      <c r="K212" s="40">
        <f t="shared" si="85"/>
        <v>2</v>
      </c>
      <c r="L212" s="40">
        <f t="shared" si="86"/>
        <v>3</v>
      </c>
      <c r="M212" s="41">
        <v>44759.245197981691</v>
      </c>
      <c r="N212" s="41">
        <v>6517.5743007587371</v>
      </c>
      <c r="O212" s="41">
        <f t="shared" si="104"/>
        <v>3077.8563315553292</v>
      </c>
      <c r="P212" s="42">
        <f t="shared" si="87"/>
        <v>1</v>
      </c>
      <c r="Q212" s="43">
        <v>1900</v>
      </c>
      <c r="R212" s="43"/>
      <c r="S212" s="40">
        <f t="shared" si="88"/>
        <v>4</v>
      </c>
      <c r="T212" s="40" t="s">
        <v>1162</v>
      </c>
      <c r="U212" s="40">
        <f t="shared" si="89"/>
        <v>4</v>
      </c>
      <c r="V212" s="40" t="str">
        <f>IFERROR(VLOOKUP(A212,'Data Tables'!$L$3:$M$89,2,FALSE),"No")</f>
        <v>No</v>
      </c>
      <c r="W212" s="40">
        <f t="shared" si="90"/>
        <v>0</v>
      </c>
      <c r="X212" s="43"/>
      <c r="Y212" s="40">
        <f t="shared" si="91"/>
        <v>0</v>
      </c>
      <c r="Z212" s="43" t="s">
        <v>46</v>
      </c>
      <c r="AA212" s="40">
        <f t="shared" si="92"/>
        <v>4</v>
      </c>
      <c r="AB212" s="44" t="str">
        <f t="shared" si="105"/>
        <v>Dual Fuel</v>
      </c>
      <c r="AC212" s="42">
        <f t="shared" si="93"/>
        <v>3</v>
      </c>
      <c r="AD212" s="44" t="str">
        <f t="shared" si="106"/>
        <v>Steam Boiler</v>
      </c>
      <c r="AE212" s="42">
        <f t="shared" si="94"/>
        <v>2</v>
      </c>
      <c r="AF212" s="45">
        <v>1990</v>
      </c>
      <c r="AG212" s="40">
        <f t="shared" si="95"/>
        <v>2</v>
      </c>
      <c r="AH212" s="45" t="str">
        <f t="shared" si="107"/>
        <v>Steam</v>
      </c>
      <c r="AI212" s="40">
        <f t="shared" si="96"/>
        <v>2</v>
      </c>
      <c r="AJ212" s="46" t="s">
        <v>42</v>
      </c>
      <c r="AK212" s="40">
        <f t="shared" si="97"/>
        <v>0</v>
      </c>
      <c r="AL212" s="9" t="s">
        <v>1048</v>
      </c>
      <c r="AM212" s="9">
        <f t="shared" si="98"/>
        <v>4</v>
      </c>
      <c r="AN212" s="9" t="s">
        <v>1052</v>
      </c>
      <c r="AO212" s="47">
        <f>VLOOKUP(AN212,'Data Tables'!$E$4:$F$15,2,FALSE)</f>
        <v>18.814844999999998</v>
      </c>
      <c r="AP212" s="9">
        <f t="shared" si="99"/>
        <v>1</v>
      </c>
      <c r="AQ212" s="9" t="s">
        <v>1058</v>
      </c>
      <c r="AR212" s="9">
        <f t="shared" si="100"/>
        <v>1</v>
      </c>
      <c r="AS212" s="9" t="str">
        <f t="shared" si="101"/>
        <v>Not NYC</v>
      </c>
      <c r="AT212" s="9"/>
      <c r="AU212" s="9">
        <f t="shared" si="102"/>
        <v>0</v>
      </c>
      <c r="AV212" s="9">
        <f t="shared" si="103"/>
        <v>65</v>
      </c>
    </row>
    <row r="213" spans="1:48" hidden="1" x14ac:dyDescent="0.25">
      <c r="A213" s="9" t="s">
        <v>240</v>
      </c>
      <c r="B213" s="9" t="s">
        <v>241</v>
      </c>
      <c r="C213" s="9" t="s">
        <v>45</v>
      </c>
      <c r="D213" s="9" t="s">
        <v>45</v>
      </c>
      <c r="E213" t="s">
        <v>1034</v>
      </c>
      <c r="F213" t="str">
        <f t="shared" si="84"/>
        <v>NYC</v>
      </c>
      <c r="G213" s="9" t="s">
        <v>76</v>
      </c>
      <c r="H213" s="36">
        <v>40.867495099999999</v>
      </c>
      <c r="I213" s="36">
        <v>-73.905149600000001</v>
      </c>
      <c r="J213" s="40">
        <f t="shared" si="80"/>
        <v>4</v>
      </c>
      <c r="K213" s="40">
        <f t="shared" si="85"/>
        <v>4</v>
      </c>
      <c r="L213" s="40">
        <f t="shared" si="86"/>
        <v>4</v>
      </c>
      <c r="M213" s="41">
        <v>95459.265123529403</v>
      </c>
      <c r="N213" s="41">
        <v>40150.274457558131</v>
      </c>
      <c r="O213" s="41">
        <f t="shared" si="104"/>
        <v>6564.2282899650518</v>
      </c>
      <c r="P213" s="42">
        <f t="shared" si="87"/>
        <v>2</v>
      </c>
      <c r="Q213" s="43">
        <v>1905</v>
      </c>
      <c r="R213" s="43"/>
      <c r="S213" s="40">
        <f t="shared" si="88"/>
        <v>4</v>
      </c>
      <c r="T213" s="40"/>
      <c r="U213" s="40">
        <f t="shared" si="89"/>
        <v>0</v>
      </c>
      <c r="V213" s="40" t="str">
        <f>IFERROR(VLOOKUP(A213,'Data Tables'!$L$3:$M$89,2,FALSE),"No")</f>
        <v>No</v>
      </c>
      <c r="W213" s="40">
        <f t="shared" si="90"/>
        <v>0</v>
      </c>
      <c r="X213" s="43"/>
      <c r="Y213" s="40">
        <f t="shared" si="91"/>
        <v>0</v>
      </c>
      <c r="Z213" s="41" t="s">
        <v>67</v>
      </c>
      <c r="AA213" s="40">
        <f t="shared" si="92"/>
        <v>2</v>
      </c>
      <c r="AB213" s="44" t="str">
        <f t="shared" si="105"/>
        <v>Dual Fuel</v>
      </c>
      <c r="AC213" s="42">
        <f t="shared" si="93"/>
        <v>3</v>
      </c>
      <c r="AD213" s="44" t="str">
        <f t="shared" si="106"/>
        <v>Steam Boiler</v>
      </c>
      <c r="AE213" s="42">
        <f t="shared" si="94"/>
        <v>2</v>
      </c>
      <c r="AF213" s="45">
        <v>1990</v>
      </c>
      <c r="AG213" s="40">
        <f t="shared" si="95"/>
        <v>2</v>
      </c>
      <c r="AH213" s="45" t="str">
        <f t="shared" si="107"/>
        <v>Steam</v>
      </c>
      <c r="AI213" s="40">
        <f t="shared" si="96"/>
        <v>2</v>
      </c>
      <c r="AJ213" s="46" t="s">
        <v>42</v>
      </c>
      <c r="AK213" s="40">
        <f t="shared" si="97"/>
        <v>0</v>
      </c>
      <c r="AL213" s="9" t="s">
        <v>1048</v>
      </c>
      <c r="AM213" s="9">
        <f t="shared" si="98"/>
        <v>4</v>
      </c>
      <c r="AN213" s="9" t="s">
        <v>1055</v>
      </c>
      <c r="AO213" s="47">
        <f>VLOOKUP(AN213,'Data Tables'!$E$4:$F$15,2,FALSE)</f>
        <v>20.157194</v>
      </c>
      <c r="AP213" s="9">
        <f t="shared" si="99"/>
        <v>0</v>
      </c>
      <c r="AQ213" s="9" t="s">
        <v>1050</v>
      </c>
      <c r="AR213" s="9">
        <f t="shared" si="100"/>
        <v>2</v>
      </c>
      <c r="AS213" s="9" t="str">
        <f t="shared" si="101"/>
        <v>NYC Dual Fuel</v>
      </c>
      <c r="AT213" s="9" t="s">
        <v>1162</v>
      </c>
      <c r="AU213" s="9">
        <f t="shared" si="102"/>
        <v>0</v>
      </c>
      <c r="AV213" s="9">
        <f t="shared" si="103"/>
        <v>64</v>
      </c>
    </row>
    <row r="214" spans="1:48" hidden="1" x14ac:dyDescent="0.25">
      <c r="A214" s="9" t="s">
        <v>220</v>
      </c>
      <c r="B214" s="38" t="s">
        <v>221</v>
      </c>
      <c r="C214" s="9" t="s">
        <v>38</v>
      </c>
      <c r="D214" s="9" t="s">
        <v>38</v>
      </c>
      <c r="E214" t="s">
        <v>1034</v>
      </c>
      <c r="F214" t="str">
        <f t="shared" si="84"/>
        <v>NYC</v>
      </c>
      <c r="G214" s="9" t="s">
        <v>76</v>
      </c>
      <c r="H214" s="36">
        <v>40.690850699999999</v>
      </c>
      <c r="I214" s="36">
        <v>-73.977994699999996</v>
      </c>
      <c r="J214" s="40">
        <f t="shared" si="80"/>
        <v>4</v>
      </c>
      <c r="K214" s="40">
        <f t="shared" si="85"/>
        <v>4</v>
      </c>
      <c r="L214" s="40">
        <f t="shared" si="86"/>
        <v>4</v>
      </c>
      <c r="M214" s="41">
        <v>109851.585096</v>
      </c>
      <c r="N214" s="41">
        <v>46203.700452697667</v>
      </c>
      <c r="O214" s="41">
        <f t="shared" si="104"/>
        <v>7553.9119398367066</v>
      </c>
      <c r="P214" s="42">
        <f t="shared" si="87"/>
        <v>3</v>
      </c>
      <c r="Q214" s="43">
        <v>1982</v>
      </c>
      <c r="R214" s="43"/>
      <c r="S214" s="40">
        <f t="shared" si="88"/>
        <v>1</v>
      </c>
      <c r="T214" s="40"/>
      <c r="U214" s="40">
        <f t="shared" si="89"/>
        <v>0</v>
      </c>
      <c r="V214" s="40" t="str">
        <f>IFERROR(VLOOKUP(A214,'Data Tables'!$L$3:$M$89,2,FALSE),"No")</f>
        <v>No</v>
      </c>
      <c r="W214" s="40">
        <f t="shared" si="90"/>
        <v>0</v>
      </c>
      <c r="X214" s="43"/>
      <c r="Y214" s="40">
        <f t="shared" si="91"/>
        <v>0</v>
      </c>
      <c r="Z214" s="41" t="s">
        <v>77</v>
      </c>
      <c r="AA214" s="40">
        <f t="shared" si="92"/>
        <v>1</v>
      </c>
      <c r="AB214" s="44" t="str">
        <f t="shared" si="105"/>
        <v>Natural Gas</v>
      </c>
      <c r="AC214" s="42">
        <f t="shared" si="93"/>
        <v>2</v>
      </c>
      <c r="AD214" s="44" t="str">
        <f t="shared" si="106"/>
        <v>HW Boiler</v>
      </c>
      <c r="AE214" s="42">
        <f t="shared" si="94"/>
        <v>4</v>
      </c>
      <c r="AF214" s="45">
        <v>1990</v>
      </c>
      <c r="AG214" s="40">
        <f t="shared" si="95"/>
        <v>2</v>
      </c>
      <c r="AH214" s="45" t="str">
        <f t="shared" si="107"/>
        <v>Hydronic</v>
      </c>
      <c r="AI214" s="40">
        <f t="shared" si="96"/>
        <v>4</v>
      </c>
      <c r="AJ214" s="46" t="s">
        <v>42</v>
      </c>
      <c r="AK214" s="40">
        <f t="shared" si="97"/>
        <v>0</v>
      </c>
      <c r="AL214" s="9" t="s">
        <v>1048</v>
      </c>
      <c r="AM214" s="9">
        <f t="shared" si="98"/>
        <v>4</v>
      </c>
      <c r="AN214" s="9" t="s">
        <v>1055</v>
      </c>
      <c r="AO214" s="47">
        <f>VLOOKUP(AN214,'Data Tables'!$E$4:$F$15,2,FALSE)</f>
        <v>20.157194</v>
      </c>
      <c r="AP214" s="9">
        <f t="shared" si="99"/>
        <v>0</v>
      </c>
      <c r="AQ214" s="9" t="s">
        <v>1050</v>
      </c>
      <c r="AR214" s="9">
        <f t="shared" si="100"/>
        <v>2</v>
      </c>
      <c r="AS214" s="9" t="str">
        <f t="shared" si="101"/>
        <v>NYC Natural Gas</v>
      </c>
      <c r="AT214" s="9" t="s">
        <v>1162</v>
      </c>
      <c r="AU214" s="9">
        <f t="shared" si="102"/>
        <v>0</v>
      </c>
      <c r="AV214" s="9">
        <f t="shared" si="103"/>
        <v>64</v>
      </c>
    </row>
    <row r="215" spans="1:48" x14ac:dyDescent="0.25">
      <c r="A215" s="9" t="s">
        <v>803</v>
      </c>
      <c r="B215" s="9" t="s">
        <v>804</v>
      </c>
      <c r="C215" s="9" t="s">
        <v>805</v>
      </c>
      <c r="D215" s="9" t="s">
        <v>418</v>
      </c>
      <c r="E215" t="s">
        <v>1035</v>
      </c>
      <c r="F215" t="str">
        <f t="shared" si="84"/>
        <v>Not NYC</v>
      </c>
      <c r="G215" s="9" t="s">
        <v>339</v>
      </c>
      <c r="H215" s="36">
        <v>42.490620849351799</v>
      </c>
      <c r="I215" s="36">
        <v>-78.932890829894205</v>
      </c>
      <c r="J215" s="40">
        <f t="shared" si="80"/>
        <v>3</v>
      </c>
      <c r="K215" s="40">
        <f t="shared" si="85"/>
        <v>1</v>
      </c>
      <c r="L215" s="40">
        <f t="shared" si="86"/>
        <v>1</v>
      </c>
      <c r="M215" s="41">
        <v>40068.198528607587</v>
      </c>
      <c r="N215" s="41">
        <v>21981.858915000004</v>
      </c>
      <c r="O215" s="41">
        <f t="shared" si="104"/>
        <v>2755.277887055428</v>
      </c>
      <c r="P215" s="42">
        <f t="shared" si="87"/>
        <v>1</v>
      </c>
      <c r="Q215" s="43">
        <v>1982</v>
      </c>
      <c r="R215" s="43"/>
      <c r="S215" s="40">
        <f t="shared" si="88"/>
        <v>1</v>
      </c>
      <c r="T215" s="40" t="s">
        <v>1162</v>
      </c>
      <c r="U215" s="40">
        <f t="shared" si="89"/>
        <v>4</v>
      </c>
      <c r="V215" s="40" t="str">
        <f>IFERROR(VLOOKUP(A215,'Data Tables'!$L$3:$M$89,2,FALSE),"No")</f>
        <v>No</v>
      </c>
      <c r="W215" s="40">
        <f t="shared" si="90"/>
        <v>0</v>
      </c>
      <c r="X215" s="43"/>
      <c r="Y215" s="40">
        <f t="shared" si="91"/>
        <v>0</v>
      </c>
      <c r="Z215" s="43" t="s">
        <v>46</v>
      </c>
      <c r="AA215" s="40">
        <f t="shared" si="92"/>
        <v>4</v>
      </c>
      <c r="AB215" s="44" t="str">
        <f t="shared" si="105"/>
        <v>Natural Gas</v>
      </c>
      <c r="AC215" s="42">
        <f t="shared" si="93"/>
        <v>2</v>
      </c>
      <c r="AD215" s="44" t="str">
        <f t="shared" si="106"/>
        <v>Furnace</v>
      </c>
      <c r="AE215" s="42">
        <f t="shared" si="94"/>
        <v>3</v>
      </c>
      <c r="AF215" s="45">
        <v>1990</v>
      </c>
      <c r="AG215" s="40">
        <f t="shared" si="95"/>
        <v>2</v>
      </c>
      <c r="AH215" s="45" t="str">
        <f t="shared" si="107"/>
        <v>Forced Air</v>
      </c>
      <c r="AI215" s="40">
        <f t="shared" si="96"/>
        <v>4</v>
      </c>
      <c r="AJ215" s="46" t="s">
        <v>42</v>
      </c>
      <c r="AK215" s="40">
        <f t="shared" si="97"/>
        <v>0</v>
      </c>
      <c r="AL215" s="9" t="s">
        <v>1060</v>
      </c>
      <c r="AM215" s="9">
        <f t="shared" si="98"/>
        <v>2</v>
      </c>
      <c r="AN215" s="9" t="s">
        <v>1047</v>
      </c>
      <c r="AO215" s="47">
        <f>VLOOKUP(AN215,'Data Tables'!$E$4:$F$15,2,FALSE)</f>
        <v>8.6002589999999994</v>
      </c>
      <c r="AP215" s="9">
        <f t="shared" si="99"/>
        <v>4</v>
      </c>
      <c r="AQ215" s="9" t="s">
        <v>1061</v>
      </c>
      <c r="AR215" s="9">
        <f t="shared" si="100"/>
        <v>4</v>
      </c>
      <c r="AS215" s="9" t="str">
        <f t="shared" si="101"/>
        <v>Not NYC</v>
      </c>
      <c r="AT215" s="9"/>
      <c r="AU215" s="9">
        <f t="shared" si="102"/>
        <v>0</v>
      </c>
      <c r="AV215" s="9">
        <f t="shared" si="103"/>
        <v>65</v>
      </c>
    </row>
    <row r="216" spans="1:48" x14ac:dyDescent="0.25">
      <c r="A216" s="9" t="s">
        <v>813</v>
      </c>
      <c r="B216" s="9" t="s">
        <v>814</v>
      </c>
      <c r="C216" s="9" t="s">
        <v>815</v>
      </c>
      <c r="D216" s="9" t="s">
        <v>816</v>
      </c>
      <c r="E216" t="s">
        <v>1035</v>
      </c>
      <c r="F216" t="str">
        <f t="shared" si="84"/>
        <v>Not NYC</v>
      </c>
      <c r="G216" s="9" t="s">
        <v>76</v>
      </c>
      <c r="H216" s="36">
        <v>42.369033000000002</v>
      </c>
      <c r="I216" s="36">
        <v>-77.285396000000006</v>
      </c>
      <c r="J216" s="40">
        <f t="shared" si="80"/>
        <v>4</v>
      </c>
      <c r="K216" s="40">
        <f t="shared" si="85"/>
        <v>4</v>
      </c>
      <c r="L216" s="40">
        <f t="shared" si="86"/>
        <v>4</v>
      </c>
      <c r="M216" s="41">
        <v>39138.03711157645</v>
      </c>
      <c r="N216" s="41">
        <v>17066.004554466479</v>
      </c>
      <c r="O216" s="41">
        <f t="shared" si="104"/>
        <v>2691.3156107901691</v>
      </c>
      <c r="P216" s="42">
        <f t="shared" si="87"/>
        <v>1</v>
      </c>
      <c r="Q216" s="43">
        <v>1937</v>
      </c>
      <c r="R216" s="43">
        <v>2013</v>
      </c>
      <c r="S216" s="40">
        <f t="shared" si="88"/>
        <v>0</v>
      </c>
      <c r="T216" s="40"/>
      <c r="U216" s="40">
        <f t="shared" si="89"/>
        <v>0</v>
      </c>
      <c r="V216" s="40" t="str">
        <f>IFERROR(VLOOKUP(A216,'Data Tables'!$L$3:$M$89,2,FALSE),"No")</f>
        <v>No</v>
      </c>
      <c r="W216" s="40">
        <f t="shared" si="90"/>
        <v>0</v>
      </c>
      <c r="X216" s="43"/>
      <c r="Y216" s="40">
        <f t="shared" si="91"/>
        <v>0</v>
      </c>
      <c r="Z216" s="43" t="s">
        <v>46</v>
      </c>
      <c r="AA216" s="40">
        <f t="shared" si="92"/>
        <v>4</v>
      </c>
      <c r="AB216" s="44" t="str">
        <f t="shared" si="105"/>
        <v>Dual Fuel</v>
      </c>
      <c r="AC216" s="42">
        <f t="shared" si="93"/>
        <v>3</v>
      </c>
      <c r="AD216" s="44" t="str">
        <f t="shared" si="106"/>
        <v>Steam Boiler</v>
      </c>
      <c r="AE216" s="42">
        <f t="shared" si="94"/>
        <v>2</v>
      </c>
      <c r="AF216" s="45">
        <v>1990</v>
      </c>
      <c r="AG216" s="40">
        <f t="shared" si="95"/>
        <v>2</v>
      </c>
      <c r="AH216" s="45" t="str">
        <f t="shared" si="107"/>
        <v>Steam</v>
      </c>
      <c r="AI216" s="40">
        <f t="shared" si="96"/>
        <v>2</v>
      </c>
      <c r="AJ216" s="46" t="s">
        <v>42</v>
      </c>
      <c r="AK216" s="40">
        <f t="shared" si="97"/>
        <v>0</v>
      </c>
      <c r="AL216" s="9" t="s">
        <v>1064</v>
      </c>
      <c r="AM216" s="9">
        <f t="shared" si="98"/>
        <v>1</v>
      </c>
      <c r="AN216" s="9" t="s">
        <v>1053</v>
      </c>
      <c r="AO216" s="47">
        <f>VLOOKUP(AN216,'Data Tables'!$E$4:$F$15,2,FALSE)</f>
        <v>9.6621608999999999</v>
      </c>
      <c r="AP216" s="9">
        <f t="shared" si="99"/>
        <v>3</v>
      </c>
      <c r="AQ216" s="9" t="s">
        <v>1061</v>
      </c>
      <c r="AR216" s="9">
        <f t="shared" si="100"/>
        <v>4</v>
      </c>
      <c r="AS216" s="9" t="str">
        <f t="shared" si="101"/>
        <v>Not NYC</v>
      </c>
      <c r="AT216" s="9"/>
      <c r="AU216" s="9">
        <f t="shared" si="102"/>
        <v>0</v>
      </c>
      <c r="AV216" s="9">
        <f t="shared" si="103"/>
        <v>64</v>
      </c>
    </row>
    <row r="217" spans="1:48" x14ac:dyDescent="0.25">
      <c r="A217" s="9" t="s">
        <v>908</v>
      </c>
      <c r="B217" s="9" t="s">
        <v>909</v>
      </c>
      <c r="C217" s="9" t="s">
        <v>636</v>
      </c>
      <c r="D217" s="9" t="s">
        <v>424</v>
      </c>
      <c r="E217" t="s">
        <v>1034</v>
      </c>
      <c r="F217" t="str">
        <f t="shared" si="84"/>
        <v>Not NYC</v>
      </c>
      <c r="G217" s="9" t="s">
        <v>76</v>
      </c>
      <c r="H217" s="36">
        <v>40.777656999999998</v>
      </c>
      <c r="I217" s="36">
        <v>-72.977818999999997</v>
      </c>
      <c r="J217" s="40">
        <f t="shared" ref="J217:J240" si="108">IF(OR(G217="Hospitals",G217="Nursing Homes",G217="Hotels",G217="Airports"),4,IF(OR(G217="Multifamily Housing",G217="Correctional Facilities",G217="Military"),3,IF(G217="Colleges &amp; Universities",2,IF(G217="Office",0,666))))</f>
        <v>4</v>
      </c>
      <c r="K217" s="40">
        <f t="shared" si="85"/>
        <v>4</v>
      </c>
      <c r="L217" s="40">
        <f t="shared" si="86"/>
        <v>4</v>
      </c>
      <c r="M217" s="41">
        <v>34491.275850293212</v>
      </c>
      <c r="N217" s="41">
        <v>15039.800516116224</v>
      </c>
      <c r="O217" s="41">
        <f t="shared" si="104"/>
        <v>2371.7824393525157</v>
      </c>
      <c r="P217" s="42">
        <f t="shared" si="87"/>
        <v>1</v>
      </c>
      <c r="Q217" s="43">
        <v>1956</v>
      </c>
      <c r="R217" s="43"/>
      <c r="S217" s="40">
        <f t="shared" si="88"/>
        <v>3</v>
      </c>
      <c r="T217" s="40"/>
      <c r="U217" s="40">
        <f t="shared" si="89"/>
        <v>0</v>
      </c>
      <c r="V217" s="40" t="str">
        <f>IFERROR(VLOOKUP(A217,'Data Tables'!$L$3:$M$89,2,FALSE),"No")</f>
        <v>No</v>
      </c>
      <c r="W217" s="40">
        <f t="shared" si="90"/>
        <v>0</v>
      </c>
      <c r="X217" s="43" t="s">
        <v>1108</v>
      </c>
      <c r="Y217" s="40">
        <f t="shared" si="91"/>
        <v>4</v>
      </c>
      <c r="Z217" s="43" t="s">
        <v>156</v>
      </c>
      <c r="AA217" s="40">
        <f t="shared" si="92"/>
        <v>0</v>
      </c>
      <c r="AB217" s="44" t="str">
        <f t="shared" si="105"/>
        <v>Dual Fuel</v>
      </c>
      <c r="AC217" s="42">
        <f t="shared" si="93"/>
        <v>3</v>
      </c>
      <c r="AD217" s="41" t="s">
        <v>74</v>
      </c>
      <c r="AE217" s="42">
        <f t="shared" si="94"/>
        <v>2</v>
      </c>
      <c r="AF217" s="45">
        <v>1990</v>
      </c>
      <c r="AG217" s="40">
        <f t="shared" si="95"/>
        <v>2</v>
      </c>
      <c r="AH217" s="45" t="str">
        <f t="shared" si="107"/>
        <v>Forced Air</v>
      </c>
      <c r="AI217" s="40">
        <f t="shared" si="96"/>
        <v>4</v>
      </c>
      <c r="AJ217" s="46" t="s">
        <v>42</v>
      </c>
      <c r="AK217" s="40">
        <f t="shared" si="97"/>
        <v>0</v>
      </c>
      <c r="AL217" s="9" t="s">
        <v>1048</v>
      </c>
      <c r="AM217" s="9">
        <f t="shared" si="98"/>
        <v>4</v>
      </c>
      <c r="AN217" s="9" t="s">
        <v>1052</v>
      </c>
      <c r="AO217" s="47">
        <f>VLOOKUP(AN217,'Data Tables'!$E$4:$F$15,2,FALSE)</f>
        <v>18.814844999999998</v>
      </c>
      <c r="AP217" s="9">
        <f t="shared" si="99"/>
        <v>1</v>
      </c>
      <c r="AQ217" s="9" t="s">
        <v>1058</v>
      </c>
      <c r="AR217" s="9">
        <f t="shared" si="100"/>
        <v>1</v>
      </c>
      <c r="AS217" s="9" t="str">
        <f t="shared" si="101"/>
        <v>Not NYC</v>
      </c>
      <c r="AT217" s="9"/>
      <c r="AU217" s="9">
        <f t="shared" si="102"/>
        <v>0</v>
      </c>
      <c r="AV217" s="9">
        <f t="shared" si="103"/>
        <v>64</v>
      </c>
    </row>
    <row r="218" spans="1:48" x14ac:dyDescent="0.25">
      <c r="A218" s="9" t="s">
        <v>698</v>
      </c>
      <c r="B218" s="9" t="s">
        <v>699</v>
      </c>
      <c r="C218" s="9" t="s">
        <v>700</v>
      </c>
      <c r="D218" s="9" t="s">
        <v>437</v>
      </c>
      <c r="E218" t="s">
        <v>1034</v>
      </c>
      <c r="F218" t="str">
        <f t="shared" si="84"/>
        <v>Not NYC</v>
      </c>
      <c r="G218" s="9" t="s">
        <v>53</v>
      </c>
      <c r="H218" s="36">
        <v>42.717601999999999</v>
      </c>
      <c r="I218" s="36">
        <v>-73.752600000000001</v>
      </c>
      <c r="J218" s="40">
        <f t="shared" si="108"/>
        <v>2</v>
      </c>
      <c r="K218" s="40">
        <f t="shared" si="85"/>
        <v>0</v>
      </c>
      <c r="L218" s="40">
        <f t="shared" si="86"/>
        <v>1</v>
      </c>
      <c r="M218" s="41">
        <v>53608.264480519472</v>
      </c>
      <c r="N218" s="41">
        <v>6034.8484868421046</v>
      </c>
      <c r="O218" s="41">
        <f t="shared" si="104"/>
        <v>3686.35653986631</v>
      </c>
      <c r="P218" s="42">
        <f t="shared" si="87"/>
        <v>2</v>
      </c>
      <c r="Q218" s="43">
        <v>1938</v>
      </c>
      <c r="R218" s="43"/>
      <c r="S218" s="40">
        <f t="shared" si="88"/>
        <v>4</v>
      </c>
      <c r="T218" s="40"/>
      <c r="U218" s="40">
        <f t="shared" si="89"/>
        <v>0</v>
      </c>
      <c r="V218" s="40" t="str">
        <f>IFERROR(VLOOKUP(A218,'Data Tables'!$L$3:$M$89,2,FALSE),"No")</f>
        <v>Yes</v>
      </c>
      <c r="W218" s="40">
        <f t="shared" si="90"/>
        <v>4</v>
      </c>
      <c r="X218" s="43"/>
      <c r="Y218" s="40">
        <f t="shared" si="91"/>
        <v>0</v>
      </c>
      <c r="Z218" s="43" t="s">
        <v>46</v>
      </c>
      <c r="AA218" s="40">
        <f t="shared" si="92"/>
        <v>4</v>
      </c>
      <c r="AB218" s="43" t="s">
        <v>41</v>
      </c>
      <c r="AC218" s="42">
        <f t="shared" si="93"/>
        <v>2</v>
      </c>
      <c r="AD218" s="41" t="s">
        <v>74</v>
      </c>
      <c r="AE218" s="42">
        <f t="shared" si="94"/>
        <v>2</v>
      </c>
      <c r="AF218" s="45">
        <v>1990</v>
      </c>
      <c r="AG218" s="40">
        <f t="shared" si="95"/>
        <v>2</v>
      </c>
      <c r="AH218" s="43" t="s">
        <v>49</v>
      </c>
      <c r="AI218" s="40">
        <f t="shared" si="96"/>
        <v>2</v>
      </c>
      <c r="AJ218" s="46" t="s">
        <v>42</v>
      </c>
      <c r="AK218" s="40">
        <f t="shared" si="97"/>
        <v>0</v>
      </c>
      <c r="AL218" s="9" t="s">
        <v>1060</v>
      </c>
      <c r="AM218" s="9">
        <f t="shared" si="98"/>
        <v>2</v>
      </c>
      <c r="AN218" s="9" t="s">
        <v>1047</v>
      </c>
      <c r="AO218" s="47">
        <f>VLOOKUP(AN218,'Data Tables'!$E$4:$F$15,2,FALSE)</f>
        <v>8.6002589999999994</v>
      </c>
      <c r="AP218" s="9">
        <f t="shared" si="99"/>
        <v>4</v>
      </c>
      <c r="AQ218" s="9" t="s">
        <v>1061</v>
      </c>
      <c r="AR218" s="9">
        <f t="shared" si="100"/>
        <v>4</v>
      </c>
      <c r="AS218" s="9" t="str">
        <f t="shared" si="101"/>
        <v>Not NYC</v>
      </c>
      <c r="AT218" s="9"/>
      <c r="AU218" s="9">
        <f t="shared" si="102"/>
        <v>0</v>
      </c>
      <c r="AV218" s="9">
        <f t="shared" si="103"/>
        <v>64</v>
      </c>
    </row>
    <row r="219" spans="1:48" x14ac:dyDescent="0.25">
      <c r="A219" s="9" t="s">
        <v>852</v>
      </c>
      <c r="B219" s="9" t="s">
        <v>853</v>
      </c>
      <c r="C219" s="9" t="s">
        <v>524</v>
      </c>
      <c r="D219" s="9" t="s">
        <v>524</v>
      </c>
      <c r="E219" t="s">
        <v>1035</v>
      </c>
      <c r="F219" t="str">
        <f t="shared" si="84"/>
        <v>Not NYC</v>
      </c>
      <c r="G219" s="9" t="s">
        <v>53</v>
      </c>
      <c r="H219" s="36">
        <v>42.818097000000002</v>
      </c>
      <c r="I219" s="36">
        <v>-73.928787999999997</v>
      </c>
      <c r="J219" s="40">
        <f t="shared" si="108"/>
        <v>2</v>
      </c>
      <c r="K219" s="40">
        <f t="shared" si="85"/>
        <v>0</v>
      </c>
      <c r="L219" s="40">
        <f t="shared" si="86"/>
        <v>1</v>
      </c>
      <c r="M219" s="41">
        <v>37672.019707792206</v>
      </c>
      <c r="N219" s="41">
        <v>4240.8560197368415</v>
      </c>
      <c r="O219" s="41">
        <f t="shared" si="104"/>
        <v>2590.5053552005347</v>
      </c>
      <c r="P219" s="42">
        <f t="shared" si="87"/>
        <v>1</v>
      </c>
      <c r="Q219" s="43">
        <v>1875</v>
      </c>
      <c r="R219" s="43"/>
      <c r="S219" s="40">
        <f t="shared" si="88"/>
        <v>4</v>
      </c>
      <c r="T219" s="40"/>
      <c r="U219" s="40">
        <f t="shared" si="89"/>
        <v>0</v>
      </c>
      <c r="V219" s="40" t="str">
        <f>IFERROR(VLOOKUP(A219,'Data Tables'!$L$3:$M$89,2,FALSE),"No")</f>
        <v>Yes</v>
      </c>
      <c r="W219" s="40">
        <f t="shared" si="90"/>
        <v>4</v>
      </c>
      <c r="X219" s="43"/>
      <c r="Y219" s="40">
        <f t="shared" si="91"/>
        <v>0</v>
      </c>
      <c r="Z219" s="43" t="s">
        <v>46</v>
      </c>
      <c r="AA219" s="40">
        <f t="shared" si="92"/>
        <v>4</v>
      </c>
      <c r="AB219" s="43" t="s">
        <v>41</v>
      </c>
      <c r="AC219" s="42">
        <f t="shared" si="93"/>
        <v>2</v>
      </c>
      <c r="AD219" s="41" t="s">
        <v>48</v>
      </c>
      <c r="AE219" s="42">
        <f t="shared" si="94"/>
        <v>3</v>
      </c>
      <c r="AF219" s="43">
        <v>2016</v>
      </c>
      <c r="AG219" s="40">
        <f t="shared" si="95"/>
        <v>1</v>
      </c>
      <c r="AH219" s="43" t="s">
        <v>49</v>
      </c>
      <c r="AI219" s="40">
        <f t="shared" si="96"/>
        <v>2</v>
      </c>
      <c r="AJ219" s="46" t="s">
        <v>49</v>
      </c>
      <c r="AK219" s="40">
        <f t="shared" si="97"/>
        <v>1</v>
      </c>
      <c r="AL219" s="9" t="s">
        <v>1060</v>
      </c>
      <c r="AM219" s="9">
        <f t="shared" si="98"/>
        <v>2</v>
      </c>
      <c r="AN219" s="9" t="s">
        <v>1047</v>
      </c>
      <c r="AO219" s="47">
        <f>VLOOKUP(AN219,'Data Tables'!$E$4:$F$15,2,FALSE)</f>
        <v>8.6002589999999994</v>
      </c>
      <c r="AP219" s="9">
        <f t="shared" si="99"/>
        <v>4</v>
      </c>
      <c r="AQ219" s="9" t="s">
        <v>1061</v>
      </c>
      <c r="AR219" s="9">
        <f t="shared" si="100"/>
        <v>4</v>
      </c>
      <c r="AS219" s="9" t="str">
        <f t="shared" si="101"/>
        <v>Not NYC</v>
      </c>
      <c r="AT219" s="9"/>
      <c r="AU219" s="9">
        <f t="shared" si="102"/>
        <v>0</v>
      </c>
      <c r="AV219" s="9">
        <f t="shared" si="103"/>
        <v>64</v>
      </c>
    </row>
    <row r="220" spans="1:48" hidden="1" x14ac:dyDescent="0.25">
      <c r="A220" s="9" t="s">
        <v>208</v>
      </c>
      <c r="B220" s="9" t="s">
        <v>209</v>
      </c>
      <c r="C220" s="9" t="s">
        <v>62</v>
      </c>
      <c r="D220" s="9" t="s">
        <v>63</v>
      </c>
      <c r="E220" t="s">
        <v>63</v>
      </c>
      <c r="F220" t="str">
        <f t="shared" si="84"/>
        <v>NYC</v>
      </c>
      <c r="G220" s="9" t="s">
        <v>39</v>
      </c>
      <c r="H220" s="36">
        <v>40.717590100000002</v>
      </c>
      <c r="I220" s="36">
        <v>-74.011001800000003</v>
      </c>
      <c r="J220" s="40">
        <f t="shared" si="108"/>
        <v>3</v>
      </c>
      <c r="K220" s="40">
        <f t="shared" si="85"/>
        <v>2</v>
      </c>
      <c r="L220" s="40">
        <f t="shared" si="86"/>
        <v>3</v>
      </c>
      <c r="M220" s="41">
        <v>121181.31600000001</v>
      </c>
      <c r="N220" s="41">
        <v>3269.3922402960284</v>
      </c>
      <c r="O220" s="41">
        <f t="shared" si="104"/>
        <v>8332.9975531764721</v>
      </c>
      <c r="P220" s="42">
        <f t="shared" si="87"/>
        <v>3</v>
      </c>
      <c r="Q220" s="43">
        <v>1975</v>
      </c>
      <c r="R220" s="43"/>
      <c r="S220" s="40">
        <f t="shared" si="88"/>
        <v>3</v>
      </c>
      <c r="T220" s="40"/>
      <c r="U220" s="40">
        <f t="shared" si="89"/>
        <v>0</v>
      </c>
      <c r="V220" s="40" t="str">
        <f>IFERROR(VLOOKUP(A220,'Data Tables'!$L$3:$M$89,2,FALSE),"No")</f>
        <v>No</v>
      </c>
      <c r="W220" s="40">
        <f t="shared" si="90"/>
        <v>0</v>
      </c>
      <c r="X220" s="43"/>
      <c r="Y220" s="40">
        <f t="shared" si="91"/>
        <v>0</v>
      </c>
      <c r="Z220" s="41" t="s">
        <v>40</v>
      </c>
      <c r="AA220" s="40">
        <f t="shared" si="92"/>
        <v>0</v>
      </c>
      <c r="AB220" s="44" t="str">
        <f t="shared" ref="AB220:AB225" si="109">IF(AND(E220="Manhattan",G220="Multifamily Housing"),IF(Q220&lt;1980,"Dual Fuel","Natural Gas"),IF(AND(E220="Manhattan",G220&lt;&gt;"Multifamily Housing"),IF(Q220&lt;1945,"Oil",IF(Q220&lt;1980,"Dual Fuel","Natural Gas")),IF(E220="Downstate/LI/HV",IF(Q220&lt;1980,"Dual Fuel","Natural Gas"),IF(Q220&lt;1945,"Dual Fuel","Natural Gas"))))</f>
        <v>Dual Fuel</v>
      </c>
      <c r="AC220" s="42">
        <f t="shared" si="93"/>
        <v>3</v>
      </c>
      <c r="AD220" s="44" t="str">
        <f t="shared" ref="AD220:AD225" si="110">IF(AND(E220="Upstate",Q220&gt;=1945),"Furnace",IF(Q220&gt;=1980,"HW Boiler",IF(AND(E220="Downstate/LI/HV",Q220&gt;=1945),"Furnace","Steam Boiler")))</f>
        <v>Steam Boiler</v>
      </c>
      <c r="AE220" s="42">
        <f t="shared" si="94"/>
        <v>2</v>
      </c>
      <c r="AF220" s="45">
        <v>1990</v>
      </c>
      <c r="AG220" s="40">
        <f t="shared" si="95"/>
        <v>2</v>
      </c>
      <c r="AH220" s="45" t="str">
        <f t="shared" ref="AH220:AH231" si="111">IF(AND(E220="Upstate",Q220&gt;=1945),"Forced Air",IF(Q220&gt;=1980,"Hydronic",IF(AND(E220="Downstate/LI/HV",Q220&gt;=1945),"Forced Air","Steam")))</f>
        <v>Steam</v>
      </c>
      <c r="AI220" s="40">
        <f t="shared" si="96"/>
        <v>2</v>
      </c>
      <c r="AJ220" s="46" t="s">
        <v>42</v>
      </c>
      <c r="AK220" s="40">
        <f t="shared" si="97"/>
        <v>0</v>
      </c>
      <c r="AL220" s="9" t="s">
        <v>1048</v>
      </c>
      <c r="AM220" s="9">
        <f t="shared" si="98"/>
        <v>4</v>
      </c>
      <c r="AN220" s="9" t="s">
        <v>1055</v>
      </c>
      <c r="AO220" s="47">
        <f>VLOOKUP(AN220,'Data Tables'!$E$4:$F$15,2,FALSE)</f>
        <v>20.157194</v>
      </c>
      <c r="AP220" s="9">
        <f t="shared" si="99"/>
        <v>0</v>
      </c>
      <c r="AQ220" s="9" t="s">
        <v>1050</v>
      </c>
      <c r="AR220" s="9">
        <f t="shared" si="100"/>
        <v>2</v>
      </c>
      <c r="AS220" s="9" t="str">
        <f t="shared" si="101"/>
        <v>NYC Dual Fuel</v>
      </c>
      <c r="AT220" s="9"/>
      <c r="AU220" s="9">
        <f t="shared" si="102"/>
        <v>3</v>
      </c>
      <c r="AV220" s="9">
        <f t="shared" si="103"/>
        <v>64</v>
      </c>
    </row>
    <row r="221" spans="1:48" hidden="1" x14ac:dyDescent="0.25">
      <c r="A221" s="9" t="s">
        <v>212</v>
      </c>
      <c r="B221" s="9" t="s">
        <v>213</v>
      </c>
      <c r="C221" s="9" t="s">
        <v>63</v>
      </c>
      <c r="D221" s="9" t="s">
        <v>63</v>
      </c>
      <c r="E221" t="s">
        <v>63</v>
      </c>
      <c r="F221" t="str">
        <f t="shared" si="84"/>
        <v>NYC</v>
      </c>
      <c r="G221" s="9" t="s">
        <v>39</v>
      </c>
      <c r="H221" s="36">
        <v>40.7241085</v>
      </c>
      <c r="I221" s="36">
        <v>-73.987256700000003</v>
      </c>
      <c r="J221" s="40">
        <f t="shared" si="108"/>
        <v>3</v>
      </c>
      <c r="K221" s="40">
        <f t="shared" si="85"/>
        <v>2</v>
      </c>
      <c r="L221" s="40">
        <f t="shared" si="86"/>
        <v>3</v>
      </c>
      <c r="M221" s="41">
        <v>119170.46670588235</v>
      </c>
      <c r="N221" s="41">
        <v>2557.8987202296025</v>
      </c>
      <c r="O221" s="41">
        <f t="shared" si="104"/>
        <v>8194.7220928927345</v>
      </c>
      <c r="P221" s="42">
        <f t="shared" si="87"/>
        <v>3</v>
      </c>
      <c r="Q221" s="43">
        <v>1964</v>
      </c>
      <c r="R221" s="43"/>
      <c r="S221" s="40">
        <f t="shared" si="88"/>
        <v>3</v>
      </c>
      <c r="T221" s="40"/>
      <c r="U221" s="40">
        <f t="shared" si="89"/>
        <v>0</v>
      </c>
      <c r="V221" s="40" t="str">
        <f>IFERROR(VLOOKUP(A221,'Data Tables'!$L$3:$M$89,2,FALSE),"No")</f>
        <v>No</v>
      </c>
      <c r="W221" s="40">
        <f t="shared" si="90"/>
        <v>0</v>
      </c>
      <c r="X221" s="43"/>
      <c r="Y221" s="40">
        <f t="shared" si="91"/>
        <v>0</v>
      </c>
      <c r="Z221" s="41" t="s">
        <v>156</v>
      </c>
      <c r="AA221" s="40">
        <f t="shared" si="92"/>
        <v>0</v>
      </c>
      <c r="AB221" s="44" t="str">
        <f t="shared" si="109"/>
        <v>Dual Fuel</v>
      </c>
      <c r="AC221" s="42">
        <f t="shared" si="93"/>
        <v>3</v>
      </c>
      <c r="AD221" s="44" t="str">
        <f t="shared" si="110"/>
        <v>Steam Boiler</v>
      </c>
      <c r="AE221" s="42">
        <f t="shared" si="94"/>
        <v>2</v>
      </c>
      <c r="AF221" s="45">
        <v>1990</v>
      </c>
      <c r="AG221" s="40">
        <f t="shared" si="95"/>
        <v>2</v>
      </c>
      <c r="AH221" s="45" t="str">
        <f t="shared" si="111"/>
        <v>Steam</v>
      </c>
      <c r="AI221" s="40">
        <f t="shared" si="96"/>
        <v>2</v>
      </c>
      <c r="AJ221" s="46" t="s">
        <v>42</v>
      </c>
      <c r="AK221" s="40">
        <f t="shared" si="97"/>
        <v>0</v>
      </c>
      <c r="AL221" s="9" t="s">
        <v>1048</v>
      </c>
      <c r="AM221" s="9">
        <f t="shared" si="98"/>
        <v>4</v>
      </c>
      <c r="AN221" s="9" t="s">
        <v>1055</v>
      </c>
      <c r="AO221" s="47">
        <f>VLOOKUP(AN221,'Data Tables'!$E$4:$F$15,2,FALSE)</f>
        <v>20.157194</v>
      </c>
      <c r="AP221" s="9">
        <f t="shared" si="99"/>
        <v>0</v>
      </c>
      <c r="AQ221" s="9" t="s">
        <v>1050</v>
      </c>
      <c r="AR221" s="9">
        <f t="shared" si="100"/>
        <v>2</v>
      </c>
      <c r="AS221" s="9" t="str">
        <f t="shared" si="101"/>
        <v>NYC Dual Fuel</v>
      </c>
      <c r="AT221" s="9"/>
      <c r="AU221" s="9">
        <f t="shared" si="102"/>
        <v>3</v>
      </c>
      <c r="AV221" s="9">
        <f t="shared" si="103"/>
        <v>64</v>
      </c>
    </row>
    <row r="222" spans="1:48" x14ac:dyDescent="0.25">
      <c r="A222" s="9" t="s">
        <v>930</v>
      </c>
      <c r="B222" s="9" t="s">
        <v>931</v>
      </c>
      <c r="C222" s="9" t="s">
        <v>480</v>
      </c>
      <c r="D222" s="9" t="s">
        <v>481</v>
      </c>
      <c r="E222" t="s">
        <v>1034</v>
      </c>
      <c r="F222" t="str">
        <f t="shared" si="84"/>
        <v>Not NYC</v>
      </c>
      <c r="G222" s="9" t="s">
        <v>53</v>
      </c>
      <c r="H222" s="36">
        <v>41.047418999999998</v>
      </c>
      <c r="I222" s="36">
        <v>-73.950554999999994</v>
      </c>
      <c r="J222" s="40">
        <f t="shared" si="108"/>
        <v>2</v>
      </c>
      <c r="K222" s="40">
        <f t="shared" si="85"/>
        <v>0</v>
      </c>
      <c r="L222" s="40">
        <f t="shared" si="86"/>
        <v>1</v>
      </c>
      <c r="M222" s="41">
        <v>32470.721883116872</v>
      </c>
      <c r="N222" s="41">
        <v>3655.3298026315783</v>
      </c>
      <c r="O222" s="41">
        <f t="shared" si="104"/>
        <v>2232.8396400802135</v>
      </c>
      <c r="P222" s="42">
        <f t="shared" si="87"/>
        <v>1</v>
      </c>
      <c r="Q222" s="43">
        <v>1952</v>
      </c>
      <c r="R222" s="43"/>
      <c r="S222" s="40">
        <f t="shared" si="88"/>
        <v>3</v>
      </c>
      <c r="T222" s="40"/>
      <c r="U222" s="40">
        <f t="shared" si="89"/>
        <v>0</v>
      </c>
      <c r="V222" s="40" t="str">
        <f>IFERROR(VLOOKUP(A222,'Data Tables'!$L$3:$M$89,2,FALSE),"No")</f>
        <v>Yes</v>
      </c>
      <c r="W222" s="40">
        <f t="shared" si="90"/>
        <v>4</v>
      </c>
      <c r="X222" s="43"/>
      <c r="Y222" s="40">
        <f t="shared" si="91"/>
        <v>0</v>
      </c>
      <c r="Z222" s="43" t="s">
        <v>46</v>
      </c>
      <c r="AA222" s="40">
        <f t="shared" si="92"/>
        <v>4</v>
      </c>
      <c r="AB222" s="44" t="str">
        <f t="shared" si="109"/>
        <v>Dual Fuel</v>
      </c>
      <c r="AC222" s="42">
        <f t="shared" si="93"/>
        <v>3</v>
      </c>
      <c r="AD222" s="44" t="str">
        <f t="shared" si="110"/>
        <v>Furnace</v>
      </c>
      <c r="AE222" s="42">
        <f t="shared" si="94"/>
        <v>3</v>
      </c>
      <c r="AF222" s="45">
        <v>1990</v>
      </c>
      <c r="AG222" s="40">
        <f t="shared" si="95"/>
        <v>2</v>
      </c>
      <c r="AH222" s="45" t="str">
        <f t="shared" si="111"/>
        <v>Forced Air</v>
      </c>
      <c r="AI222" s="40">
        <f t="shared" si="96"/>
        <v>4</v>
      </c>
      <c r="AJ222" s="46" t="s">
        <v>42</v>
      </c>
      <c r="AK222" s="40">
        <f t="shared" si="97"/>
        <v>0</v>
      </c>
      <c r="AL222" s="9" t="s">
        <v>1060</v>
      </c>
      <c r="AM222" s="9">
        <f t="shared" si="98"/>
        <v>2</v>
      </c>
      <c r="AN222" s="9" t="s">
        <v>1051</v>
      </c>
      <c r="AO222" s="47">
        <f>VLOOKUP(AN222,'Data Tables'!$E$4:$F$15,2,FALSE)</f>
        <v>13.688314</v>
      </c>
      <c r="AP222" s="9">
        <f t="shared" si="99"/>
        <v>2</v>
      </c>
      <c r="AQ222" s="9" t="s">
        <v>1061</v>
      </c>
      <c r="AR222" s="9">
        <f t="shared" si="100"/>
        <v>4</v>
      </c>
      <c r="AS222" s="9" t="str">
        <f t="shared" si="101"/>
        <v>Not NYC</v>
      </c>
      <c r="AT222" s="9"/>
      <c r="AU222" s="9">
        <f t="shared" si="102"/>
        <v>0</v>
      </c>
      <c r="AV222" s="9">
        <f t="shared" si="103"/>
        <v>64</v>
      </c>
    </row>
    <row r="223" spans="1:48" x14ac:dyDescent="0.25">
      <c r="A223" s="9" t="s">
        <v>738</v>
      </c>
      <c r="B223" s="9" t="s">
        <v>780</v>
      </c>
      <c r="C223" s="9" t="s">
        <v>437</v>
      </c>
      <c r="D223" s="9" t="s">
        <v>437</v>
      </c>
      <c r="E223" t="s">
        <v>1034</v>
      </c>
      <c r="F223" t="str">
        <f t="shared" si="84"/>
        <v>Not NYC</v>
      </c>
      <c r="G223" s="9" t="s">
        <v>64</v>
      </c>
      <c r="H223" s="36">
        <v>42.673386999999998</v>
      </c>
      <c r="I223" s="36">
        <v>-73.812748999999997</v>
      </c>
      <c r="J223" s="40">
        <f t="shared" si="108"/>
        <v>0</v>
      </c>
      <c r="K223" s="40">
        <f t="shared" si="85"/>
        <v>1</v>
      </c>
      <c r="L223" s="40">
        <f t="shared" si="86"/>
        <v>2</v>
      </c>
      <c r="M223" s="41">
        <v>42919.016805655796</v>
      </c>
      <c r="N223" s="41">
        <v>18752.308881240373</v>
      </c>
      <c r="O223" s="41">
        <f t="shared" si="104"/>
        <v>2951.313567400684</v>
      </c>
      <c r="P223" s="42">
        <f t="shared" si="87"/>
        <v>1</v>
      </c>
      <c r="Q223" s="43">
        <v>1964</v>
      </c>
      <c r="R223" s="43"/>
      <c r="S223" s="40">
        <f t="shared" si="88"/>
        <v>3</v>
      </c>
      <c r="T223" s="40" t="s">
        <v>1162</v>
      </c>
      <c r="U223" s="40">
        <f t="shared" si="89"/>
        <v>4</v>
      </c>
      <c r="V223" s="40" t="str">
        <f>IFERROR(VLOOKUP(A223,'Data Tables'!$L$3:$M$89,2,FALSE),"No")</f>
        <v>No</v>
      </c>
      <c r="W223" s="40">
        <f t="shared" si="90"/>
        <v>0</v>
      </c>
      <c r="X223" s="43"/>
      <c r="Y223" s="40">
        <f t="shared" si="91"/>
        <v>0</v>
      </c>
      <c r="Z223" s="43" t="s">
        <v>67</v>
      </c>
      <c r="AA223" s="40">
        <f t="shared" si="92"/>
        <v>2</v>
      </c>
      <c r="AB223" s="44" t="str">
        <f t="shared" si="109"/>
        <v>Dual Fuel</v>
      </c>
      <c r="AC223" s="42">
        <f t="shared" si="93"/>
        <v>3</v>
      </c>
      <c r="AD223" s="44" t="str">
        <f t="shared" si="110"/>
        <v>Furnace</v>
      </c>
      <c r="AE223" s="42">
        <f t="shared" si="94"/>
        <v>3</v>
      </c>
      <c r="AF223" s="45">
        <v>1990</v>
      </c>
      <c r="AG223" s="40">
        <f t="shared" si="95"/>
        <v>2</v>
      </c>
      <c r="AH223" s="45" t="str">
        <f t="shared" si="111"/>
        <v>Forced Air</v>
      </c>
      <c r="AI223" s="40">
        <f t="shared" si="96"/>
        <v>4</v>
      </c>
      <c r="AJ223" s="46" t="s">
        <v>42</v>
      </c>
      <c r="AK223" s="40">
        <f t="shared" si="97"/>
        <v>0</v>
      </c>
      <c r="AL223" s="9" t="s">
        <v>1060</v>
      </c>
      <c r="AM223" s="9">
        <f t="shared" si="98"/>
        <v>2</v>
      </c>
      <c r="AN223" s="9" t="s">
        <v>1047</v>
      </c>
      <c r="AO223" s="47">
        <f>VLOOKUP(AN223,'Data Tables'!$E$4:$F$15,2,FALSE)</f>
        <v>8.6002589999999994</v>
      </c>
      <c r="AP223" s="9">
        <f t="shared" si="99"/>
        <v>4</v>
      </c>
      <c r="AQ223" s="9" t="s">
        <v>1061</v>
      </c>
      <c r="AR223" s="9">
        <f t="shared" si="100"/>
        <v>4</v>
      </c>
      <c r="AS223" s="9" t="str">
        <f t="shared" si="101"/>
        <v>Not NYC</v>
      </c>
      <c r="AT223" s="9"/>
      <c r="AU223" s="9">
        <f t="shared" si="102"/>
        <v>0</v>
      </c>
      <c r="AV223" s="9">
        <f t="shared" si="103"/>
        <v>64</v>
      </c>
    </row>
    <row r="224" spans="1:48" x14ac:dyDescent="0.25">
      <c r="A224" s="9" t="s">
        <v>738</v>
      </c>
      <c r="B224" s="9" t="s">
        <v>739</v>
      </c>
      <c r="C224" s="9" t="s">
        <v>437</v>
      </c>
      <c r="D224" s="9" t="s">
        <v>437</v>
      </c>
      <c r="E224" t="s">
        <v>1034</v>
      </c>
      <c r="F224" t="str">
        <f t="shared" si="84"/>
        <v>Not NYC</v>
      </c>
      <c r="G224" s="9" t="s">
        <v>64</v>
      </c>
      <c r="H224" s="36">
        <v>42.673386999999998</v>
      </c>
      <c r="I224" s="36">
        <v>-73.812748999999997</v>
      </c>
      <c r="J224" s="40">
        <f t="shared" si="108"/>
        <v>0</v>
      </c>
      <c r="K224" s="40">
        <f t="shared" si="85"/>
        <v>1</v>
      </c>
      <c r="L224" s="40">
        <f t="shared" si="86"/>
        <v>2</v>
      </c>
      <c r="M224" s="41">
        <v>37554.139704948815</v>
      </c>
      <c r="N224" s="41">
        <v>16408.27027108533</v>
      </c>
      <c r="O224" s="41">
        <f t="shared" si="104"/>
        <v>2582.3993714755979</v>
      </c>
      <c r="P224" s="42">
        <f t="shared" si="87"/>
        <v>1</v>
      </c>
      <c r="Q224" s="43">
        <v>1961</v>
      </c>
      <c r="R224" s="43"/>
      <c r="S224" s="40">
        <f t="shared" si="88"/>
        <v>3</v>
      </c>
      <c r="T224" s="40" t="s">
        <v>1162</v>
      </c>
      <c r="U224" s="40">
        <f t="shared" si="89"/>
        <v>4</v>
      </c>
      <c r="V224" s="40" t="str">
        <f>IFERROR(VLOOKUP(A224,'Data Tables'!$L$3:$M$89,2,FALSE),"No")</f>
        <v>No</v>
      </c>
      <c r="W224" s="40">
        <f t="shared" si="90"/>
        <v>0</v>
      </c>
      <c r="X224" s="43"/>
      <c r="Y224" s="40">
        <f t="shared" si="91"/>
        <v>0</v>
      </c>
      <c r="Z224" s="43" t="s">
        <v>67</v>
      </c>
      <c r="AA224" s="40">
        <f t="shared" si="92"/>
        <v>2</v>
      </c>
      <c r="AB224" s="44" t="str">
        <f t="shared" si="109"/>
        <v>Dual Fuel</v>
      </c>
      <c r="AC224" s="42">
        <f t="shared" si="93"/>
        <v>3</v>
      </c>
      <c r="AD224" s="44" t="str">
        <f t="shared" si="110"/>
        <v>Furnace</v>
      </c>
      <c r="AE224" s="42">
        <f t="shared" si="94"/>
        <v>3</v>
      </c>
      <c r="AF224" s="45">
        <v>1990</v>
      </c>
      <c r="AG224" s="40">
        <f t="shared" si="95"/>
        <v>2</v>
      </c>
      <c r="AH224" s="45" t="str">
        <f t="shared" si="111"/>
        <v>Forced Air</v>
      </c>
      <c r="AI224" s="40">
        <f t="shared" si="96"/>
        <v>4</v>
      </c>
      <c r="AJ224" s="46" t="s">
        <v>42</v>
      </c>
      <c r="AK224" s="40">
        <f t="shared" si="97"/>
        <v>0</v>
      </c>
      <c r="AL224" s="9" t="s">
        <v>1060</v>
      </c>
      <c r="AM224" s="9">
        <f t="shared" si="98"/>
        <v>2</v>
      </c>
      <c r="AN224" s="9" t="s">
        <v>1047</v>
      </c>
      <c r="AO224" s="47">
        <f>VLOOKUP(AN224,'Data Tables'!$E$4:$F$15,2,FALSE)</f>
        <v>8.6002589999999994</v>
      </c>
      <c r="AP224" s="9">
        <f t="shared" si="99"/>
        <v>4</v>
      </c>
      <c r="AQ224" s="9" t="s">
        <v>1061</v>
      </c>
      <c r="AR224" s="9">
        <f t="shared" si="100"/>
        <v>4</v>
      </c>
      <c r="AS224" s="9" t="str">
        <f t="shared" si="101"/>
        <v>Not NYC</v>
      </c>
      <c r="AT224" s="9"/>
      <c r="AU224" s="9">
        <f t="shared" si="102"/>
        <v>0</v>
      </c>
      <c r="AV224" s="9">
        <f t="shared" si="103"/>
        <v>64</v>
      </c>
    </row>
    <row r="225" spans="1:48" x14ac:dyDescent="0.25">
      <c r="A225" s="9" t="s">
        <v>869</v>
      </c>
      <c r="B225" s="9" t="s">
        <v>870</v>
      </c>
      <c r="C225" s="9" t="s">
        <v>871</v>
      </c>
      <c r="D225" s="9" t="s">
        <v>617</v>
      </c>
      <c r="E225" t="s">
        <v>1035</v>
      </c>
      <c r="F225" t="str">
        <f t="shared" si="84"/>
        <v>Not NYC</v>
      </c>
      <c r="G225" s="9" t="s">
        <v>339</v>
      </c>
      <c r="H225" s="36">
        <v>44.342998244959396</v>
      </c>
      <c r="I225" s="36">
        <v>-75.442878732198295</v>
      </c>
      <c r="J225" s="40">
        <f t="shared" si="108"/>
        <v>3</v>
      </c>
      <c r="K225" s="40">
        <f t="shared" si="85"/>
        <v>1</v>
      </c>
      <c r="L225" s="40">
        <f t="shared" si="86"/>
        <v>1</v>
      </c>
      <c r="M225" s="41">
        <v>36927.820362531638</v>
      </c>
      <c r="N225" s="41">
        <v>20259.012559999999</v>
      </c>
      <c r="O225" s="41">
        <f t="shared" si="104"/>
        <v>2539.3307061058522</v>
      </c>
      <c r="P225" s="42">
        <f t="shared" si="87"/>
        <v>1</v>
      </c>
      <c r="Q225" s="43">
        <v>1990</v>
      </c>
      <c r="R225" s="43"/>
      <c r="S225" s="40">
        <f t="shared" si="88"/>
        <v>1</v>
      </c>
      <c r="T225" s="40" t="s">
        <v>1162</v>
      </c>
      <c r="U225" s="40">
        <f t="shared" si="89"/>
        <v>4</v>
      </c>
      <c r="V225" s="40" t="str">
        <f>IFERROR(VLOOKUP(A225,'Data Tables'!$L$3:$M$89,2,FALSE),"No")</f>
        <v>No</v>
      </c>
      <c r="W225" s="40">
        <f t="shared" si="90"/>
        <v>0</v>
      </c>
      <c r="X225" s="43"/>
      <c r="Y225" s="40">
        <f t="shared" si="91"/>
        <v>0</v>
      </c>
      <c r="Z225" s="43" t="s">
        <v>46</v>
      </c>
      <c r="AA225" s="40">
        <f t="shared" si="92"/>
        <v>4</v>
      </c>
      <c r="AB225" s="44" t="str">
        <f t="shared" si="109"/>
        <v>Natural Gas</v>
      </c>
      <c r="AC225" s="42">
        <f t="shared" si="93"/>
        <v>2</v>
      </c>
      <c r="AD225" s="44" t="str">
        <f t="shared" si="110"/>
        <v>Furnace</v>
      </c>
      <c r="AE225" s="42">
        <f t="shared" si="94"/>
        <v>3</v>
      </c>
      <c r="AF225" s="45">
        <v>1990</v>
      </c>
      <c r="AG225" s="40">
        <f t="shared" si="95"/>
        <v>2</v>
      </c>
      <c r="AH225" s="45" t="str">
        <f t="shared" si="111"/>
        <v>Forced Air</v>
      </c>
      <c r="AI225" s="40">
        <f t="shared" si="96"/>
        <v>4</v>
      </c>
      <c r="AJ225" s="46" t="s">
        <v>42</v>
      </c>
      <c r="AK225" s="40">
        <f t="shared" si="97"/>
        <v>0</v>
      </c>
      <c r="AL225" s="9" t="s">
        <v>1064</v>
      </c>
      <c r="AM225" s="9">
        <f t="shared" si="98"/>
        <v>1</v>
      </c>
      <c r="AN225" s="9" t="s">
        <v>1047</v>
      </c>
      <c r="AO225" s="47">
        <f>VLOOKUP(AN225,'Data Tables'!$E$4:$F$15,2,FALSE)</f>
        <v>8.6002589999999994</v>
      </c>
      <c r="AP225" s="9">
        <f t="shared" si="99"/>
        <v>4</v>
      </c>
      <c r="AQ225" s="9" t="s">
        <v>1061</v>
      </c>
      <c r="AR225" s="9">
        <f t="shared" si="100"/>
        <v>4</v>
      </c>
      <c r="AS225" s="9" t="str">
        <f t="shared" si="101"/>
        <v>Not NYC</v>
      </c>
      <c r="AT225" s="9"/>
      <c r="AU225" s="9">
        <f t="shared" si="102"/>
        <v>0</v>
      </c>
      <c r="AV225" s="9">
        <f t="shared" si="103"/>
        <v>64</v>
      </c>
    </row>
    <row r="226" spans="1:48" x14ac:dyDescent="0.25">
      <c r="A226" s="9" t="s">
        <v>898</v>
      </c>
      <c r="B226" s="9" t="s">
        <v>899</v>
      </c>
      <c r="C226" s="9" t="s">
        <v>900</v>
      </c>
      <c r="D226" s="9" t="s">
        <v>660</v>
      </c>
      <c r="E226" t="s">
        <v>1035</v>
      </c>
      <c r="F226" t="str">
        <f t="shared" si="84"/>
        <v>Not NYC</v>
      </c>
      <c r="G226" s="9" t="s">
        <v>339</v>
      </c>
      <c r="H226" s="36">
        <v>42.724036336811402</v>
      </c>
      <c r="I226" s="36">
        <v>-76.398280397537604</v>
      </c>
      <c r="J226" s="40">
        <f t="shared" si="108"/>
        <v>3</v>
      </c>
      <c r="K226" s="40">
        <f t="shared" si="85"/>
        <v>1</v>
      </c>
      <c r="L226" s="40">
        <f t="shared" si="86"/>
        <v>1</v>
      </c>
      <c r="M226" s="41">
        <v>35036.026286582273</v>
      </c>
      <c r="N226" s="41">
        <v>19221.153309999998</v>
      </c>
      <c r="O226" s="41">
        <f t="shared" si="104"/>
        <v>2409.2420428832165</v>
      </c>
      <c r="P226" s="42">
        <f t="shared" si="87"/>
        <v>1</v>
      </c>
      <c r="Q226" s="43">
        <v>1926</v>
      </c>
      <c r="R226" s="43"/>
      <c r="S226" s="40">
        <f t="shared" si="88"/>
        <v>4</v>
      </c>
      <c r="T226" s="40" t="s">
        <v>1162</v>
      </c>
      <c r="U226" s="40">
        <f t="shared" si="89"/>
        <v>4</v>
      </c>
      <c r="V226" s="40" t="str">
        <f>IFERROR(VLOOKUP(A226,'Data Tables'!$L$3:$M$89,2,FALSE),"No")</f>
        <v>No</v>
      </c>
      <c r="W226" s="40">
        <f t="shared" si="90"/>
        <v>0</v>
      </c>
      <c r="X226" s="43"/>
      <c r="Y226" s="40">
        <f t="shared" si="91"/>
        <v>0</v>
      </c>
      <c r="Z226" s="43" t="s">
        <v>46</v>
      </c>
      <c r="AA226" s="40">
        <f t="shared" si="92"/>
        <v>4</v>
      </c>
      <c r="AB226" s="43" t="s">
        <v>47</v>
      </c>
      <c r="AC226" s="42">
        <f t="shared" si="93"/>
        <v>3</v>
      </c>
      <c r="AD226" s="41" t="s">
        <v>74</v>
      </c>
      <c r="AE226" s="42">
        <f t="shared" si="94"/>
        <v>2</v>
      </c>
      <c r="AF226" s="45">
        <v>1990</v>
      </c>
      <c r="AG226" s="40">
        <f t="shared" si="95"/>
        <v>2</v>
      </c>
      <c r="AH226" s="45" t="str">
        <f t="shared" si="111"/>
        <v>Steam</v>
      </c>
      <c r="AI226" s="40">
        <f t="shared" si="96"/>
        <v>2</v>
      </c>
      <c r="AJ226" s="46" t="s">
        <v>42</v>
      </c>
      <c r="AK226" s="40">
        <f t="shared" si="97"/>
        <v>0</v>
      </c>
      <c r="AL226" s="9" t="s">
        <v>1060</v>
      </c>
      <c r="AM226" s="9">
        <f t="shared" si="98"/>
        <v>2</v>
      </c>
      <c r="AN226" s="9" t="s">
        <v>1053</v>
      </c>
      <c r="AO226" s="47">
        <f>VLOOKUP(AN226,'Data Tables'!$E$4:$F$15,2,FALSE)</f>
        <v>9.6621608999999999</v>
      </c>
      <c r="AP226" s="9">
        <f t="shared" si="99"/>
        <v>3</v>
      </c>
      <c r="AQ226" s="9" t="s">
        <v>1061</v>
      </c>
      <c r="AR226" s="9">
        <f t="shared" si="100"/>
        <v>4</v>
      </c>
      <c r="AS226" s="9" t="str">
        <f t="shared" si="101"/>
        <v>Not NYC</v>
      </c>
      <c r="AT226" s="9"/>
      <c r="AU226" s="9">
        <f t="shared" si="102"/>
        <v>0</v>
      </c>
      <c r="AV226" s="9">
        <f t="shared" si="103"/>
        <v>64</v>
      </c>
    </row>
    <row r="227" spans="1:48" x14ac:dyDescent="0.25">
      <c r="A227" s="9" t="s">
        <v>936</v>
      </c>
      <c r="B227" s="9" t="s">
        <v>937</v>
      </c>
      <c r="C227" s="9" t="s">
        <v>938</v>
      </c>
      <c r="D227" s="9" t="s">
        <v>402</v>
      </c>
      <c r="E227" t="s">
        <v>1035</v>
      </c>
      <c r="F227" t="str">
        <f t="shared" si="84"/>
        <v>Not NYC</v>
      </c>
      <c r="G227" s="9" t="s">
        <v>339</v>
      </c>
      <c r="H227" s="36">
        <v>44.198980133141802</v>
      </c>
      <c r="I227" s="36">
        <v>-76.194156089887997</v>
      </c>
      <c r="J227" s="40">
        <f t="shared" si="108"/>
        <v>3</v>
      </c>
      <c r="K227" s="40">
        <f t="shared" si="85"/>
        <v>1</v>
      </c>
      <c r="L227" s="40">
        <f t="shared" si="86"/>
        <v>1</v>
      </c>
      <c r="M227" s="41">
        <v>32387.514580253159</v>
      </c>
      <c r="N227" s="41">
        <v>17768.15036</v>
      </c>
      <c r="O227" s="41">
        <f t="shared" si="104"/>
        <v>2227.1179143715258</v>
      </c>
      <c r="P227" s="42">
        <f t="shared" si="87"/>
        <v>1</v>
      </c>
      <c r="Q227" s="43">
        <v>1988</v>
      </c>
      <c r="R227" s="43"/>
      <c r="S227" s="40">
        <f t="shared" si="88"/>
        <v>1</v>
      </c>
      <c r="T227" s="40" t="s">
        <v>1162</v>
      </c>
      <c r="U227" s="40">
        <f t="shared" si="89"/>
        <v>4</v>
      </c>
      <c r="V227" s="40" t="str">
        <f>IFERROR(VLOOKUP(A227,'Data Tables'!$L$3:$M$89,2,FALSE),"No")</f>
        <v>No</v>
      </c>
      <c r="W227" s="40">
        <f t="shared" si="90"/>
        <v>0</v>
      </c>
      <c r="X227" s="43"/>
      <c r="Y227" s="40">
        <f t="shared" si="91"/>
        <v>0</v>
      </c>
      <c r="Z227" s="43" t="s">
        <v>46</v>
      </c>
      <c r="AA227" s="40">
        <f t="shared" si="92"/>
        <v>4</v>
      </c>
      <c r="AB227" s="44" t="str">
        <f>IF(AND(E227="Manhattan",G227="Multifamily Housing"),IF(Q227&lt;1980,"Dual Fuel","Natural Gas"),IF(AND(E227="Manhattan",G227&lt;&gt;"Multifamily Housing"),IF(Q227&lt;1945,"Oil",IF(Q227&lt;1980,"Dual Fuel","Natural Gas")),IF(E227="Downstate/LI/HV",IF(Q227&lt;1980,"Dual Fuel","Natural Gas"),IF(Q227&lt;1945,"Dual Fuel","Natural Gas"))))</f>
        <v>Natural Gas</v>
      </c>
      <c r="AC227" s="42">
        <f t="shared" si="93"/>
        <v>2</v>
      </c>
      <c r="AD227" s="44" t="str">
        <f>IF(AND(E227="Upstate",Q227&gt;=1945),"Furnace",IF(Q227&gt;=1980,"HW Boiler",IF(AND(E227="Downstate/LI/HV",Q227&gt;=1945),"Furnace","Steam Boiler")))</f>
        <v>Furnace</v>
      </c>
      <c r="AE227" s="42">
        <f t="shared" si="94"/>
        <v>3</v>
      </c>
      <c r="AF227" s="45">
        <v>1990</v>
      </c>
      <c r="AG227" s="40">
        <f t="shared" si="95"/>
        <v>2</v>
      </c>
      <c r="AH227" s="45" t="str">
        <f t="shared" si="111"/>
        <v>Forced Air</v>
      </c>
      <c r="AI227" s="40">
        <f t="shared" si="96"/>
        <v>4</v>
      </c>
      <c r="AJ227" s="46" t="s">
        <v>42</v>
      </c>
      <c r="AK227" s="40">
        <f t="shared" si="97"/>
        <v>0</v>
      </c>
      <c r="AL227" s="9" t="s">
        <v>1064</v>
      </c>
      <c r="AM227" s="9">
        <f t="shared" si="98"/>
        <v>1</v>
      </c>
      <c r="AN227" s="9" t="s">
        <v>1047</v>
      </c>
      <c r="AO227" s="47">
        <f>VLOOKUP(AN227,'Data Tables'!$E$4:$F$15,2,FALSE)</f>
        <v>8.6002589999999994</v>
      </c>
      <c r="AP227" s="9">
        <f t="shared" si="99"/>
        <v>4</v>
      </c>
      <c r="AQ227" s="9" t="s">
        <v>1061</v>
      </c>
      <c r="AR227" s="9">
        <f t="shared" si="100"/>
        <v>4</v>
      </c>
      <c r="AS227" s="9" t="str">
        <f t="shared" si="101"/>
        <v>Not NYC</v>
      </c>
      <c r="AT227" s="9"/>
      <c r="AU227" s="9">
        <f t="shared" si="102"/>
        <v>0</v>
      </c>
      <c r="AV227" s="9">
        <f t="shared" si="103"/>
        <v>64</v>
      </c>
    </row>
    <row r="228" spans="1:48" x14ac:dyDescent="0.25">
      <c r="A228" s="9" t="s">
        <v>943</v>
      </c>
      <c r="B228" s="9" t="s">
        <v>944</v>
      </c>
      <c r="C228" s="9" t="s">
        <v>786</v>
      </c>
      <c r="D228" s="9" t="s">
        <v>617</v>
      </c>
      <c r="E228" t="s">
        <v>1035</v>
      </c>
      <c r="F228" t="str">
        <f t="shared" si="84"/>
        <v>Not NYC</v>
      </c>
      <c r="G228" s="9" t="s">
        <v>339</v>
      </c>
      <c r="H228" s="36">
        <v>44.7183035336055</v>
      </c>
      <c r="I228" s="36">
        <v>-75.437893427646699</v>
      </c>
      <c r="J228" s="40">
        <f t="shared" si="108"/>
        <v>3</v>
      </c>
      <c r="K228" s="40">
        <f t="shared" si="85"/>
        <v>1</v>
      </c>
      <c r="L228" s="40">
        <f t="shared" si="86"/>
        <v>1</v>
      </c>
      <c r="M228" s="41">
        <v>32274.006935696201</v>
      </c>
      <c r="N228" s="41">
        <v>17705.878805</v>
      </c>
      <c r="O228" s="41">
        <f t="shared" si="104"/>
        <v>2219.3125945781685</v>
      </c>
      <c r="P228" s="42">
        <f t="shared" si="87"/>
        <v>1</v>
      </c>
      <c r="Q228" s="43">
        <v>1988</v>
      </c>
      <c r="R228" s="43"/>
      <c r="S228" s="40">
        <f t="shared" si="88"/>
        <v>1</v>
      </c>
      <c r="T228" s="40" t="s">
        <v>1162</v>
      </c>
      <c r="U228" s="40">
        <f t="shared" si="89"/>
        <v>4</v>
      </c>
      <c r="V228" s="40" t="str">
        <f>IFERROR(VLOOKUP(A228,'Data Tables'!$L$3:$M$89,2,FALSE),"No")</f>
        <v>No</v>
      </c>
      <c r="W228" s="40">
        <f t="shared" si="90"/>
        <v>0</v>
      </c>
      <c r="X228" s="43"/>
      <c r="Y228" s="40">
        <f t="shared" si="91"/>
        <v>0</v>
      </c>
      <c r="Z228" s="43" t="s">
        <v>46</v>
      </c>
      <c r="AA228" s="40">
        <f t="shared" si="92"/>
        <v>4</v>
      </c>
      <c r="AB228" s="44" t="str">
        <f>IF(AND(E228="Manhattan",G228="Multifamily Housing"),IF(Q228&lt;1980,"Dual Fuel","Natural Gas"),IF(AND(E228="Manhattan",G228&lt;&gt;"Multifamily Housing"),IF(Q228&lt;1945,"Oil",IF(Q228&lt;1980,"Dual Fuel","Natural Gas")),IF(E228="Downstate/LI/HV",IF(Q228&lt;1980,"Dual Fuel","Natural Gas"),IF(Q228&lt;1945,"Dual Fuel","Natural Gas"))))</f>
        <v>Natural Gas</v>
      </c>
      <c r="AC228" s="42">
        <f t="shared" si="93"/>
        <v>2</v>
      </c>
      <c r="AD228" s="44" t="str">
        <f>IF(AND(E228="Upstate",Q228&gt;=1945),"Furnace",IF(Q228&gt;=1980,"HW Boiler",IF(AND(E228="Downstate/LI/HV",Q228&gt;=1945),"Furnace","Steam Boiler")))</f>
        <v>Furnace</v>
      </c>
      <c r="AE228" s="42">
        <f t="shared" si="94"/>
        <v>3</v>
      </c>
      <c r="AF228" s="45">
        <v>1990</v>
      </c>
      <c r="AG228" s="40">
        <f t="shared" si="95"/>
        <v>2</v>
      </c>
      <c r="AH228" s="45" t="str">
        <f t="shared" si="111"/>
        <v>Forced Air</v>
      </c>
      <c r="AI228" s="40">
        <f t="shared" si="96"/>
        <v>4</v>
      </c>
      <c r="AJ228" s="46" t="s">
        <v>42</v>
      </c>
      <c r="AK228" s="40">
        <f t="shared" si="97"/>
        <v>0</v>
      </c>
      <c r="AL228" s="9" t="s">
        <v>1064</v>
      </c>
      <c r="AM228" s="9">
        <f t="shared" si="98"/>
        <v>1</v>
      </c>
      <c r="AN228" s="9" t="s">
        <v>1047</v>
      </c>
      <c r="AO228" s="47">
        <f>VLOOKUP(AN228,'Data Tables'!$E$4:$F$15,2,FALSE)</f>
        <v>8.6002589999999994</v>
      </c>
      <c r="AP228" s="9">
        <f t="shared" si="99"/>
        <v>4</v>
      </c>
      <c r="AQ228" s="9" t="s">
        <v>1061</v>
      </c>
      <c r="AR228" s="9">
        <f t="shared" si="100"/>
        <v>4</v>
      </c>
      <c r="AS228" s="9" t="str">
        <f t="shared" si="101"/>
        <v>Not NYC</v>
      </c>
      <c r="AT228" s="9"/>
      <c r="AU228" s="9">
        <f t="shared" si="102"/>
        <v>0</v>
      </c>
      <c r="AV228" s="9">
        <f t="shared" si="103"/>
        <v>64</v>
      </c>
    </row>
    <row r="229" spans="1:48" x14ac:dyDescent="0.25">
      <c r="A229" s="9" t="s">
        <v>574</v>
      </c>
      <c r="B229" s="9" t="s">
        <v>575</v>
      </c>
      <c r="C229" s="9" t="s">
        <v>519</v>
      </c>
      <c r="D229" s="9" t="s">
        <v>450</v>
      </c>
      <c r="E229" t="s">
        <v>1034</v>
      </c>
      <c r="F229" t="str">
        <f t="shared" si="84"/>
        <v>Not NYC</v>
      </c>
      <c r="G229" s="9" t="s">
        <v>53</v>
      </c>
      <c r="H229" s="36">
        <v>40.799021000000003</v>
      </c>
      <c r="I229" s="36">
        <v>-73.571906999999996</v>
      </c>
      <c r="J229" s="40">
        <f t="shared" si="108"/>
        <v>2</v>
      </c>
      <c r="K229" s="40">
        <f t="shared" si="85"/>
        <v>0</v>
      </c>
      <c r="L229" s="40">
        <f t="shared" si="86"/>
        <v>1</v>
      </c>
      <c r="M229" s="41">
        <v>81592.243831168817</v>
      </c>
      <c r="N229" s="41">
        <v>9185.0917763157904</v>
      </c>
      <c r="O229" s="41">
        <f t="shared" si="104"/>
        <v>5610.6666493315506</v>
      </c>
      <c r="P229" s="42">
        <f t="shared" si="87"/>
        <v>2</v>
      </c>
      <c r="Q229" s="43">
        <v>1971</v>
      </c>
      <c r="R229" s="43">
        <v>2017</v>
      </c>
      <c r="S229" s="40">
        <f t="shared" si="88"/>
        <v>0</v>
      </c>
      <c r="T229" s="40" t="s">
        <v>1162</v>
      </c>
      <c r="U229" s="40">
        <f t="shared" si="89"/>
        <v>4</v>
      </c>
      <c r="V229" s="40" t="str">
        <f>IFERROR(VLOOKUP(A229,'Data Tables'!$L$3:$M$89,2,FALSE),"No")</f>
        <v>Yes</v>
      </c>
      <c r="W229" s="40">
        <f t="shared" si="90"/>
        <v>4</v>
      </c>
      <c r="X229" s="43" t="s">
        <v>1095</v>
      </c>
      <c r="Y229" s="40">
        <f t="shared" si="91"/>
        <v>4</v>
      </c>
      <c r="Z229" s="43" t="s">
        <v>46</v>
      </c>
      <c r="AA229" s="40">
        <f t="shared" si="92"/>
        <v>4</v>
      </c>
      <c r="AB229" s="43" t="s">
        <v>41</v>
      </c>
      <c r="AC229" s="42">
        <f t="shared" si="93"/>
        <v>2</v>
      </c>
      <c r="AD229" s="41" t="s">
        <v>104</v>
      </c>
      <c r="AE229" s="42">
        <f t="shared" si="94"/>
        <v>3</v>
      </c>
      <c r="AF229" s="45">
        <v>1990</v>
      </c>
      <c r="AG229" s="40">
        <f t="shared" si="95"/>
        <v>2</v>
      </c>
      <c r="AH229" s="45" t="str">
        <f t="shared" si="111"/>
        <v>Forced Air</v>
      </c>
      <c r="AI229" s="40">
        <f t="shared" si="96"/>
        <v>4</v>
      </c>
      <c r="AJ229" s="46" t="s">
        <v>42</v>
      </c>
      <c r="AK229" s="40">
        <f t="shared" si="97"/>
        <v>0</v>
      </c>
      <c r="AL229" s="9" t="s">
        <v>1048</v>
      </c>
      <c r="AM229" s="9">
        <f t="shared" si="98"/>
        <v>4</v>
      </c>
      <c r="AN229" s="9" t="s">
        <v>1052</v>
      </c>
      <c r="AO229" s="47">
        <f>VLOOKUP(AN229,'Data Tables'!$E$4:$F$15,2,FALSE)</f>
        <v>18.814844999999998</v>
      </c>
      <c r="AP229" s="9">
        <f t="shared" si="99"/>
        <v>1</v>
      </c>
      <c r="AQ229" s="9" t="s">
        <v>1058</v>
      </c>
      <c r="AR229" s="9">
        <f t="shared" si="100"/>
        <v>1</v>
      </c>
      <c r="AS229" s="9" t="str">
        <f t="shared" si="101"/>
        <v>Not NYC</v>
      </c>
      <c r="AT229" s="9"/>
      <c r="AU229" s="9">
        <f t="shared" si="102"/>
        <v>0</v>
      </c>
      <c r="AV229" s="9">
        <f t="shared" si="103"/>
        <v>64</v>
      </c>
    </row>
    <row r="230" spans="1:48" hidden="1" x14ac:dyDescent="0.25">
      <c r="A230" s="9" t="s">
        <v>193</v>
      </c>
      <c r="B230" s="38" t="s">
        <v>194</v>
      </c>
      <c r="C230" s="9" t="s">
        <v>62</v>
      </c>
      <c r="D230" s="9" t="s">
        <v>63</v>
      </c>
      <c r="E230" t="s">
        <v>63</v>
      </c>
      <c r="F230" t="str">
        <f t="shared" si="84"/>
        <v>NYC</v>
      </c>
      <c r="G230" s="9" t="s">
        <v>76</v>
      </c>
      <c r="H230" s="36">
        <v>40.764189500000001</v>
      </c>
      <c r="I230" s="36">
        <v>-73.956239699999998</v>
      </c>
      <c r="J230" s="40">
        <f t="shared" si="108"/>
        <v>4</v>
      </c>
      <c r="K230" s="40">
        <f t="shared" si="85"/>
        <v>4</v>
      </c>
      <c r="L230" s="40">
        <f t="shared" si="86"/>
        <v>4</v>
      </c>
      <c r="M230" s="41">
        <v>138048.78340941176</v>
      </c>
      <c r="N230" s="41">
        <v>58063.473830930234</v>
      </c>
      <c r="O230" s="41">
        <f t="shared" si="104"/>
        <v>9492.8839885648449</v>
      </c>
      <c r="P230" s="42">
        <f t="shared" si="87"/>
        <v>3</v>
      </c>
      <c r="Q230" s="43">
        <v>1940</v>
      </c>
      <c r="R230" s="43"/>
      <c r="S230" s="40">
        <f t="shared" si="88"/>
        <v>4</v>
      </c>
      <c r="T230" s="40"/>
      <c r="U230" s="40">
        <f t="shared" si="89"/>
        <v>0</v>
      </c>
      <c r="V230" s="40" t="str">
        <f>IFERROR(VLOOKUP(A230,'Data Tables'!$L$3:$M$89,2,FALSE),"No")</f>
        <v>No</v>
      </c>
      <c r="W230" s="40">
        <f t="shared" si="90"/>
        <v>0</v>
      </c>
      <c r="X230" s="43" t="s">
        <v>1121</v>
      </c>
      <c r="Y230" s="40">
        <f t="shared" si="91"/>
        <v>4</v>
      </c>
      <c r="Z230" s="41" t="s">
        <v>40</v>
      </c>
      <c r="AA230" s="40">
        <f t="shared" si="92"/>
        <v>0</v>
      </c>
      <c r="AB230" s="41" t="s">
        <v>41</v>
      </c>
      <c r="AC230" s="42">
        <f t="shared" si="93"/>
        <v>2</v>
      </c>
      <c r="AD230" s="41" t="s">
        <v>74</v>
      </c>
      <c r="AE230" s="42">
        <f t="shared" si="94"/>
        <v>2</v>
      </c>
      <c r="AF230" s="45">
        <v>1990</v>
      </c>
      <c r="AG230" s="40">
        <f t="shared" si="95"/>
        <v>2</v>
      </c>
      <c r="AH230" s="45" t="str">
        <f t="shared" si="111"/>
        <v>Steam</v>
      </c>
      <c r="AI230" s="40">
        <f t="shared" si="96"/>
        <v>2</v>
      </c>
      <c r="AJ230" s="46" t="s">
        <v>42</v>
      </c>
      <c r="AK230" s="40">
        <f t="shared" si="97"/>
        <v>0</v>
      </c>
      <c r="AL230" s="9" t="s">
        <v>1048</v>
      </c>
      <c r="AM230" s="9">
        <f t="shared" si="98"/>
        <v>4</v>
      </c>
      <c r="AN230" s="9" t="s">
        <v>1055</v>
      </c>
      <c r="AO230" s="47">
        <f>VLOOKUP(AN230,'Data Tables'!$E$4:$F$15,2,FALSE)</f>
        <v>20.157194</v>
      </c>
      <c r="AP230" s="9">
        <f t="shared" si="99"/>
        <v>0</v>
      </c>
      <c r="AQ230" s="9" t="s">
        <v>1050</v>
      </c>
      <c r="AR230" s="9">
        <f t="shared" si="100"/>
        <v>2</v>
      </c>
      <c r="AS230" s="9" t="str">
        <f t="shared" si="101"/>
        <v>NYC Natural Gas</v>
      </c>
      <c r="AT230" s="9" t="s">
        <v>1162</v>
      </c>
      <c r="AU230" s="9">
        <f t="shared" si="102"/>
        <v>0</v>
      </c>
      <c r="AV230" s="9">
        <f t="shared" si="103"/>
        <v>63</v>
      </c>
    </row>
    <row r="231" spans="1:48" hidden="1" x14ac:dyDescent="0.25">
      <c r="A231" s="49" t="s">
        <v>210</v>
      </c>
      <c r="B231" s="9" t="s">
        <v>211</v>
      </c>
      <c r="C231" s="9" t="s">
        <v>38</v>
      </c>
      <c r="D231" s="9" t="s">
        <v>38</v>
      </c>
      <c r="E231" t="s">
        <v>1034</v>
      </c>
      <c r="F231" t="str">
        <f t="shared" si="84"/>
        <v>NYC</v>
      </c>
      <c r="G231" s="9" t="s">
        <v>39</v>
      </c>
      <c r="H231" s="36">
        <v>40.666898799999998</v>
      </c>
      <c r="I231" s="36">
        <v>-73.898641999999995</v>
      </c>
      <c r="J231" s="40">
        <f t="shared" si="108"/>
        <v>3</v>
      </c>
      <c r="K231" s="40">
        <f t="shared" si="85"/>
        <v>2</v>
      </c>
      <c r="L231" s="40">
        <f t="shared" si="86"/>
        <v>3</v>
      </c>
      <c r="M231" s="41">
        <v>119724.60023529411</v>
      </c>
      <c r="N231" s="41">
        <v>2523.9759305927796</v>
      </c>
      <c r="O231" s="41">
        <f t="shared" si="104"/>
        <v>8232.8269220622842</v>
      </c>
      <c r="P231" s="42">
        <f t="shared" si="87"/>
        <v>3</v>
      </c>
      <c r="Q231" s="43">
        <v>1948</v>
      </c>
      <c r="R231" s="43"/>
      <c r="S231" s="40">
        <f t="shared" si="88"/>
        <v>3</v>
      </c>
      <c r="T231" s="40" t="s">
        <v>1162</v>
      </c>
      <c r="U231" s="40">
        <f t="shared" si="89"/>
        <v>4</v>
      </c>
      <c r="V231" s="40" t="str">
        <f>IFERROR(VLOOKUP(A231,'Data Tables'!$L$3:$M$89,2,FALSE),"No")</f>
        <v>No</v>
      </c>
      <c r="W231" s="40">
        <f t="shared" si="90"/>
        <v>0</v>
      </c>
      <c r="X231" s="43"/>
      <c r="Y231" s="40">
        <f t="shared" si="91"/>
        <v>0</v>
      </c>
      <c r="Z231" s="41" t="s">
        <v>156</v>
      </c>
      <c r="AA231" s="40">
        <f t="shared" si="92"/>
        <v>0</v>
      </c>
      <c r="AB231" s="44" t="str">
        <f t="shared" ref="AB231:AB238" si="112">IF(AND(E231="Manhattan",G231="Multifamily Housing"),IF(Q231&lt;1980,"Dual Fuel","Natural Gas"),IF(AND(E231="Manhattan",G231&lt;&gt;"Multifamily Housing"),IF(Q231&lt;1945,"Oil",IF(Q231&lt;1980,"Dual Fuel","Natural Gas")),IF(E231="Downstate/LI/HV",IF(Q231&lt;1980,"Dual Fuel","Natural Gas"),IF(Q231&lt;1945,"Dual Fuel","Natural Gas"))))</f>
        <v>Dual Fuel</v>
      </c>
      <c r="AC231" s="42">
        <f t="shared" si="93"/>
        <v>3</v>
      </c>
      <c r="AD231" s="44" t="str">
        <f>IF(AND(E231="Upstate",Q231&gt;=1945),"Furnace",IF(Q231&gt;=1980,"HW Boiler",IF(AND(E231="Downstate/LI/HV",Q231&gt;=1945),"Furnace","Steam Boiler")))</f>
        <v>Furnace</v>
      </c>
      <c r="AE231" s="42">
        <f t="shared" si="94"/>
        <v>3</v>
      </c>
      <c r="AF231" s="45">
        <v>1990</v>
      </c>
      <c r="AG231" s="40">
        <f t="shared" si="95"/>
        <v>2</v>
      </c>
      <c r="AH231" s="45" t="str">
        <f t="shared" si="111"/>
        <v>Forced Air</v>
      </c>
      <c r="AI231" s="40">
        <f t="shared" si="96"/>
        <v>4</v>
      </c>
      <c r="AJ231" s="46" t="s">
        <v>42</v>
      </c>
      <c r="AK231" s="40">
        <f t="shared" si="97"/>
        <v>0</v>
      </c>
      <c r="AL231" s="9" t="s">
        <v>1048</v>
      </c>
      <c r="AM231" s="9">
        <f t="shared" si="98"/>
        <v>4</v>
      </c>
      <c r="AN231" s="9" t="s">
        <v>1055</v>
      </c>
      <c r="AO231" s="47">
        <f>VLOOKUP(AN231,'Data Tables'!$E$4:$F$15,2,FALSE)</f>
        <v>20.157194</v>
      </c>
      <c r="AP231" s="9">
        <f t="shared" si="99"/>
        <v>0</v>
      </c>
      <c r="AQ231" s="9" t="s">
        <v>1050</v>
      </c>
      <c r="AR231" s="9">
        <f t="shared" si="100"/>
        <v>2</v>
      </c>
      <c r="AS231" s="9" t="str">
        <f t="shared" si="101"/>
        <v>NYC Dual Fuel</v>
      </c>
      <c r="AT231" s="9" t="s">
        <v>1162</v>
      </c>
      <c r="AU231" s="9">
        <f t="shared" si="102"/>
        <v>0</v>
      </c>
      <c r="AV231" s="9">
        <f t="shared" si="103"/>
        <v>63</v>
      </c>
    </row>
    <row r="232" spans="1:48" x14ac:dyDescent="0.25">
      <c r="A232" s="9" t="s">
        <v>775</v>
      </c>
      <c r="B232" s="9" t="s">
        <v>776</v>
      </c>
      <c r="C232" s="9" t="s">
        <v>777</v>
      </c>
      <c r="D232" s="9" t="s">
        <v>563</v>
      </c>
      <c r="E232" t="s">
        <v>1035</v>
      </c>
      <c r="F232" t="str">
        <f t="shared" si="84"/>
        <v>Not NYC</v>
      </c>
      <c r="G232" s="9" t="s">
        <v>339</v>
      </c>
      <c r="H232" s="36">
        <v>43.161253329907197</v>
      </c>
      <c r="I232" s="36">
        <v>-75.306489577194</v>
      </c>
      <c r="J232" s="40">
        <f t="shared" si="108"/>
        <v>3</v>
      </c>
      <c r="K232" s="40">
        <f t="shared" si="85"/>
        <v>1</v>
      </c>
      <c r="L232" s="40">
        <f t="shared" si="86"/>
        <v>1</v>
      </c>
      <c r="M232" s="41">
        <v>43435.591983797458</v>
      </c>
      <c r="N232" s="41">
        <v>23829.248379999997</v>
      </c>
      <c r="O232" s="41">
        <f t="shared" si="104"/>
        <v>2986.8357075917197</v>
      </c>
      <c r="P232" s="42">
        <f t="shared" si="87"/>
        <v>1</v>
      </c>
      <c r="Q232" s="43">
        <v>1989</v>
      </c>
      <c r="R232" s="43"/>
      <c r="S232" s="40">
        <f t="shared" si="88"/>
        <v>1</v>
      </c>
      <c r="T232" s="40" t="s">
        <v>1162</v>
      </c>
      <c r="U232" s="40">
        <f t="shared" si="89"/>
        <v>4</v>
      </c>
      <c r="V232" s="40" t="str">
        <f>IFERROR(VLOOKUP(A232,'Data Tables'!$L$3:$M$89,2,FALSE),"No")</f>
        <v>No</v>
      </c>
      <c r="W232" s="40">
        <f t="shared" si="90"/>
        <v>0</v>
      </c>
      <c r="X232" s="43"/>
      <c r="Y232" s="40">
        <f t="shared" si="91"/>
        <v>0</v>
      </c>
      <c r="Z232" s="43" t="s">
        <v>46</v>
      </c>
      <c r="AA232" s="40">
        <f t="shared" si="92"/>
        <v>4</v>
      </c>
      <c r="AB232" s="44" t="str">
        <f t="shared" si="112"/>
        <v>Natural Gas</v>
      </c>
      <c r="AC232" s="42">
        <f t="shared" si="93"/>
        <v>2</v>
      </c>
      <c r="AD232" s="44" t="str">
        <f>IF(AND(E232="Upstate",Q232&gt;=1945),"Furnace",IF(Q232&gt;=1980,"HW Boiler",IF(AND(E232="Downstate/LI/HV",Q232&gt;=1945),"Furnace","Steam Boiler")))</f>
        <v>Furnace</v>
      </c>
      <c r="AE232" s="42">
        <f t="shared" si="94"/>
        <v>3</v>
      </c>
      <c r="AF232" s="45">
        <v>1990</v>
      </c>
      <c r="AG232" s="40">
        <f t="shared" si="95"/>
        <v>2</v>
      </c>
      <c r="AH232" s="43" t="s">
        <v>89</v>
      </c>
      <c r="AI232" s="40">
        <f t="shared" si="96"/>
        <v>4</v>
      </c>
      <c r="AJ232" s="46" t="s">
        <v>42</v>
      </c>
      <c r="AK232" s="40">
        <f t="shared" si="97"/>
        <v>0</v>
      </c>
      <c r="AL232" s="9" t="s">
        <v>1064</v>
      </c>
      <c r="AM232" s="9">
        <f t="shared" si="98"/>
        <v>1</v>
      </c>
      <c r="AN232" s="9" t="s">
        <v>1047</v>
      </c>
      <c r="AO232" s="47">
        <f>VLOOKUP(AN232,'Data Tables'!$E$4:$F$15,2,FALSE)</f>
        <v>8.6002589999999994</v>
      </c>
      <c r="AP232" s="9">
        <f t="shared" si="99"/>
        <v>4</v>
      </c>
      <c r="AQ232" s="9" t="s">
        <v>1061</v>
      </c>
      <c r="AR232" s="9">
        <f t="shared" si="100"/>
        <v>4</v>
      </c>
      <c r="AS232" s="9" t="str">
        <f t="shared" si="101"/>
        <v>Not NYC</v>
      </c>
      <c r="AT232" s="9"/>
      <c r="AU232" s="9">
        <f t="shared" si="102"/>
        <v>0</v>
      </c>
      <c r="AV232" s="9">
        <f t="shared" si="103"/>
        <v>64</v>
      </c>
    </row>
    <row r="233" spans="1:48" x14ac:dyDescent="0.25">
      <c r="A233" s="9" t="s">
        <v>477</v>
      </c>
      <c r="B233" s="9" t="s">
        <v>478</v>
      </c>
      <c r="C233" s="9" t="s">
        <v>479</v>
      </c>
      <c r="D233" s="9" t="s">
        <v>450</v>
      </c>
      <c r="E233" t="s">
        <v>1034</v>
      </c>
      <c r="F233" t="str">
        <f t="shared" si="84"/>
        <v>Not NYC</v>
      </c>
      <c r="G233" s="9" t="s">
        <v>53</v>
      </c>
      <c r="H233" s="36">
        <v>40.820714000000002</v>
      </c>
      <c r="I233" s="36">
        <v>-73.593677999999997</v>
      </c>
      <c r="J233" s="40">
        <f t="shared" si="108"/>
        <v>2</v>
      </c>
      <c r="K233" s="40">
        <f t="shared" si="85"/>
        <v>0</v>
      </c>
      <c r="L233" s="40">
        <f t="shared" si="86"/>
        <v>1</v>
      </c>
      <c r="M233" s="41">
        <v>141232.68438311687</v>
      </c>
      <c r="N233" s="41">
        <v>15899.001019736841</v>
      </c>
      <c r="O233" s="41">
        <f t="shared" si="104"/>
        <v>9711.8240025802133</v>
      </c>
      <c r="P233" s="42">
        <f t="shared" si="87"/>
        <v>3</v>
      </c>
      <c r="Q233" s="43">
        <v>1954</v>
      </c>
      <c r="R233" s="43"/>
      <c r="S233" s="40">
        <f t="shared" si="88"/>
        <v>3</v>
      </c>
      <c r="T233" s="40"/>
      <c r="U233" s="40">
        <f t="shared" si="89"/>
        <v>0</v>
      </c>
      <c r="V233" s="40" t="str">
        <f>IFERROR(VLOOKUP(A233,'Data Tables'!$L$3:$M$89,2,FALSE),"No")</f>
        <v>No</v>
      </c>
      <c r="W233" s="40">
        <f t="shared" si="90"/>
        <v>0</v>
      </c>
      <c r="X233" s="43"/>
      <c r="Y233" s="40">
        <f t="shared" si="91"/>
        <v>0</v>
      </c>
      <c r="Z233" s="43" t="s">
        <v>46</v>
      </c>
      <c r="AA233" s="40">
        <f t="shared" si="92"/>
        <v>4</v>
      </c>
      <c r="AB233" s="44" t="str">
        <f t="shared" si="112"/>
        <v>Dual Fuel</v>
      </c>
      <c r="AC233" s="42">
        <f t="shared" si="93"/>
        <v>3</v>
      </c>
      <c r="AD233" s="44" t="str">
        <f>IF(AND(E233="Upstate",Q233&gt;=1945),"Furnace",IF(Q233&gt;=1980,"HW Boiler",IF(AND(E233="Downstate/LI/HV",Q233&gt;=1945),"Furnace","Steam Boiler")))</f>
        <v>Furnace</v>
      </c>
      <c r="AE233" s="42">
        <f t="shared" si="94"/>
        <v>3</v>
      </c>
      <c r="AF233" s="45">
        <v>1990</v>
      </c>
      <c r="AG233" s="40">
        <f t="shared" si="95"/>
        <v>2</v>
      </c>
      <c r="AH233" s="45" t="str">
        <f t="shared" ref="AH233:AH238" si="113">IF(AND(E233="Upstate",Q233&gt;=1945),"Forced Air",IF(Q233&gt;=1980,"Hydronic",IF(AND(E233="Downstate/LI/HV",Q233&gt;=1945),"Forced Air","Steam")))</f>
        <v>Forced Air</v>
      </c>
      <c r="AI233" s="40">
        <f t="shared" si="96"/>
        <v>4</v>
      </c>
      <c r="AJ233" s="46" t="s">
        <v>42</v>
      </c>
      <c r="AK233" s="40">
        <f t="shared" si="97"/>
        <v>0</v>
      </c>
      <c r="AL233" s="9" t="s">
        <v>1048</v>
      </c>
      <c r="AM233" s="9">
        <f t="shared" si="98"/>
        <v>4</v>
      </c>
      <c r="AN233" s="9" t="s">
        <v>1052</v>
      </c>
      <c r="AO233" s="47">
        <f>VLOOKUP(AN233,'Data Tables'!$E$4:$F$15,2,FALSE)</f>
        <v>18.814844999999998</v>
      </c>
      <c r="AP233" s="9">
        <f t="shared" si="99"/>
        <v>1</v>
      </c>
      <c r="AQ233" s="9" t="s">
        <v>1058</v>
      </c>
      <c r="AR233" s="9">
        <f t="shared" si="100"/>
        <v>1</v>
      </c>
      <c r="AS233" s="9" t="str">
        <f t="shared" si="101"/>
        <v>Not NYC</v>
      </c>
      <c r="AT233" s="9"/>
      <c r="AU233" s="9">
        <f t="shared" si="102"/>
        <v>0</v>
      </c>
      <c r="AV233" s="9">
        <f t="shared" si="103"/>
        <v>63</v>
      </c>
    </row>
    <row r="234" spans="1:48" x14ac:dyDescent="0.25">
      <c r="A234" s="9" t="s">
        <v>798</v>
      </c>
      <c r="B234" s="9" t="s">
        <v>799</v>
      </c>
      <c r="C234" s="9" t="s">
        <v>659</v>
      </c>
      <c r="D234" s="9" t="s">
        <v>660</v>
      </c>
      <c r="E234" t="s">
        <v>1035</v>
      </c>
      <c r="F234" t="str">
        <f t="shared" si="84"/>
        <v>Not NYC</v>
      </c>
      <c r="G234" s="9" t="s">
        <v>76</v>
      </c>
      <c r="H234" s="36">
        <v>42.940891000000001</v>
      </c>
      <c r="I234" s="36">
        <v>-76.564864</v>
      </c>
      <c r="J234" s="40">
        <f t="shared" si="108"/>
        <v>4</v>
      </c>
      <c r="K234" s="40">
        <f t="shared" si="85"/>
        <v>4</v>
      </c>
      <c r="L234" s="40">
        <f t="shared" si="86"/>
        <v>4</v>
      </c>
      <c r="M234" s="41">
        <v>41049.520842834128</v>
      </c>
      <c r="N234" s="41">
        <v>17899.500367514884</v>
      </c>
      <c r="O234" s="41">
        <f t="shared" si="104"/>
        <v>2822.7582273690059</v>
      </c>
      <c r="P234" s="42">
        <f t="shared" si="87"/>
        <v>1</v>
      </c>
      <c r="Q234" s="43">
        <v>1927</v>
      </c>
      <c r="R234" s="43">
        <v>2017</v>
      </c>
      <c r="S234" s="40">
        <f t="shared" si="88"/>
        <v>0</v>
      </c>
      <c r="T234" s="40"/>
      <c r="U234" s="40">
        <f t="shared" si="89"/>
        <v>0</v>
      </c>
      <c r="V234" s="40" t="str">
        <f>IFERROR(VLOOKUP(A234,'Data Tables'!$L$3:$M$89,2,FALSE),"No")</f>
        <v>No</v>
      </c>
      <c r="W234" s="40">
        <f t="shared" si="90"/>
        <v>0</v>
      </c>
      <c r="X234" s="43" t="s">
        <v>1104</v>
      </c>
      <c r="Y234" s="40">
        <f t="shared" si="91"/>
        <v>4</v>
      </c>
      <c r="Z234" s="43" t="s">
        <v>67</v>
      </c>
      <c r="AA234" s="40">
        <f t="shared" si="92"/>
        <v>2</v>
      </c>
      <c r="AB234" s="44" t="str">
        <f t="shared" si="112"/>
        <v>Dual Fuel</v>
      </c>
      <c r="AC234" s="42">
        <f t="shared" si="93"/>
        <v>3</v>
      </c>
      <c r="AD234" s="41" t="s">
        <v>74</v>
      </c>
      <c r="AE234" s="42">
        <f t="shared" si="94"/>
        <v>2</v>
      </c>
      <c r="AF234" s="45">
        <v>1990</v>
      </c>
      <c r="AG234" s="40">
        <f t="shared" si="95"/>
        <v>2</v>
      </c>
      <c r="AH234" s="45" t="str">
        <f t="shared" si="113"/>
        <v>Steam</v>
      </c>
      <c r="AI234" s="40">
        <f t="shared" si="96"/>
        <v>2</v>
      </c>
      <c r="AJ234" s="46" t="s">
        <v>42</v>
      </c>
      <c r="AK234" s="40">
        <f t="shared" si="97"/>
        <v>0</v>
      </c>
      <c r="AL234" s="9" t="s">
        <v>1060</v>
      </c>
      <c r="AM234" s="9">
        <f t="shared" si="98"/>
        <v>2</v>
      </c>
      <c r="AN234" s="9" t="s">
        <v>1053</v>
      </c>
      <c r="AO234" s="47">
        <f>VLOOKUP(AN234,'Data Tables'!$E$4:$F$15,2,FALSE)</f>
        <v>9.6621608999999999</v>
      </c>
      <c r="AP234" s="9">
        <f t="shared" si="99"/>
        <v>3</v>
      </c>
      <c r="AQ234" s="9" t="s">
        <v>1061</v>
      </c>
      <c r="AR234" s="9">
        <f t="shared" si="100"/>
        <v>4</v>
      </c>
      <c r="AS234" s="9" t="str">
        <f t="shared" si="101"/>
        <v>Not NYC</v>
      </c>
      <c r="AT234" s="9"/>
      <c r="AU234" s="9">
        <f t="shared" si="102"/>
        <v>0</v>
      </c>
      <c r="AV234" s="9">
        <f t="shared" si="103"/>
        <v>63</v>
      </c>
    </row>
    <row r="235" spans="1:48" hidden="1" x14ac:dyDescent="0.25">
      <c r="A235" s="9" t="s">
        <v>147</v>
      </c>
      <c r="B235" s="9" t="s">
        <v>148</v>
      </c>
      <c r="C235" s="9" t="s">
        <v>38</v>
      </c>
      <c r="D235" s="9" t="s">
        <v>38</v>
      </c>
      <c r="E235" t="s">
        <v>1034</v>
      </c>
      <c r="F235" t="str">
        <f t="shared" si="84"/>
        <v>NYC</v>
      </c>
      <c r="G235" s="9" t="s">
        <v>53</v>
      </c>
      <c r="H235" s="36">
        <v>40.694274</v>
      </c>
      <c r="I235" s="36">
        <v>-73.986492299999995</v>
      </c>
      <c r="J235" s="40">
        <f t="shared" si="108"/>
        <v>2</v>
      </c>
      <c r="K235" s="40">
        <f t="shared" si="85"/>
        <v>0</v>
      </c>
      <c r="L235" s="40">
        <f t="shared" si="86"/>
        <v>1</v>
      </c>
      <c r="M235" s="41">
        <v>193187.93514943999</v>
      </c>
      <c r="N235" s="41">
        <v>21825.688819018244</v>
      </c>
      <c r="O235" s="41">
        <f t="shared" si="104"/>
        <v>13284.511540570315</v>
      </c>
      <c r="P235" s="42">
        <f t="shared" si="87"/>
        <v>3</v>
      </c>
      <c r="Q235" s="43">
        <v>1957</v>
      </c>
      <c r="R235" s="43"/>
      <c r="S235" s="40">
        <f t="shared" si="88"/>
        <v>3</v>
      </c>
      <c r="T235" s="40"/>
      <c r="U235" s="40">
        <f t="shared" si="89"/>
        <v>0</v>
      </c>
      <c r="V235" s="40" t="str">
        <f>IFERROR(VLOOKUP(A235,'Data Tables'!$L$3:$M$89,2,FALSE),"No")</f>
        <v>No</v>
      </c>
      <c r="W235" s="40">
        <f t="shared" si="90"/>
        <v>0</v>
      </c>
      <c r="X235" s="43"/>
      <c r="Y235" s="40">
        <f t="shared" si="91"/>
        <v>0</v>
      </c>
      <c r="Z235" s="41" t="s">
        <v>77</v>
      </c>
      <c r="AA235" s="40">
        <f t="shared" si="92"/>
        <v>1</v>
      </c>
      <c r="AB235" s="44" t="str">
        <f t="shared" si="112"/>
        <v>Dual Fuel</v>
      </c>
      <c r="AC235" s="42">
        <f t="shared" si="93"/>
        <v>3</v>
      </c>
      <c r="AD235" s="41" t="s">
        <v>104</v>
      </c>
      <c r="AE235" s="42">
        <f t="shared" si="94"/>
        <v>3</v>
      </c>
      <c r="AF235" s="43">
        <v>2017</v>
      </c>
      <c r="AG235" s="40">
        <f t="shared" si="95"/>
        <v>1</v>
      </c>
      <c r="AH235" s="45" t="str">
        <f t="shared" si="113"/>
        <v>Forced Air</v>
      </c>
      <c r="AI235" s="40">
        <f t="shared" si="96"/>
        <v>4</v>
      </c>
      <c r="AJ235" s="46" t="s">
        <v>42</v>
      </c>
      <c r="AK235" s="40">
        <f t="shared" si="97"/>
        <v>0</v>
      </c>
      <c r="AL235" s="9" t="s">
        <v>1048</v>
      </c>
      <c r="AM235" s="9">
        <f t="shared" si="98"/>
        <v>4</v>
      </c>
      <c r="AN235" s="9" t="s">
        <v>1055</v>
      </c>
      <c r="AO235" s="47">
        <f>VLOOKUP(AN235,'Data Tables'!$E$4:$F$15,2,FALSE)</f>
        <v>20.157194</v>
      </c>
      <c r="AP235" s="9">
        <f t="shared" si="99"/>
        <v>0</v>
      </c>
      <c r="AQ235" s="9" t="s">
        <v>1050</v>
      </c>
      <c r="AR235" s="9">
        <f t="shared" si="100"/>
        <v>2</v>
      </c>
      <c r="AS235" s="9" t="str">
        <f t="shared" si="101"/>
        <v>NYC Dual Fuel</v>
      </c>
      <c r="AT235" s="9"/>
      <c r="AU235" s="9">
        <f t="shared" si="102"/>
        <v>3</v>
      </c>
      <c r="AV235" s="9">
        <f t="shared" si="103"/>
        <v>63</v>
      </c>
    </row>
    <row r="236" spans="1:48" hidden="1" x14ac:dyDescent="0.25">
      <c r="A236" s="9" t="s">
        <v>1157</v>
      </c>
      <c r="B236" s="9" t="s">
        <v>281</v>
      </c>
      <c r="C236" s="9" t="s">
        <v>59</v>
      </c>
      <c r="D236" s="9" t="s">
        <v>59</v>
      </c>
      <c r="E236" t="s">
        <v>1034</v>
      </c>
      <c r="F236" t="str">
        <f t="shared" si="84"/>
        <v>NYC</v>
      </c>
      <c r="G236" s="9" t="s">
        <v>39</v>
      </c>
      <c r="H236" s="36">
        <v>40.763002</v>
      </c>
      <c r="I236" s="36">
        <v>-73.890786000000006</v>
      </c>
      <c r="J236" s="40">
        <f t="shared" si="108"/>
        <v>3</v>
      </c>
      <c r="K236" s="40">
        <f t="shared" si="85"/>
        <v>2</v>
      </c>
      <c r="L236" s="40">
        <f t="shared" si="86"/>
        <v>3</v>
      </c>
      <c r="M236" s="41">
        <v>69120.620823529403</v>
      </c>
      <c r="N236" s="41">
        <v>150.33810824765342</v>
      </c>
      <c r="O236" s="41">
        <f t="shared" si="104"/>
        <v>4753.0591613356401</v>
      </c>
      <c r="P236" s="42">
        <f t="shared" si="87"/>
        <v>2</v>
      </c>
      <c r="Q236" s="43">
        <v>1925</v>
      </c>
      <c r="R236" s="43"/>
      <c r="S236" s="40">
        <f t="shared" si="88"/>
        <v>4</v>
      </c>
      <c r="T236" s="40"/>
      <c r="U236" s="40">
        <f t="shared" si="89"/>
        <v>0</v>
      </c>
      <c r="V236" s="40" t="str">
        <f>IFERROR(VLOOKUP(A236,'Data Tables'!$L$3:$M$89,2,FALSE),"No")</f>
        <v>No</v>
      </c>
      <c r="W236" s="40">
        <f t="shared" si="90"/>
        <v>0</v>
      </c>
      <c r="X236" s="43"/>
      <c r="Y236" s="40">
        <f t="shared" si="91"/>
        <v>0</v>
      </c>
      <c r="Z236" s="41" t="s">
        <v>40</v>
      </c>
      <c r="AA236" s="40">
        <f t="shared" si="92"/>
        <v>0</v>
      </c>
      <c r="AB236" s="44" t="str">
        <f t="shared" si="112"/>
        <v>Dual Fuel</v>
      </c>
      <c r="AC236" s="42">
        <f t="shared" si="93"/>
        <v>3</v>
      </c>
      <c r="AD236" s="41" t="s">
        <v>74</v>
      </c>
      <c r="AE236" s="42">
        <f t="shared" si="94"/>
        <v>2</v>
      </c>
      <c r="AF236" s="45">
        <v>1990</v>
      </c>
      <c r="AG236" s="40">
        <f t="shared" si="95"/>
        <v>2</v>
      </c>
      <c r="AH236" s="45" t="str">
        <f t="shared" si="113"/>
        <v>Steam</v>
      </c>
      <c r="AI236" s="40">
        <f t="shared" si="96"/>
        <v>2</v>
      </c>
      <c r="AJ236" s="46" t="s">
        <v>42</v>
      </c>
      <c r="AK236" s="40">
        <f t="shared" si="97"/>
        <v>0</v>
      </c>
      <c r="AL236" s="9" t="s">
        <v>1048</v>
      </c>
      <c r="AM236" s="9">
        <f t="shared" si="98"/>
        <v>4</v>
      </c>
      <c r="AN236" s="9" t="s">
        <v>1055</v>
      </c>
      <c r="AO236" s="47">
        <f>VLOOKUP(AN236,'Data Tables'!$E$4:$F$15,2,FALSE)</f>
        <v>20.157194</v>
      </c>
      <c r="AP236" s="9">
        <f t="shared" si="99"/>
        <v>0</v>
      </c>
      <c r="AQ236" s="9" t="s">
        <v>1050</v>
      </c>
      <c r="AR236" s="9">
        <f t="shared" si="100"/>
        <v>2</v>
      </c>
      <c r="AS236" s="9" t="str">
        <f t="shared" si="101"/>
        <v>NYC Dual Fuel</v>
      </c>
      <c r="AT236" s="9"/>
      <c r="AU236" s="9">
        <f t="shared" si="102"/>
        <v>3</v>
      </c>
      <c r="AV236" s="9">
        <f t="shared" si="103"/>
        <v>63</v>
      </c>
    </row>
    <row r="237" spans="1:48" hidden="1" x14ac:dyDescent="0.25">
      <c r="A237" s="9" t="s">
        <v>304</v>
      </c>
      <c r="B237" s="9" t="s">
        <v>305</v>
      </c>
      <c r="C237" s="9" t="s">
        <v>62</v>
      </c>
      <c r="D237" s="9" t="s">
        <v>63</v>
      </c>
      <c r="E237" t="s">
        <v>63</v>
      </c>
      <c r="F237" t="str">
        <f t="shared" si="84"/>
        <v>NYC</v>
      </c>
      <c r="G237" s="9" t="s">
        <v>39</v>
      </c>
      <c r="H237" s="36">
        <v>40.747184400000002</v>
      </c>
      <c r="I237" s="36">
        <v>-74.002348900000001</v>
      </c>
      <c r="J237" s="40">
        <f t="shared" si="108"/>
        <v>3</v>
      </c>
      <c r="K237" s="40">
        <f t="shared" si="85"/>
        <v>2</v>
      </c>
      <c r="L237" s="40">
        <f t="shared" si="86"/>
        <v>3</v>
      </c>
      <c r="M237" s="41">
        <v>64127.386470588201</v>
      </c>
      <c r="N237" s="41">
        <v>1696.6736808953065</v>
      </c>
      <c r="O237" s="41">
        <f t="shared" si="104"/>
        <v>4409.700869653977</v>
      </c>
      <c r="P237" s="42">
        <f t="shared" si="87"/>
        <v>2</v>
      </c>
      <c r="Q237" s="43">
        <v>1934</v>
      </c>
      <c r="R237" s="43"/>
      <c r="S237" s="40">
        <f t="shared" si="88"/>
        <v>4</v>
      </c>
      <c r="T237" s="40"/>
      <c r="U237" s="40">
        <f t="shared" si="89"/>
        <v>0</v>
      </c>
      <c r="V237" s="40" t="str">
        <f>IFERROR(VLOOKUP(A237,'Data Tables'!$L$3:$M$89,2,FALSE),"No")</f>
        <v>No</v>
      </c>
      <c r="W237" s="40">
        <f t="shared" si="90"/>
        <v>0</v>
      </c>
      <c r="X237" s="43"/>
      <c r="Y237" s="40">
        <f t="shared" si="91"/>
        <v>0</v>
      </c>
      <c r="Z237" s="41" t="s">
        <v>40</v>
      </c>
      <c r="AA237" s="40">
        <f t="shared" si="92"/>
        <v>0</v>
      </c>
      <c r="AB237" s="44" t="str">
        <f t="shared" si="112"/>
        <v>Dual Fuel</v>
      </c>
      <c r="AC237" s="42">
        <f t="shared" si="93"/>
        <v>3</v>
      </c>
      <c r="AD237" s="44" t="str">
        <f>IF(AND(E237="Upstate",Q237&gt;=1945),"Furnace",IF(Q237&gt;=1980,"HW Boiler",IF(AND(E237="Downstate/LI/HV",Q237&gt;=1945),"Furnace","Steam Boiler")))</f>
        <v>Steam Boiler</v>
      </c>
      <c r="AE237" s="42">
        <f t="shared" si="94"/>
        <v>2</v>
      </c>
      <c r="AF237" s="45">
        <v>1990</v>
      </c>
      <c r="AG237" s="40">
        <f t="shared" si="95"/>
        <v>2</v>
      </c>
      <c r="AH237" s="45" t="str">
        <f t="shared" si="113"/>
        <v>Steam</v>
      </c>
      <c r="AI237" s="40">
        <f t="shared" si="96"/>
        <v>2</v>
      </c>
      <c r="AJ237" s="46" t="s">
        <v>42</v>
      </c>
      <c r="AK237" s="40">
        <f t="shared" si="97"/>
        <v>0</v>
      </c>
      <c r="AL237" s="9" t="s">
        <v>1048</v>
      </c>
      <c r="AM237" s="9">
        <f t="shared" si="98"/>
        <v>4</v>
      </c>
      <c r="AN237" s="9" t="s">
        <v>1055</v>
      </c>
      <c r="AO237" s="47">
        <f>VLOOKUP(AN237,'Data Tables'!$E$4:$F$15,2,FALSE)</f>
        <v>20.157194</v>
      </c>
      <c r="AP237" s="9">
        <f t="shared" si="99"/>
        <v>0</v>
      </c>
      <c r="AQ237" s="9" t="s">
        <v>1050</v>
      </c>
      <c r="AR237" s="9">
        <f t="shared" si="100"/>
        <v>2</v>
      </c>
      <c r="AS237" s="9" t="str">
        <f t="shared" si="101"/>
        <v>NYC Dual Fuel</v>
      </c>
      <c r="AT237" s="9"/>
      <c r="AU237" s="9">
        <f t="shared" si="102"/>
        <v>3</v>
      </c>
      <c r="AV237" s="9">
        <f t="shared" si="103"/>
        <v>63</v>
      </c>
    </row>
    <row r="238" spans="1:48" hidden="1" x14ac:dyDescent="0.25">
      <c r="A238" s="9" t="s">
        <v>324</v>
      </c>
      <c r="B238" s="9" t="s">
        <v>325</v>
      </c>
      <c r="C238" s="9" t="s">
        <v>38</v>
      </c>
      <c r="D238" s="9" t="s">
        <v>38</v>
      </c>
      <c r="E238" t="s">
        <v>1034</v>
      </c>
      <c r="F238" t="str">
        <f t="shared" si="84"/>
        <v>NYC</v>
      </c>
      <c r="G238" s="9" t="s">
        <v>39</v>
      </c>
      <c r="H238" s="36">
        <v>40.624586700000002</v>
      </c>
      <c r="I238" s="36">
        <v>-73.964774500000004</v>
      </c>
      <c r="J238" s="40">
        <f t="shared" si="108"/>
        <v>3</v>
      </c>
      <c r="K238" s="40">
        <f t="shared" si="85"/>
        <v>2</v>
      </c>
      <c r="L238" s="40">
        <f t="shared" si="86"/>
        <v>3</v>
      </c>
      <c r="M238" s="41">
        <v>54545.4</v>
      </c>
      <c r="N238" s="41">
        <v>1343.8017411985559</v>
      </c>
      <c r="O238" s="41">
        <f t="shared" si="104"/>
        <v>3750.7983882352942</v>
      </c>
      <c r="P238" s="42">
        <f t="shared" si="87"/>
        <v>2</v>
      </c>
      <c r="Q238" s="43">
        <v>1920</v>
      </c>
      <c r="R238" s="43"/>
      <c r="S238" s="40">
        <f t="shared" si="88"/>
        <v>4</v>
      </c>
      <c r="T238" s="40"/>
      <c r="U238" s="40">
        <f t="shared" si="89"/>
        <v>0</v>
      </c>
      <c r="V238" s="40" t="str">
        <f>IFERROR(VLOOKUP(A238,'Data Tables'!$L$3:$M$89,2,FALSE),"No")</f>
        <v>No</v>
      </c>
      <c r="W238" s="40">
        <f t="shared" si="90"/>
        <v>0</v>
      </c>
      <c r="X238" s="43"/>
      <c r="Y238" s="40">
        <f t="shared" si="91"/>
        <v>0</v>
      </c>
      <c r="Z238" s="41" t="s">
        <v>40</v>
      </c>
      <c r="AA238" s="40">
        <f t="shared" si="92"/>
        <v>0</v>
      </c>
      <c r="AB238" s="44" t="str">
        <f t="shared" si="112"/>
        <v>Dual Fuel</v>
      </c>
      <c r="AC238" s="42">
        <f t="shared" si="93"/>
        <v>3</v>
      </c>
      <c r="AD238" s="44" t="str">
        <f>IF(AND(E238="Upstate",Q238&gt;=1945),"Furnace",IF(Q238&gt;=1980,"HW Boiler",IF(AND(E238="Downstate/LI/HV",Q238&gt;=1945),"Furnace","Steam Boiler")))</f>
        <v>Steam Boiler</v>
      </c>
      <c r="AE238" s="42">
        <f t="shared" si="94"/>
        <v>2</v>
      </c>
      <c r="AF238" s="45">
        <v>1990</v>
      </c>
      <c r="AG238" s="40">
        <f t="shared" si="95"/>
        <v>2</v>
      </c>
      <c r="AH238" s="45" t="str">
        <f t="shared" si="113"/>
        <v>Steam</v>
      </c>
      <c r="AI238" s="40">
        <f t="shared" si="96"/>
        <v>2</v>
      </c>
      <c r="AJ238" s="46" t="s">
        <v>42</v>
      </c>
      <c r="AK238" s="40">
        <f t="shared" si="97"/>
        <v>0</v>
      </c>
      <c r="AL238" s="9" t="s">
        <v>1048</v>
      </c>
      <c r="AM238" s="9">
        <f t="shared" si="98"/>
        <v>4</v>
      </c>
      <c r="AN238" s="9" t="s">
        <v>1055</v>
      </c>
      <c r="AO238" s="47">
        <f>VLOOKUP(AN238,'Data Tables'!$E$4:$F$15,2,FALSE)</f>
        <v>20.157194</v>
      </c>
      <c r="AP238" s="9">
        <f t="shared" si="99"/>
        <v>0</v>
      </c>
      <c r="AQ238" s="9" t="s">
        <v>1050</v>
      </c>
      <c r="AR238" s="9">
        <f t="shared" si="100"/>
        <v>2</v>
      </c>
      <c r="AS238" s="9" t="str">
        <f t="shared" si="101"/>
        <v>NYC Dual Fuel</v>
      </c>
      <c r="AT238" s="9"/>
      <c r="AU238" s="9">
        <f t="shared" si="102"/>
        <v>3</v>
      </c>
      <c r="AV238" s="9">
        <f t="shared" si="103"/>
        <v>63</v>
      </c>
    </row>
    <row r="239" spans="1:48" hidden="1" x14ac:dyDescent="0.25">
      <c r="A239" s="9" t="s">
        <v>346</v>
      </c>
      <c r="B239" s="9" t="s">
        <v>347</v>
      </c>
      <c r="C239" s="9" t="s">
        <v>348</v>
      </c>
      <c r="D239" s="9" t="s">
        <v>45</v>
      </c>
      <c r="E239" t="s">
        <v>1034</v>
      </c>
      <c r="F239" t="str">
        <f t="shared" si="84"/>
        <v>NYC</v>
      </c>
      <c r="G239" s="9" t="s">
        <v>53</v>
      </c>
      <c r="H239" s="36">
        <v>40.889697699999999</v>
      </c>
      <c r="I239" s="36">
        <v>-73.902728100000004</v>
      </c>
      <c r="J239" s="40">
        <f t="shared" si="108"/>
        <v>2</v>
      </c>
      <c r="K239" s="40">
        <f t="shared" si="85"/>
        <v>0</v>
      </c>
      <c r="L239" s="40">
        <f t="shared" si="86"/>
        <v>1</v>
      </c>
      <c r="M239" s="41">
        <v>34212.49329882353</v>
      </c>
      <c r="N239" s="41">
        <v>3865.2063436842104</v>
      </c>
      <c r="O239" s="41">
        <f t="shared" si="104"/>
        <v>2352.612039195571</v>
      </c>
      <c r="P239" s="42">
        <f t="shared" si="87"/>
        <v>1</v>
      </c>
      <c r="Q239" s="43">
        <v>1923</v>
      </c>
      <c r="R239" s="43">
        <v>2021</v>
      </c>
      <c r="S239" s="40">
        <f t="shared" si="88"/>
        <v>0</v>
      </c>
      <c r="T239" s="40"/>
      <c r="U239" s="40">
        <f t="shared" si="89"/>
        <v>0</v>
      </c>
      <c r="V239" s="40" t="str">
        <f>IFERROR(VLOOKUP(A239,'Data Tables'!$L$3:$M$89,2,FALSE),"No")</f>
        <v>Yes</v>
      </c>
      <c r="W239" s="40">
        <f t="shared" si="90"/>
        <v>4</v>
      </c>
      <c r="X239" s="43" t="s">
        <v>1135</v>
      </c>
      <c r="Y239" s="40">
        <f t="shared" si="91"/>
        <v>4</v>
      </c>
      <c r="Z239" s="41" t="s">
        <v>67</v>
      </c>
      <c r="AA239" s="40">
        <f t="shared" si="92"/>
        <v>2</v>
      </c>
      <c r="AB239" s="41" t="s">
        <v>201</v>
      </c>
      <c r="AC239" s="42">
        <f t="shared" si="93"/>
        <v>4</v>
      </c>
      <c r="AD239" s="41" t="s">
        <v>74</v>
      </c>
      <c r="AE239" s="42">
        <f t="shared" si="94"/>
        <v>2</v>
      </c>
      <c r="AF239" s="43">
        <v>1980</v>
      </c>
      <c r="AG239" s="40">
        <f t="shared" si="95"/>
        <v>2</v>
      </c>
      <c r="AH239" s="43" t="s">
        <v>49</v>
      </c>
      <c r="AI239" s="40">
        <f t="shared" si="96"/>
        <v>2</v>
      </c>
      <c r="AJ239" s="46" t="s">
        <v>42</v>
      </c>
      <c r="AK239" s="40">
        <f t="shared" si="97"/>
        <v>0</v>
      </c>
      <c r="AL239" s="9" t="s">
        <v>1048</v>
      </c>
      <c r="AM239" s="9">
        <f t="shared" si="98"/>
        <v>4</v>
      </c>
      <c r="AN239" s="9" t="s">
        <v>1055</v>
      </c>
      <c r="AO239" s="47">
        <f>VLOOKUP(AN239,'Data Tables'!$E$4:$F$15,2,FALSE)</f>
        <v>20.157194</v>
      </c>
      <c r="AP239" s="9">
        <f t="shared" si="99"/>
        <v>0</v>
      </c>
      <c r="AQ239" s="9" t="s">
        <v>1050</v>
      </c>
      <c r="AR239" s="9">
        <f t="shared" si="100"/>
        <v>2</v>
      </c>
      <c r="AS239" s="9" t="str">
        <f t="shared" si="101"/>
        <v>NYC Oil</v>
      </c>
      <c r="AT239" s="9"/>
      <c r="AU239" s="9">
        <f t="shared" si="102"/>
        <v>4</v>
      </c>
      <c r="AV239" s="9">
        <f t="shared" si="103"/>
        <v>63</v>
      </c>
    </row>
    <row r="240" spans="1:48" x14ac:dyDescent="0.25">
      <c r="A240" s="9" t="s">
        <v>676</v>
      </c>
      <c r="B240" s="9" t="s">
        <v>677</v>
      </c>
      <c r="C240" s="9" t="s">
        <v>413</v>
      </c>
      <c r="D240" s="9" t="s">
        <v>414</v>
      </c>
      <c r="E240" t="s">
        <v>1035</v>
      </c>
      <c r="F240" t="str">
        <f t="shared" si="84"/>
        <v>Not NYC</v>
      </c>
      <c r="G240" s="9" t="s">
        <v>53</v>
      </c>
      <c r="H240" s="36">
        <v>43.049191999999998</v>
      </c>
      <c r="I240" s="36">
        <v>-76.090434999999999</v>
      </c>
      <c r="J240" s="40">
        <f t="shared" si="108"/>
        <v>2</v>
      </c>
      <c r="K240" s="40">
        <f t="shared" si="85"/>
        <v>0</v>
      </c>
      <c r="L240" s="40">
        <f t="shared" si="86"/>
        <v>1</v>
      </c>
      <c r="M240" s="41">
        <v>57014.865292207782</v>
      </c>
      <c r="N240" s="41">
        <v>6418.3400986842107</v>
      </c>
      <c r="O240" s="41">
        <f t="shared" si="104"/>
        <v>3920.6104427406417</v>
      </c>
      <c r="P240" s="42">
        <f t="shared" si="87"/>
        <v>2</v>
      </c>
      <c r="Q240" s="43">
        <v>1946</v>
      </c>
      <c r="R240" s="43"/>
      <c r="S240" s="40">
        <f t="shared" si="88"/>
        <v>3</v>
      </c>
      <c r="T240" s="40"/>
      <c r="U240" s="40">
        <f t="shared" si="89"/>
        <v>0</v>
      </c>
      <c r="V240" s="40" t="str">
        <f>IFERROR(VLOOKUP(A240,'Data Tables'!$L$3:$M$89,2,FALSE),"No")</f>
        <v>Yes</v>
      </c>
      <c r="W240" s="40">
        <f t="shared" si="90"/>
        <v>4</v>
      </c>
      <c r="X240" s="43"/>
      <c r="Y240" s="40">
        <f t="shared" si="91"/>
        <v>0</v>
      </c>
      <c r="Z240" s="43" t="s">
        <v>46</v>
      </c>
      <c r="AA240" s="40">
        <f t="shared" si="92"/>
        <v>4</v>
      </c>
      <c r="AB240" s="43" t="s">
        <v>41</v>
      </c>
      <c r="AC240" s="42">
        <f t="shared" si="93"/>
        <v>2</v>
      </c>
      <c r="AD240" s="41" t="s">
        <v>88</v>
      </c>
      <c r="AE240" s="42">
        <f t="shared" si="94"/>
        <v>1</v>
      </c>
      <c r="AF240" s="43">
        <v>1995</v>
      </c>
      <c r="AG240" s="40">
        <f t="shared" si="95"/>
        <v>2</v>
      </c>
      <c r="AH240" s="45" t="str">
        <f>IF(AND(E240="Upstate",Q240&gt;=1945),"Forced Air",IF(Q240&gt;=1980,"Hydronic",IF(AND(E240="Downstate/LI/HV",Q240&gt;=1945),"Forced Air","Steam")))</f>
        <v>Forced Air</v>
      </c>
      <c r="AI240" s="40">
        <f t="shared" si="96"/>
        <v>4</v>
      </c>
      <c r="AJ240" s="46" t="s">
        <v>42</v>
      </c>
      <c r="AK240" s="40">
        <f t="shared" si="97"/>
        <v>0</v>
      </c>
      <c r="AL240" s="9" t="s">
        <v>1060</v>
      </c>
      <c r="AM240" s="9">
        <f t="shared" si="98"/>
        <v>2</v>
      </c>
      <c r="AN240" s="9" t="s">
        <v>1047</v>
      </c>
      <c r="AO240" s="47">
        <f>VLOOKUP(AN240,'Data Tables'!$E$4:$F$15,2,FALSE)</f>
        <v>8.6002589999999994</v>
      </c>
      <c r="AP240" s="9">
        <f t="shared" si="99"/>
        <v>4</v>
      </c>
      <c r="AQ240" s="9" t="s">
        <v>1061</v>
      </c>
      <c r="AR240" s="9">
        <f t="shared" si="100"/>
        <v>0</v>
      </c>
      <c r="AS240" s="9" t="str">
        <f t="shared" si="101"/>
        <v>Not NYC</v>
      </c>
      <c r="AT240" s="9"/>
      <c r="AU240" s="9">
        <f t="shared" si="102"/>
        <v>0</v>
      </c>
      <c r="AV240" s="9">
        <f t="shared" si="103"/>
        <v>63</v>
      </c>
    </row>
    <row r="241" spans="1:48" x14ac:dyDescent="0.25">
      <c r="A241" s="9" t="s">
        <v>557</v>
      </c>
      <c r="B241" s="9" t="s">
        <v>558</v>
      </c>
      <c r="C241" s="9" t="s">
        <v>559</v>
      </c>
      <c r="D241" s="9" t="s">
        <v>424</v>
      </c>
      <c r="E241" t="s">
        <v>1034</v>
      </c>
      <c r="F241" t="str">
        <f t="shared" si="84"/>
        <v>Not NYC</v>
      </c>
      <c r="G241" s="9" t="s">
        <v>53</v>
      </c>
      <c r="H241" s="36">
        <v>40.848962999999998</v>
      </c>
      <c r="I241" s="36">
        <v>-73.056164999999993</v>
      </c>
      <c r="J241" s="40">
        <v>1</v>
      </c>
      <c r="K241" s="40">
        <f t="shared" si="85"/>
        <v>0</v>
      </c>
      <c r="L241" s="40">
        <f t="shared" si="86"/>
        <v>1</v>
      </c>
      <c r="M241" s="41">
        <v>88923.913480519492</v>
      </c>
      <c r="N241" s="41">
        <v>10010.440552631579</v>
      </c>
      <c r="O241" s="41">
        <f t="shared" si="104"/>
        <v>6114.8267563957224</v>
      </c>
      <c r="P241" s="42">
        <f t="shared" si="87"/>
        <v>2</v>
      </c>
      <c r="Q241" s="43">
        <v>1961</v>
      </c>
      <c r="R241" s="43"/>
      <c r="S241" s="40">
        <f t="shared" si="88"/>
        <v>3</v>
      </c>
      <c r="T241" s="40" t="s">
        <v>1162</v>
      </c>
      <c r="U241" s="40">
        <f t="shared" si="89"/>
        <v>4</v>
      </c>
      <c r="V241" s="40" t="str">
        <f>IFERROR(VLOOKUP(A241,'Data Tables'!$L$3:$M$89,2,FALSE),"No")</f>
        <v>No</v>
      </c>
      <c r="W241" s="40">
        <f t="shared" si="90"/>
        <v>0</v>
      </c>
      <c r="X241" s="43"/>
      <c r="Y241" s="40">
        <f t="shared" si="91"/>
        <v>0</v>
      </c>
      <c r="Z241" s="43" t="s">
        <v>46</v>
      </c>
      <c r="AA241" s="40">
        <f t="shared" si="92"/>
        <v>4</v>
      </c>
      <c r="AB241" s="44" t="str">
        <f>IF(AND(E241="Manhattan",G241="Multifamily Housing"),IF(Q241&lt;1980,"Dual Fuel","Natural Gas"),IF(AND(E241="Manhattan",G241&lt;&gt;"Multifamily Housing"),IF(Q241&lt;1945,"Oil",IF(Q241&lt;1980,"Dual Fuel","Natural Gas")),IF(E241="Downstate/LI/HV",IF(Q241&lt;1980,"Dual Fuel","Natural Gas"),IF(Q241&lt;1945,"Dual Fuel","Natural Gas"))))</f>
        <v>Dual Fuel</v>
      </c>
      <c r="AC241" s="42">
        <f t="shared" si="93"/>
        <v>3</v>
      </c>
      <c r="AD241" s="44" t="str">
        <f>IF(AND(E241="Upstate",Q241&gt;=1945),"Furnace",IF(Q241&gt;=1980,"HW Boiler",IF(AND(E241="Downstate/LI/HV",Q241&gt;=1945),"Furnace","Steam Boiler")))</f>
        <v>Furnace</v>
      </c>
      <c r="AE241" s="42">
        <f t="shared" si="94"/>
        <v>3</v>
      </c>
      <c r="AF241" s="45">
        <v>1990</v>
      </c>
      <c r="AG241" s="40">
        <f t="shared" si="95"/>
        <v>2</v>
      </c>
      <c r="AH241" s="45" t="str">
        <f>IF(AND(E241="Upstate",Q241&gt;=1945),"Forced Air",IF(Q241&gt;=1980,"Hydronic",IF(AND(E241="Downstate/LI/HV",Q241&gt;=1945),"Forced Air","Steam")))</f>
        <v>Forced Air</v>
      </c>
      <c r="AI241" s="40">
        <f t="shared" si="96"/>
        <v>4</v>
      </c>
      <c r="AJ241" s="46" t="s">
        <v>42</v>
      </c>
      <c r="AK241" s="40">
        <f t="shared" si="97"/>
        <v>0</v>
      </c>
      <c r="AL241" s="9" t="s">
        <v>1048</v>
      </c>
      <c r="AM241" s="9">
        <f t="shared" si="98"/>
        <v>4</v>
      </c>
      <c r="AN241" s="9" t="s">
        <v>1052</v>
      </c>
      <c r="AO241" s="47">
        <f>VLOOKUP(AN241,'Data Tables'!$E$4:$F$15,2,FALSE)</f>
        <v>18.814844999999998</v>
      </c>
      <c r="AP241" s="9">
        <f t="shared" si="99"/>
        <v>1</v>
      </c>
      <c r="AQ241" s="9" t="s">
        <v>1058</v>
      </c>
      <c r="AR241" s="9">
        <f t="shared" si="100"/>
        <v>1</v>
      </c>
      <c r="AS241" s="9" t="str">
        <f t="shared" si="101"/>
        <v>Not NYC</v>
      </c>
      <c r="AT241" s="9"/>
      <c r="AU241" s="9">
        <f t="shared" si="102"/>
        <v>0</v>
      </c>
      <c r="AV241" s="9">
        <f t="shared" si="103"/>
        <v>63</v>
      </c>
    </row>
    <row r="242" spans="1:48" hidden="1" x14ac:dyDescent="0.25">
      <c r="A242" s="9" t="s">
        <v>183</v>
      </c>
      <c r="B242" s="9" t="s">
        <v>184</v>
      </c>
      <c r="C242" s="9" t="s">
        <v>45</v>
      </c>
      <c r="D242" s="9" t="s">
        <v>45</v>
      </c>
      <c r="E242" t="s">
        <v>1034</v>
      </c>
      <c r="F242" t="str">
        <f t="shared" si="84"/>
        <v>NYC</v>
      </c>
      <c r="G242" s="9" t="s">
        <v>53</v>
      </c>
      <c r="H242" s="36">
        <v>40.8731717</v>
      </c>
      <c r="I242" s="36">
        <v>-73.893365000000003</v>
      </c>
      <c r="J242" s="40">
        <f t="shared" ref="J242:J273" si="114">IF(OR(G242="Hospitals",G242="Nursing Homes",G242="Hotels",G242="Airports"),4,IF(OR(G242="Multifamily Housing",G242="Correctional Facilities",G242="Military"),3,IF(G242="Colleges &amp; Universities",2,IF(G242="Office",0,666))))</f>
        <v>2</v>
      </c>
      <c r="K242" s="40">
        <f t="shared" si="85"/>
        <v>0</v>
      </c>
      <c r="L242" s="40">
        <f t="shared" si="86"/>
        <v>1</v>
      </c>
      <c r="M242" s="41">
        <v>155532.4313788235</v>
      </c>
      <c r="N242" s="41">
        <v>17571.503344210523</v>
      </c>
      <c r="O242" s="41">
        <f t="shared" si="104"/>
        <v>10695.141898932041</v>
      </c>
      <c r="P242" s="42">
        <f t="shared" si="87"/>
        <v>3</v>
      </c>
      <c r="Q242" s="43">
        <v>1931</v>
      </c>
      <c r="R242" s="43"/>
      <c r="S242" s="40">
        <f t="shared" si="88"/>
        <v>4</v>
      </c>
      <c r="T242" s="40" t="s">
        <v>1162</v>
      </c>
      <c r="U242" s="40">
        <f t="shared" si="89"/>
        <v>4</v>
      </c>
      <c r="V242" s="40" t="str">
        <f>IFERROR(VLOOKUP(A242,'Data Tables'!$L$3:$M$89,2,FALSE),"No")</f>
        <v>Yes</v>
      </c>
      <c r="W242" s="40">
        <f t="shared" si="90"/>
        <v>4</v>
      </c>
      <c r="X242" s="43"/>
      <c r="Y242" s="40">
        <f t="shared" si="91"/>
        <v>0</v>
      </c>
      <c r="Z242" s="41" t="s">
        <v>156</v>
      </c>
      <c r="AA242" s="40">
        <f t="shared" si="92"/>
        <v>0</v>
      </c>
      <c r="AB242" s="41" t="s">
        <v>41</v>
      </c>
      <c r="AC242" s="42">
        <f t="shared" si="93"/>
        <v>2</v>
      </c>
      <c r="AD242" s="41" t="s">
        <v>54</v>
      </c>
      <c r="AE242" s="42">
        <f t="shared" si="94"/>
        <v>2</v>
      </c>
      <c r="AF242" s="45">
        <v>1990</v>
      </c>
      <c r="AG242" s="40">
        <f t="shared" si="95"/>
        <v>2</v>
      </c>
      <c r="AH242" s="43" t="s">
        <v>49</v>
      </c>
      <c r="AI242" s="40">
        <f t="shared" si="96"/>
        <v>2</v>
      </c>
      <c r="AJ242" s="46" t="s">
        <v>49</v>
      </c>
      <c r="AK242" s="40">
        <f t="shared" si="97"/>
        <v>1</v>
      </c>
      <c r="AL242" s="9" t="s">
        <v>1048</v>
      </c>
      <c r="AM242" s="9">
        <f t="shared" si="98"/>
        <v>4</v>
      </c>
      <c r="AN242" s="9" t="s">
        <v>1055</v>
      </c>
      <c r="AO242" s="47">
        <f>VLOOKUP(AN242,'Data Tables'!$E$4:$F$15,2,FALSE)</f>
        <v>20.157194</v>
      </c>
      <c r="AP242" s="9">
        <f t="shared" si="99"/>
        <v>0</v>
      </c>
      <c r="AQ242" s="9" t="s">
        <v>1050</v>
      </c>
      <c r="AR242" s="9">
        <f t="shared" si="100"/>
        <v>2</v>
      </c>
      <c r="AS242" s="9" t="str">
        <f t="shared" si="101"/>
        <v>NYC Natural Gas</v>
      </c>
      <c r="AT242" s="9"/>
      <c r="AU242" s="9">
        <f t="shared" si="102"/>
        <v>2</v>
      </c>
      <c r="AV242" s="9">
        <f t="shared" si="103"/>
        <v>63</v>
      </c>
    </row>
    <row r="243" spans="1:48" hidden="1" x14ac:dyDescent="0.25">
      <c r="A243" s="9" t="s">
        <v>161</v>
      </c>
      <c r="B243" s="9" t="s">
        <v>162</v>
      </c>
      <c r="C243" s="9" t="s">
        <v>62</v>
      </c>
      <c r="D243" s="9" t="s">
        <v>63</v>
      </c>
      <c r="E243" t="s">
        <v>63</v>
      </c>
      <c r="F243" t="str">
        <f t="shared" si="84"/>
        <v>NYC</v>
      </c>
      <c r="G243" s="9" t="s">
        <v>53</v>
      </c>
      <c r="H243" s="36">
        <v>40.770348200000001</v>
      </c>
      <c r="I243" s="36">
        <v>-73.988219700000002</v>
      </c>
      <c r="J243" s="40">
        <f t="shared" si="114"/>
        <v>2</v>
      </c>
      <c r="K243" s="40">
        <f t="shared" si="85"/>
        <v>0</v>
      </c>
      <c r="L243" s="40">
        <f t="shared" si="86"/>
        <v>1</v>
      </c>
      <c r="M243" s="41">
        <v>174446.96978823529</v>
      </c>
      <c r="N243" s="41">
        <v>19708.400915789472</v>
      </c>
      <c r="O243" s="41">
        <f t="shared" si="104"/>
        <v>11995.79456955571</v>
      </c>
      <c r="P243" s="42">
        <f t="shared" si="87"/>
        <v>3</v>
      </c>
      <c r="Q243" s="43">
        <v>1964</v>
      </c>
      <c r="R243" s="43"/>
      <c r="S243" s="40">
        <f t="shared" si="88"/>
        <v>3</v>
      </c>
      <c r="T243" s="40" t="s">
        <v>1162</v>
      </c>
      <c r="U243" s="40">
        <f t="shared" si="89"/>
        <v>4</v>
      </c>
      <c r="V243" s="40" t="str">
        <f>IFERROR(VLOOKUP(A243,'Data Tables'!$L$3:$M$89,2,FALSE),"No")</f>
        <v>Yes</v>
      </c>
      <c r="W243" s="40">
        <f t="shared" si="90"/>
        <v>4</v>
      </c>
      <c r="X243" s="43"/>
      <c r="Y243" s="40">
        <f t="shared" si="91"/>
        <v>0</v>
      </c>
      <c r="Z243" s="41" t="s">
        <v>156</v>
      </c>
      <c r="AA243" s="40">
        <f t="shared" si="92"/>
        <v>0</v>
      </c>
      <c r="AB243" s="44" t="str">
        <f>IF(AND(E243="Manhattan",G243="Multifamily Housing"),IF(Q243&lt;1980,"Dual Fuel","Natural Gas"),IF(AND(E243="Manhattan",G243&lt;&gt;"Multifamily Housing"),IF(Q243&lt;1945,"Oil",IF(Q243&lt;1980,"Dual Fuel","Natural Gas")),IF(E243="Downstate/LI/HV",IF(Q243&lt;1980,"Dual Fuel","Natural Gas"),IF(Q243&lt;1945,"Dual Fuel","Natural Gas"))))</f>
        <v>Dual Fuel</v>
      </c>
      <c r="AC243" s="42">
        <f t="shared" si="93"/>
        <v>3</v>
      </c>
      <c r="AD243" s="44" t="str">
        <f>IF(AND(E243="Upstate",Q243&gt;=1945),"Furnace",IF(Q243&gt;=1980,"HW Boiler",IF(AND(E243="Downstate/LI/HV",Q243&gt;=1945),"Furnace","Steam Boiler")))</f>
        <v>Steam Boiler</v>
      </c>
      <c r="AE243" s="42">
        <f t="shared" si="94"/>
        <v>2</v>
      </c>
      <c r="AF243" s="45">
        <v>1990</v>
      </c>
      <c r="AG243" s="40">
        <f t="shared" si="95"/>
        <v>2</v>
      </c>
      <c r="AH243" s="45" t="str">
        <f t="shared" ref="AH243:AH248" si="115">IF(AND(E243="Upstate",Q243&gt;=1945),"Forced Air",IF(Q243&gt;=1980,"Hydronic",IF(AND(E243="Downstate/LI/HV",Q243&gt;=1945),"Forced Air","Steam")))</f>
        <v>Steam</v>
      </c>
      <c r="AI243" s="40">
        <f t="shared" si="96"/>
        <v>2</v>
      </c>
      <c r="AJ243" s="46" t="s">
        <v>42</v>
      </c>
      <c r="AK243" s="40">
        <f t="shared" si="97"/>
        <v>0</v>
      </c>
      <c r="AL243" s="9" t="s">
        <v>1048</v>
      </c>
      <c r="AM243" s="9">
        <f t="shared" si="98"/>
        <v>4</v>
      </c>
      <c r="AN243" s="9" t="s">
        <v>1055</v>
      </c>
      <c r="AO243" s="47">
        <f>VLOOKUP(AN243,'Data Tables'!$E$4:$F$15,2,FALSE)</f>
        <v>20.157194</v>
      </c>
      <c r="AP243" s="9">
        <f t="shared" si="99"/>
        <v>0</v>
      </c>
      <c r="AQ243" s="9" t="s">
        <v>1050</v>
      </c>
      <c r="AR243" s="9">
        <f t="shared" si="100"/>
        <v>2</v>
      </c>
      <c r="AS243" s="9" t="str">
        <f t="shared" si="101"/>
        <v>NYC Dual Fuel</v>
      </c>
      <c r="AT243" s="9"/>
      <c r="AU243" s="9">
        <f t="shared" si="102"/>
        <v>3</v>
      </c>
      <c r="AV243" s="9">
        <f t="shared" si="103"/>
        <v>63</v>
      </c>
    </row>
    <row r="244" spans="1:48" hidden="1" x14ac:dyDescent="0.25">
      <c r="A244" s="9" t="s">
        <v>392</v>
      </c>
      <c r="B244" s="9" t="s">
        <v>393</v>
      </c>
      <c r="C244" s="9" t="s">
        <v>394</v>
      </c>
      <c r="D244" s="9" t="s">
        <v>45</v>
      </c>
      <c r="E244" t="s">
        <v>1034</v>
      </c>
      <c r="F244" t="str">
        <f t="shared" si="84"/>
        <v>NYC</v>
      </c>
      <c r="G244" s="9" t="s">
        <v>53</v>
      </c>
      <c r="H244" s="36">
        <v>40.807217000000001</v>
      </c>
      <c r="I244" s="36">
        <v>-73.795309000000003</v>
      </c>
      <c r="J244" s="40">
        <f t="shared" si="114"/>
        <v>2</v>
      </c>
      <c r="K244" s="40">
        <f t="shared" si="85"/>
        <v>0</v>
      </c>
      <c r="L244" s="40">
        <f t="shared" si="86"/>
        <v>1</v>
      </c>
      <c r="M244" s="41">
        <v>29811.91149350649</v>
      </c>
      <c r="N244" s="41">
        <v>3356.0192763157897</v>
      </c>
      <c r="O244" s="41">
        <v>2050.0073256417108</v>
      </c>
      <c r="P244" s="42">
        <f t="shared" si="87"/>
        <v>1</v>
      </c>
      <c r="Q244" s="43">
        <v>1934</v>
      </c>
      <c r="R244" s="43"/>
      <c r="S244" s="40">
        <f t="shared" si="88"/>
        <v>4</v>
      </c>
      <c r="T244" s="40" t="s">
        <v>1162</v>
      </c>
      <c r="U244" s="40">
        <f t="shared" si="89"/>
        <v>4</v>
      </c>
      <c r="V244" s="40" t="str">
        <f>IFERROR(VLOOKUP(A244,'Data Tables'!$L$3:$M$89,2,FALSE),"No")</f>
        <v>Yes</v>
      </c>
      <c r="W244" s="40">
        <f t="shared" si="90"/>
        <v>4</v>
      </c>
      <c r="X244" s="43" t="s">
        <v>1141</v>
      </c>
      <c r="Y244" s="40">
        <f t="shared" si="91"/>
        <v>4</v>
      </c>
      <c r="Z244" s="41" t="s">
        <v>395</v>
      </c>
      <c r="AA244" s="40">
        <f t="shared" si="92"/>
        <v>0</v>
      </c>
      <c r="AB244" s="44" t="str">
        <f>IF(AND(E244="Manhattan",G244="Multifamily Housing"),IF(Q244&lt;1980,"Dual Fuel","Natural Gas"),IF(AND(E244="Manhattan",G244&lt;&gt;"Multifamily Housing"),IF(Q244&lt;1945,"Oil",IF(Q244&lt;1980,"Dual Fuel","Natural Gas")),IF(E244="Downstate/LI/HV",IF(Q244&lt;1980,"Dual Fuel","Natural Gas"),IF(Q244&lt;1945,"Dual Fuel","Natural Gas"))))</f>
        <v>Dual Fuel</v>
      </c>
      <c r="AC244" s="42">
        <f t="shared" si="93"/>
        <v>3</v>
      </c>
      <c r="AD244" s="44" t="str">
        <f>IF(AND(E244="Upstate",Q244&gt;=1945),"Furnace",IF(Q244&gt;=1980,"HW Boiler",IF(AND(E244="Downstate/LI/HV",Q244&gt;=1945),"Furnace","Steam Boiler")))</f>
        <v>Steam Boiler</v>
      </c>
      <c r="AE244" s="42">
        <f t="shared" si="94"/>
        <v>2</v>
      </c>
      <c r="AF244" s="45">
        <v>1990</v>
      </c>
      <c r="AG244" s="40">
        <f t="shared" si="95"/>
        <v>2</v>
      </c>
      <c r="AH244" s="45" t="str">
        <f t="shared" si="115"/>
        <v>Steam</v>
      </c>
      <c r="AI244" s="40">
        <f t="shared" si="96"/>
        <v>2</v>
      </c>
      <c r="AJ244" s="46" t="s">
        <v>42</v>
      </c>
      <c r="AK244" s="40">
        <f t="shared" si="97"/>
        <v>0</v>
      </c>
      <c r="AL244" s="9" t="s">
        <v>1048</v>
      </c>
      <c r="AM244" s="9">
        <f t="shared" si="98"/>
        <v>4</v>
      </c>
      <c r="AN244" s="9" t="s">
        <v>1055</v>
      </c>
      <c r="AO244" s="47">
        <f>VLOOKUP(AN244,'Data Tables'!$E$4:$F$15,2,FALSE)</f>
        <v>20.157194</v>
      </c>
      <c r="AP244" s="9">
        <f t="shared" si="99"/>
        <v>0</v>
      </c>
      <c r="AQ244" s="9" t="s">
        <v>1050</v>
      </c>
      <c r="AR244" s="9">
        <f t="shared" si="100"/>
        <v>2</v>
      </c>
      <c r="AS244" s="9" t="str">
        <f t="shared" si="101"/>
        <v>NYC Dual Fuel</v>
      </c>
      <c r="AT244" s="9"/>
      <c r="AU244" s="9">
        <f t="shared" si="102"/>
        <v>3</v>
      </c>
      <c r="AV244" s="9">
        <f t="shared" si="103"/>
        <v>63</v>
      </c>
    </row>
    <row r="245" spans="1:48" hidden="1" x14ac:dyDescent="0.25">
      <c r="A245" s="9" t="s">
        <v>134</v>
      </c>
      <c r="B245" s="9" t="s">
        <v>134</v>
      </c>
      <c r="C245" s="9" t="s">
        <v>38</v>
      </c>
      <c r="D245" s="9" t="s">
        <v>38</v>
      </c>
      <c r="E245" t="s">
        <v>1034</v>
      </c>
      <c r="F245" t="str">
        <f t="shared" si="84"/>
        <v>NYC</v>
      </c>
      <c r="G245" s="9" t="s">
        <v>76</v>
      </c>
      <c r="H245" s="36">
        <v>40.654964700000001</v>
      </c>
      <c r="I245" s="36">
        <v>-73.912364400000001</v>
      </c>
      <c r="J245" s="40">
        <f t="shared" si="114"/>
        <v>4</v>
      </c>
      <c r="K245" s="40">
        <f t="shared" si="85"/>
        <v>4</v>
      </c>
      <c r="L245" s="40">
        <f t="shared" si="86"/>
        <v>4</v>
      </c>
      <c r="M245" s="41">
        <v>215591.07877129412</v>
      </c>
      <c r="N245" s="41">
        <v>90677.850621069781</v>
      </c>
      <c r="O245" s="41">
        <f t="shared" ref="O245:O255" si="116">(M245/0.85)*116.9*0.0005</f>
        <v>14825.057122567227</v>
      </c>
      <c r="P245" s="42">
        <f t="shared" si="87"/>
        <v>4</v>
      </c>
      <c r="Q245" s="43">
        <v>1921</v>
      </c>
      <c r="R245" s="43">
        <v>2004</v>
      </c>
      <c r="S245" s="40">
        <f t="shared" si="88"/>
        <v>0</v>
      </c>
      <c r="T245" s="40"/>
      <c r="U245" s="40">
        <f t="shared" si="89"/>
        <v>0</v>
      </c>
      <c r="V245" s="40" t="str">
        <f>IFERROR(VLOOKUP(A245,'Data Tables'!$L$3:$M$89,2,FALSE),"No")</f>
        <v>No</v>
      </c>
      <c r="W245" s="40">
        <f t="shared" si="90"/>
        <v>0</v>
      </c>
      <c r="X245" s="43"/>
      <c r="Y245" s="40">
        <f t="shared" si="91"/>
        <v>0</v>
      </c>
      <c r="Z245" s="41" t="s">
        <v>67</v>
      </c>
      <c r="AA245" s="40">
        <f t="shared" si="92"/>
        <v>2</v>
      </c>
      <c r="AB245" s="44" t="str">
        <f>IF(AND(E245="Manhattan",G245="Multifamily Housing"),IF(Q245&lt;1980,"Dual Fuel","Natural Gas"),IF(AND(E245="Manhattan",G245&lt;&gt;"Multifamily Housing"),IF(Q245&lt;1945,"Oil",IF(Q245&lt;1980,"Dual Fuel","Natural Gas")),IF(E245="Downstate/LI/HV",IF(Q245&lt;1980,"Dual Fuel","Natural Gas"),IF(Q245&lt;1945,"Dual Fuel","Natural Gas"))))</f>
        <v>Dual Fuel</v>
      </c>
      <c r="AC245" s="42">
        <f t="shared" si="93"/>
        <v>3</v>
      </c>
      <c r="AD245" s="44" t="str">
        <f>IF(AND(E245="Upstate",Q245&gt;=1945),"Furnace",IF(Q245&gt;=1980,"HW Boiler",IF(AND(E245="Downstate/LI/HV",Q245&gt;=1945),"Furnace","Steam Boiler")))</f>
        <v>Steam Boiler</v>
      </c>
      <c r="AE245" s="42">
        <f t="shared" si="94"/>
        <v>2</v>
      </c>
      <c r="AF245" s="45">
        <v>1990</v>
      </c>
      <c r="AG245" s="40">
        <f t="shared" si="95"/>
        <v>2</v>
      </c>
      <c r="AH245" s="45" t="str">
        <f t="shared" si="115"/>
        <v>Steam</v>
      </c>
      <c r="AI245" s="40">
        <f t="shared" si="96"/>
        <v>2</v>
      </c>
      <c r="AJ245" s="46" t="s">
        <v>42</v>
      </c>
      <c r="AK245" s="40">
        <f t="shared" si="97"/>
        <v>0</v>
      </c>
      <c r="AL245" s="9" t="s">
        <v>1048</v>
      </c>
      <c r="AM245" s="9">
        <f t="shared" si="98"/>
        <v>4</v>
      </c>
      <c r="AN245" s="9" t="s">
        <v>1055</v>
      </c>
      <c r="AO245" s="47">
        <f>VLOOKUP(AN245,'Data Tables'!$E$4:$F$15,2,FALSE)</f>
        <v>20.157194</v>
      </c>
      <c r="AP245" s="9">
        <f t="shared" si="99"/>
        <v>0</v>
      </c>
      <c r="AQ245" s="9" t="s">
        <v>1050</v>
      </c>
      <c r="AR245" s="9">
        <f t="shared" si="100"/>
        <v>2</v>
      </c>
      <c r="AS245" s="9" t="str">
        <f t="shared" si="101"/>
        <v>NYC Dual Fuel</v>
      </c>
      <c r="AT245" s="9" t="s">
        <v>1162</v>
      </c>
      <c r="AU245" s="9">
        <f t="shared" si="102"/>
        <v>0</v>
      </c>
      <c r="AV245" s="9">
        <f t="shared" si="103"/>
        <v>62</v>
      </c>
    </row>
    <row r="246" spans="1:48" hidden="1" x14ac:dyDescent="0.25">
      <c r="A246" s="9" t="s">
        <v>204</v>
      </c>
      <c r="B246" s="38" t="s">
        <v>205</v>
      </c>
      <c r="C246" s="9" t="s">
        <v>206</v>
      </c>
      <c r="D246" s="9" t="s">
        <v>59</v>
      </c>
      <c r="E246" t="s">
        <v>1034</v>
      </c>
      <c r="F246" t="str">
        <f t="shared" si="84"/>
        <v>NYC</v>
      </c>
      <c r="G246" s="9" t="s">
        <v>76</v>
      </c>
      <c r="H246" s="36">
        <v>40.700378299999997</v>
      </c>
      <c r="I246" s="36">
        <v>-73.816624399999995</v>
      </c>
      <c r="J246" s="40">
        <f t="shared" si="114"/>
        <v>4</v>
      </c>
      <c r="K246" s="40">
        <f t="shared" si="85"/>
        <v>4</v>
      </c>
      <c r="L246" s="40">
        <f t="shared" si="86"/>
        <v>4</v>
      </c>
      <c r="M246" s="41">
        <v>124537.6258842353</v>
      </c>
      <c r="N246" s="41">
        <v>52380.66575386047</v>
      </c>
      <c r="O246" s="41">
        <f t="shared" si="116"/>
        <v>8563.7932152159465</v>
      </c>
      <c r="P246" s="42">
        <f t="shared" si="87"/>
        <v>3</v>
      </c>
      <c r="Q246" s="43">
        <v>1987</v>
      </c>
      <c r="R246" s="43">
        <v>2017</v>
      </c>
      <c r="S246" s="40">
        <f t="shared" si="88"/>
        <v>0</v>
      </c>
      <c r="T246" s="40"/>
      <c r="U246" s="40">
        <f t="shared" si="89"/>
        <v>0</v>
      </c>
      <c r="V246" s="40" t="str">
        <f>IFERROR(VLOOKUP(A246,'Data Tables'!$L$3:$M$89,2,FALSE),"No")</f>
        <v>No</v>
      </c>
      <c r="W246" s="40">
        <f t="shared" si="90"/>
        <v>0</v>
      </c>
      <c r="X246" s="43"/>
      <c r="Y246" s="40">
        <f t="shared" si="91"/>
        <v>0</v>
      </c>
      <c r="Z246" s="41" t="s">
        <v>77</v>
      </c>
      <c r="AA246" s="40">
        <f t="shared" si="92"/>
        <v>1</v>
      </c>
      <c r="AB246" s="41" t="s">
        <v>47</v>
      </c>
      <c r="AC246" s="42">
        <f t="shared" si="93"/>
        <v>3</v>
      </c>
      <c r="AD246" s="41" t="s">
        <v>74</v>
      </c>
      <c r="AE246" s="42">
        <f t="shared" si="94"/>
        <v>2</v>
      </c>
      <c r="AF246" s="45">
        <v>1990</v>
      </c>
      <c r="AG246" s="40">
        <f t="shared" si="95"/>
        <v>2</v>
      </c>
      <c r="AH246" s="45" t="str">
        <f t="shared" si="115"/>
        <v>Hydronic</v>
      </c>
      <c r="AI246" s="40">
        <f t="shared" si="96"/>
        <v>4</v>
      </c>
      <c r="AJ246" s="46" t="s">
        <v>42</v>
      </c>
      <c r="AK246" s="40">
        <f t="shared" si="97"/>
        <v>0</v>
      </c>
      <c r="AL246" s="9" t="s">
        <v>1048</v>
      </c>
      <c r="AM246" s="9">
        <f t="shared" si="98"/>
        <v>4</v>
      </c>
      <c r="AN246" s="9" t="s">
        <v>1055</v>
      </c>
      <c r="AO246" s="47">
        <f>VLOOKUP(AN246,'Data Tables'!$E$4:$F$15,2,FALSE)</f>
        <v>20.157194</v>
      </c>
      <c r="AP246" s="9">
        <f t="shared" si="99"/>
        <v>0</v>
      </c>
      <c r="AQ246" s="9" t="s">
        <v>1050</v>
      </c>
      <c r="AR246" s="9">
        <f t="shared" si="100"/>
        <v>2</v>
      </c>
      <c r="AS246" s="9" t="str">
        <f t="shared" si="101"/>
        <v>NYC Dual Fuel</v>
      </c>
      <c r="AT246" s="9" t="s">
        <v>1162</v>
      </c>
      <c r="AU246" s="9">
        <f t="shared" si="102"/>
        <v>0</v>
      </c>
      <c r="AV246" s="9">
        <f t="shared" si="103"/>
        <v>62</v>
      </c>
    </row>
    <row r="247" spans="1:48" x14ac:dyDescent="0.25">
      <c r="A247" s="9" t="s">
        <v>701</v>
      </c>
      <c r="B247" s="9" t="s">
        <v>702</v>
      </c>
      <c r="C247" s="9" t="s">
        <v>703</v>
      </c>
      <c r="D247" s="9" t="s">
        <v>617</v>
      </c>
      <c r="E247" t="s">
        <v>1035</v>
      </c>
      <c r="F247" t="str">
        <f t="shared" si="84"/>
        <v>Not NYC</v>
      </c>
      <c r="G247" s="9" t="s">
        <v>53</v>
      </c>
      <c r="H247" s="36">
        <v>44.604095999999998</v>
      </c>
      <c r="I247" s="36">
        <v>-75.182906000000003</v>
      </c>
      <c r="J247" s="40">
        <f t="shared" si="114"/>
        <v>2</v>
      </c>
      <c r="K247" s="40">
        <f t="shared" si="85"/>
        <v>0</v>
      </c>
      <c r="L247" s="40">
        <f t="shared" si="86"/>
        <v>1</v>
      </c>
      <c r="M247" s="41">
        <v>52843.856493506486</v>
      </c>
      <c r="N247" s="41">
        <v>5948.7967105263151</v>
      </c>
      <c r="O247" s="41">
        <f t="shared" si="116"/>
        <v>3633.7922494652407</v>
      </c>
      <c r="P247" s="42">
        <f t="shared" si="87"/>
        <v>2</v>
      </c>
      <c r="Q247" s="43">
        <v>1906</v>
      </c>
      <c r="R247" s="43"/>
      <c r="S247" s="40">
        <f t="shared" si="88"/>
        <v>4</v>
      </c>
      <c r="T247" s="40" t="s">
        <v>1162</v>
      </c>
      <c r="U247" s="40">
        <f t="shared" si="89"/>
        <v>4</v>
      </c>
      <c r="V247" s="40" t="str">
        <f>IFERROR(VLOOKUP(A247,'Data Tables'!$L$3:$M$89,2,FALSE),"No")</f>
        <v>No</v>
      </c>
      <c r="W247" s="40">
        <f t="shared" si="90"/>
        <v>0</v>
      </c>
      <c r="X247" s="43"/>
      <c r="Y247" s="40">
        <f t="shared" si="91"/>
        <v>0</v>
      </c>
      <c r="Z247" s="43" t="s">
        <v>46</v>
      </c>
      <c r="AA247" s="40">
        <f t="shared" si="92"/>
        <v>4</v>
      </c>
      <c r="AB247" s="43" t="s">
        <v>41</v>
      </c>
      <c r="AC247" s="42">
        <f t="shared" si="93"/>
        <v>2</v>
      </c>
      <c r="AD247" s="41" t="s">
        <v>74</v>
      </c>
      <c r="AE247" s="42">
        <f t="shared" si="94"/>
        <v>2</v>
      </c>
      <c r="AF247" s="45">
        <v>1990</v>
      </c>
      <c r="AG247" s="40">
        <f t="shared" si="95"/>
        <v>2</v>
      </c>
      <c r="AH247" s="45" t="str">
        <f t="shared" si="115"/>
        <v>Steam</v>
      </c>
      <c r="AI247" s="40">
        <f t="shared" si="96"/>
        <v>2</v>
      </c>
      <c r="AJ247" s="46" t="s">
        <v>42</v>
      </c>
      <c r="AK247" s="40">
        <f t="shared" si="97"/>
        <v>0</v>
      </c>
      <c r="AL247" s="9" t="s">
        <v>1064</v>
      </c>
      <c r="AM247" s="9">
        <f t="shared" si="98"/>
        <v>1</v>
      </c>
      <c r="AN247" s="9" t="s">
        <v>1047</v>
      </c>
      <c r="AO247" s="47">
        <f>VLOOKUP(AN247,'Data Tables'!$E$4:$F$15,2,FALSE)</f>
        <v>8.6002589999999994</v>
      </c>
      <c r="AP247" s="9">
        <f t="shared" si="99"/>
        <v>4</v>
      </c>
      <c r="AQ247" s="9" t="s">
        <v>1061</v>
      </c>
      <c r="AR247" s="9">
        <f t="shared" si="100"/>
        <v>4</v>
      </c>
      <c r="AS247" s="9" t="str">
        <f t="shared" si="101"/>
        <v>Not NYC</v>
      </c>
      <c r="AT247" s="9"/>
      <c r="AU247" s="9">
        <f t="shared" si="102"/>
        <v>0</v>
      </c>
      <c r="AV247" s="9">
        <f t="shared" si="103"/>
        <v>63</v>
      </c>
    </row>
    <row r="248" spans="1:48" x14ac:dyDescent="0.25">
      <c r="A248" s="9" t="s">
        <v>736</v>
      </c>
      <c r="B248" s="9" t="s">
        <v>737</v>
      </c>
      <c r="C248" s="9" t="s">
        <v>456</v>
      </c>
      <c r="D248" s="9" t="s">
        <v>457</v>
      </c>
      <c r="E248" t="s">
        <v>1035</v>
      </c>
      <c r="F248" t="str">
        <f t="shared" si="84"/>
        <v>Not NYC</v>
      </c>
      <c r="G248" s="9" t="s">
        <v>76</v>
      </c>
      <c r="H248" s="36">
        <v>42.743546000000002</v>
      </c>
      <c r="I248" s="36">
        <v>-73.675799999999995</v>
      </c>
      <c r="J248" s="40">
        <f t="shared" si="114"/>
        <v>4</v>
      </c>
      <c r="K248" s="40">
        <f t="shared" si="85"/>
        <v>4</v>
      </c>
      <c r="L248" s="40">
        <f t="shared" si="86"/>
        <v>4</v>
      </c>
      <c r="M248" s="41">
        <v>49768.49469250907</v>
      </c>
      <c r="N248" s="41">
        <v>21701.378499640581</v>
      </c>
      <c r="O248" s="41">
        <f t="shared" si="116"/>
        <v>3422.31589973783</v>
      </c>
      <c r="P248" s="42">
        <f t="shared" si="87"/>
        <v>1</v>
      </c>
      <c r="Q248" s="43">
        <v>1850</v>
      </c>
      <c r="R248" s="43">
        <v>2020</v>
      </c>
      <c r="S248" s="40">
        <f t="shared" si="88"/>
        <v>0</v>
      </c>
      <c r="T248" s="40"/>
      <c r="U248" s="40">
        <f t="shared" si="89"/>
        <v>0</v>
      </c>
      <c r="V248" s="40" t="str">
        <f>IFERROR(VLOOKUP(A248,'Data Tables'!$L$3:$M$89,2,FALSE),"No")</f>
        <v>No</v>
      </c>
      <c r="W248" s="40">
        <f t="shared" si="90"/>
        <v>0</v>
      </c>
      <c r="X248" s="43"/>
      <c r="Y248" s="40">
        <f t="shared" si="91"/>
        <v>0</v>
      </c>
      <c r="Z248" s="43" t="s">
        <v>46</v>
      </c>
      <c r="AA248" s="40">
        <f t="shared" si="92"/>
        <v>4</v>
      </c>
      <c r="AB248" s="44" t="str">
        <f>IF(AND(E248="Manhattan",G248="Multifamily Housing"),IF(Q248&lt;1980,"Dual Fuel","Natural Gas"),IF(AND(E248="Manhattan",G248&lt;&gt;"Multifamily Housing"),IF(Q248&lt;1945,"Oil",IF(Q248&lt;1980,"Dual Fuel","Natural Gas")),IF(E248="Downstate/LI/HV",IF(Q248&lt;1980,"Dual Fuel","Natural Gas"),IF(Q248&lt;1945,"Dual Fuel","Natural Gas"))))</f>
        <v>Dual Fuel</v>
      </c>
      <c r="AC248" s="42">
        <f t="shared" si="93"/>
        <v>3</v>
      </c>
      <c r="AD248" s="41" t="s">
        <v>88</v>
      </c>
      <c r="AE248" s="42">
        <f t="shared" si="94"/>
        <v>1</v>
      </c>
      <c r="AF248" s="45">
        <v>1990</v>
      </c>
      <c r="AG248" s="40">
        <f t="shared" si="95"/>
        <v>2</v>
      </c>
      <c r="AH248" s="45" t="str">
        <f t="shared" si="115"/>
        <v>Steam</v>
      </c>
      <c r="AI248" s="40">
        <f t="shared" si="96"/>
        <v>2</v>
      </c>
      <c r="AJ248" s="46" t="s">
        <v>42</v>
      </c>
      <c r="AK248" s="40">
        <f t="shared" si="97"/>
        <v>0</v>
      </c>
      <c r="AL248" s="9" t="s">
        <v>1060</v>
      </c>
      <c r="AM248" s="9">
        <f t="shared" si="98"/>
        <v>2</v>
      </c>
      <c r="AN248" s="9" t="s">
        <v>1047</v>
      </c>
      <c r="AO248" s="47">
        <f>VLOOKUP(AN248,'Data Tables'!$E$4:$F$15,2,FALSE)</f>
        <v>8.6002589999999994</v>
      </c>
      <c r="AP248" s="9">
        <f t="shared" si="99"/>
        <v>4</v>
      </c>
      <c r="AQ248" s="9" t="s">
        <v>1061</v>
      </c>
      <c r="AR248" s="9">
        <f t="shared" si="100"/>
        <v>0</v>
      </c>
      <c r="AS248" s="9" t="str">
        <f t="shared" si="101"/>
        <v>Not NYC</v>
      </c>
      <c r="AT248" s="9"/>
      <c r="AU248" s="9">
        <f t="shared" si="102"/>
        <v>0</v>
      </c>
      <c r="AV248" s="9">
        <f t="shared" si="103"/>
        <v>62</v>
      </c>
    </row>
    <row r="249" spans="1:48" hidden="1" x14ac:dyDescent="0.25">
      <c r="A249" s="9" t="s">
        <v>149</v>
      </c>
      <c r="B249" s="9" t="s">
        <v>150</v>
      </c>
      <c r="C249" s="9" t="s">
        <v>63</v>
      </c>
      <c r="D249" s="9" t="s">
        <v>63</v>
      </c>
      <c r="E249" t="s">
        <v>63</v>
      </c>
      <c r="F249" t="str">
        <f t="shared" si="84"/>
        <v>NYC</v>
      </c>
      <c r="G249" s="9" t="s">
        <v>39</v>
      </c>
      <c r="H249" s="36">
        <v>40.791615200000003</v>
      </c>
      <c r="I249" s="36">
        <v>-73.9421818</v>
      </c>
      <c r="J249" s="40">
        <f t="shared" si="114"/>
        <v>3</v>
      </c>
      <c r="K249" s="40">
        <f t="shared" si="85"/>
        <v>2</v>
      </c>
      <c r="L249" s="40">
        <f t="shared" si="86"/>
        <v>3</v>
      </c>
      <c r="M249" s="41">
        <v>188010.49917647059</v>
      </c>
      <c r="N249" s="41">
        <v>4758.7885581718401</v>
      </c>
      <c r="O249" s="41">
        <f t="shared" si="116"/>
        <v>12928.48667866436</v>
      </c>
      <c r="P249" s="42">
        <f t="shared" si="87"/>
        <v>3</v>
      </c>
      <c r="Q249" s="43">
        <v>1960</v>
      </c>
      <c r="R249" s="43">
        <v>2013</v>
      </c>
      <c r="S249" s="40">
        <f t="shared" si="88"/>
        <v>0</v>
      </c>
      <c r="T249" s="40"/>
      <c r="U249" s="40">
        <f t="shared" si="89"/>
        <v>0</v>
      </c>
      <c r="V249" s="40" t="str">
        <f>IFERROR(VLOOKUP(A249,'Data Tables'!$L$3:$M$89,2,FALSE),"No")</f>
        <v>No</v>
      </c>
      <c r="W249" s="40">
        <f t="shared" si="90"/>
        <v>0</v>
      </c>
      <c r="X249" s="43"/>
      <c r="Y249" s="40">
        <f t="shared" si="91"/>
        <v>0</v>
      </c>
      <c r="Z249" s="41" t="s">
        <v>77</v>
      </c>
      <c r="AA249" s="40">
        <f t="shared" si="92"/>
        <v>1</v>
      </c>
      <c r="AB249" s="41" t="s">
        <v>47</v>
      </c>
      <c r="AC249" s="42">
        <f t="shared" si="93"/>
        <v>3</v>
      </c>
      <c r="AD249" s="41" t="s">
        <v>151</v>
      </c>
      <c r="AE249" s="42">
        <f t="shared" si="94"/>
        <v>1</v>
      </c>
      <c r="AF249" s="43">
        <v>2013</v>
      </c>
      <c r="AG249" s="40">
        <f t="shared" si="95"/>
        <v>1</v>
      </c>
      <c r="AH249" s="43" t="s">
        <v>49</v>
      </c>
      <c r="AI249" s="40">
        <f t="shared" si="96"/>
        <v>2</v>
      </c>
      <c r="AJ249" s="46" t="s">
        <v>49</v>
      </c>
      <c r="AK249" s="40">
        <f t="shared" si="97"/>
        <v>1</v>
      </c>
      <c r="AL249" s="9" t="s">
        <v>1048</v>
      </c>
      <c r="AM249" s="9">
        <f t="shared" si="98"/>
        <v>4</v>
      </c>
      <c r="AN249" s="9" t="s">
        <v>1055</v>
      </c>
      <c r="AO249" s="47">
        <f>VLOOKUP(AN249,'Data Tables'!$E$4:$F$15,2,FALSE)</f>
        <v>20.157194</v>
      </c>
      <c r="AP249" s="9">
        <f t="shared" si="99"/>
        <v>0</v>
      </c>
      <c r="AQ249" s="9" t="s">
        <v>1050</v>
      </c>
      <c r="AR249" s="9">
        <f t="shared" si="100"/>
        <v>2</v>
      </c>
      <c r="AS249" s="9" t="str">
        <f t="shared" si="101"/>
        <v>NYC Dual Fuel</v>
      </c>
      <c r="AT249" s="9"/>
      <c r="AU249" s="9">
        <f t="shared" si="102"/>
        <v>3</v>
      </c>
      <c r="AV249" s="9">
        <f t="shared" si="103"/>
        <v>62</v>
      </c>
    </row>
    <row r="250" spans="1:48" x14ac:dyDescent="0.25">
      <c r="A250" s="9" t="s">
        <v>959</v>
      </c>
      <c r="B250" s="9" t="s">
        <v>960</v>
      </c>
      <c r="C250" s="9" t="s">
        <v>578</v>
      </c>
      <c r="D250" s="9" t="s">
        <v>442</v>
      </c>
      <c r="E250" t="s">
        <v>1034</v>
      </c>
      <c r="F250" t="str">
        <f t="shared" si="84"/>
        <v>Not NYC</v>
      </c>
      <c r="G250" s="9" t="s">
        <v>76</v>
      </c>
      <c r="H250" s="36">
        <v>41.014664000000003</v>
      </c>
      <c r="I250" s="36">
        <v>-73.755313999999998</v>
      </c>
      <c r="J250" s="40">
        <f t="shared" si="114"/>
        <v>4</v>
      </c>
      <c r="K250" s="40">
        <f t="shared" si="85"/>
        <v>4</v>
      </c>
      <c r="L250" s="40">
        <f t="shared" si="86"/>
        <v>4</v>
      </c>
      <c r="M250" s="41">
        <v>30946.443921683698</v>
      </c>
      <c r="N250" s="41">
        <v>13494.088919338823</v>
      </c>
      <c r="O250" s="41">
        <f t="shared" si="116"/>
        <v>2128.023114379308</v>
      </c>
      <c r="P250" s="42">
        <f t="shared" si="87"/>
        <v>1</v>
      </c>
      <c r="Q250" s="43">
        <v>1915</v>
      </c>
      <c r="R250" s="43">
        <v>2021</v>
      </c>
      <c r="S250" s="40">
        <f t="shared" si="88"/>
        <v>0</v>
      </c>
      <c r="T250" s="40"/>
      <c r="U250" s="40">
        <f t="shared" si="89"/>
        <v>0</v>
      </c>
      <c r="V250" s="40" t="str">
        <f>IFERROR(VLOOKUP(A250,'Data Tables'!$L$3:$M$89,2,FALSE),"No")</f>
        <v>No</v>
      </c>
      <c r="W250" s="40">
        <f t="shared" si="90"/>
        <v>0</v>
      </c>
      <c r="X250" s="43"/>
      <c r="Y250" s="40">
        <f t="shared" si="91"/>
        <v>0</v>
      </c>
      <c r="Z250" s="43" t="s">
        <v>46</v>
      </c>
      <c r="AA250" s="40">
        <f t="shared" si="92"/>
        <v>4</v>
      </c>
      <c r="AB250" s="43" t="s">
        <v>947</v>
      </c>
      <c r="AC250" s="42">
        <f t="shared" si="93"/>
        <v>2</v>
      </c>
      <c r="AD250" s="41" t="s">
        <v>104</v>
      </c>
      <c r="AE250" s="42">
        <f t="shared" si="94"/>
        <v>3</v>
      </c>
      <c r="AF250" s="45">
        <v>1990</v>
      </c>
      <c r="AG250" s="40">
        <f t="shared" si="95"/>
        <v>2</v>
      </c>
      <c r="AH250" s="45" t="str">
        <f>IF(AND(E250="Upstate",Q250&gt;=1945),"Forced Air",IF(Q250&gt;=1980,"Hydronic",IF(AND(E250="Downstate/LI/HV",Q250&gt;=1945),"Forced Air","Steam")))</f>
        <v>Steam</v>
      </c>
      <c r="AI250" s="40">
        <f t="shared" si="96"/>
        <v>2</v>
      </c>
      <c r="AJ250" s="51" t="s">
        <v>49</v>
      </c>
      <c r="AK250" s="40">
        <f t="shared" si="97"/>
        <v>1</v>
      </c>
      <c r="AL250" s="9" t="s">
        <v>1048</v>
      </c>
      <c r="AM250" s="9">
        <f t="shared" si="98"/>
        <v>4</v>
      </c>
      <c r="AN250" s="9" t="s">
        <v>1055</v>
      </c>
      <c r="AO250" s="47">
        <f>VLOOKUP(AN250,'Data Tables'!$E$4:$F$15,2,FALSE)</f>
        <v>20.157194</v>
      </c>
      <c r="AP250" s="9">
        <f t="shared" si="99"/>
        <v>0</v>
      </c>
      <c r="AQ250" s="9" t="s">
        <v>1050</v>
      </c>
      <c r="AR250" s="9">
        <f t="shared" si="100"/>
        <v>2</v>
      </c>
      <c r="AS250" s="9" t="str">
        <f t="shared" si="101"/>
        <v>Not NYC</v>
      </c>
      <c r="AT250" s="9"/>
      <c r="AU250" s="9">
        <f t="shared" si="102"/>
        <v>0</v>
      </c>
      <c r="AV250" s="9">
        <f t="shared" si="103"/>
        <v>62</v>
      </c>
    </row>
    <row r="251" spans="1:48" x14ac:dyDescent="0.25">
      <c r="A251" s="9" t="s">
        <v>560</v>
      </c>
      <c r="B251" s="9" t="s">
        <v>561</v>
      </c>
      <c r="C251" s="9" t="s">
        <v>562</v>
      </c>
      <c r="D251" s="9" t="s">
        <v>563</v>
      </c>
      <c r="E251" t="s">
        <v>1035</v>
      </c>
      <c r="F251" t="str">
        <f t="shared" si="84"/>
        <v>Not NYC</v>
      </c>
      <c r="G251" s="9" t="s">
        <v>53</v>
      </c>
      <c r="H251" s="36">
        <v>43.096212999999999</v>
      </c>
      <c r="I251" s="36">
        <v>-75.272915999999995</v>
      </c>
      <c r="J251" s="40">
        <f t="shared" si="114"/>
        <v>2</v>
      </c>
      <c r="K251" s="40">
        <f t="shared" si="85"/>
        <v>0</v>
      </c>
      <c r="L251" s="40">
        <f t="shared" si="86"/>
        <v>1</v>
      </c>
      <c r="M251" s="41">
        <v>87375.156428571427</v>
      </c>
      <c r="N251" s="41">
        <v>9836.0921710526309</v>
      </c>
      <c r="O251" s="41">
        <f t="shared" si="116"/>
        <v>6008.3269332352957</v>
      </c>
      <c r="P251" s="42">
        <f t="shared" si="87"/>
        <v>2</v>
      </c>
      <c r="Q251" s="43">
        <v>1961</v>
      </c>
      <c r="R251" s="43">
        <v>2021</v>
      </c>
      <c r="S251" s="40">
        <f t="shared" si="88"/>
        <v>0</v>
      </c>
      <c r="T251" s="40"/>
      <c r="U251" s="40">
        <f t="shared" si="89"/>
        <v>0</v>
      </c>
      <c r="V251" s="40" t="str">
        <f>IFERROR(VLOOKUP(A251,'Data Tables'!$L$3:$M$89,2,FALSE),"No")</f>
        <v>Yes</v>
      </c>
      <c r="W251" s="40">
        <f t="shared" si="90"/>
        <v>4</v>
      </c>
      <c r="X251" s="43"/>
      <c r="Y251" s="40">
        <f t="shared" si="91"/>
        <v>0</v>
      </c>
      <c r="Z251" s="43" t="s">
        <v>46</v>
      </c>
      <c r="AA251" s="40">
        <f t="shared" si="92"/>
        <v>4</v>
      </c>
      <c r="AB251" s="44" t="str">
        <f>IF(AND(E251="Manhattan",G251="Multifamily Housing"),IF(Q251&lt;1980,"Dual Fuel","Natural Gas"),IF(AND(E251="Manhattan",G251&lt;&gt;"Multifamily Housing"),IF(Q251&lt;1945,"Oil",IF(Q251&lt;1980,"Dual Fuel","Natural Gas")),IF(E251="Downstate/LI/HV",IF(Q251&lt;1980,"Dual Fuel","Natural Gas"),IF(Q251&lt;1945,"Dual Fuel","Natural Gas"))))</f>
        <v>Natural Gas</v>
      </c>
      <c r="AC251" s="42">
        <f t="shared" si="93"/>
        <v>2</v>
      </c>
      <c r="AD251" s="44" t="str">
        <f>IF(AND(E251="Upstate",Q251&gt;=1945),"Furnace",IF(Q251&gt;=1980,"HW Boiler",IF(AND(E251="Downstate/LI/HV",Q251&gt;=1945),"Furnace","Steam Boiler")))</f>
        <v>Furnace</v>
      </c>
      <c r="AE251" s="42">
        <f t="shared" si="94"/>
        <v>3</v>
      </c>
      <c r="AF251" s="45">
        <v>1990</v>
      </c>
      <c r="AG251" s="40">
        <f t="shared" si="95"/>
        <v>2</v>
      </c>
      <c r="AH251" s="45" t="str">
        <f>IF(AND(E251="Upstate",Q251&gt;=1945),"Forced Air",IF(Q251&gt;=1980,"Hydronic",IF(AND(E251="Downstate/LI/HV",Q251&gt;=1945),"Forced Air","Steam")))</f>
        <v>Forced Air</v>
      </c>
      <c r="AI251" s="40">
        <f t="shared" si="96"/>
        <v>4</v>
      </c>
      <c r="AJ251" s="46" t="s">
        <v>42</v>
      </c>
      <c r="AK251" s="40">
        <f t="shared" si="97"/>
        <v>0</v>
      </c>
      <c r="AL251" s="9" t="s">
        <v>1064</v>
      </c>
      <c r="AM251" s="9">
        <f t="shared" si="98"/>
        <v>1</v>
      </c>
      <c r="AN251" s="9" t="s">
        <v>1047</v>
      </c>
      <c r="AO251" s="47">
        <f>VLOOKUP(AN251,'Data Tables'!$E$4:$F$15,2,FALSE)</f>
        <v>8.6002589999999994</v>
      </c>
      <c r="AP251" s="9">
        <f t="shared" si="99"/>
        <v>4</v>
      </c>
      <c r="AQ251" s="9" t="s">
        <v>1061</v>
      </c>
      <c r="AR251" s="9">
        <f t="shared" si="100"/>
        <v>4</v>
      </c>
      <c r="AS251" s="9" t="str">
        <f t="shared" si="101"/>
        <v>Not NYC</v>
      </c>
      <c r="AT251" s="9"/>
      <c r="AU251" s="9">
        <f t="shared" si="102"/>
        <v>0</v>
      </c>
      <c r="AV251" s="9">
        <f t="shared" si="103"/>
        <v>62</v>
      </c>
    </row>
    <row r="252" spans="1:48" x14ac:dyDescent="0.25">
      <c r="A252" s="9" t="s">
        <v>910</v>
      </c>
      <c r="B252" s="9" t="s">
        <v>911</v>
      </c>
      <c r="C252" s="9" t="s">
        <v>912</v>
      </c>
      <c r="D252" s="9" t="s">
        <v>913</v>
      </c>
      <c r="E252" t="s">
        <v>1034</v>
      </c>
      <c r="F252" t="str">
        <f t="shared" si="84"/>
        <v>Not NYC</v>
      </c>
      <c r="G252" s="9" t="s">
        <v>339</v>
      </c>
      <c r="H252" s="36">
        <v>42.349130060686299</v>
      </c>
      <c r="I252" s="36">
        <v>-73.848416615770503</v>
      </c>
      <c r="J252" s="40">
        <f t="shared" si="114"/>
        <v>3</v>
      </c>
      <c r="K252" s="40">
        <f t="shared" si="85"/>
        <v>1</v>
      </c>
      <c r="L252" s="40">
        <f t="shared" si="86"/>
        <v>1</v>
      </c>
      <c r="M252" s="41">
        <v>34090.129248607591</v>
      </c>
      <c r="N252" s="41">
        <v>18702.223685000001</v>
      </c>
      <c r="O252" s="41">
        <f t="shared" si="116"/>
        <v>2344.1977112718987</v>
      </c>
      <c r="P252" s="42">
        <f t="shared" si="87"/>
        <v>1</v>
      </c>
      <c r="Q252" s="43">
        <v>1935</v>
      </c>
      <c r="R252" s="43"/>
      <c r="S252" s="40">
        <f t="shared" si="88"/>
        <v>4</v>
      </c>
      <c r="T252" s="40" t="s">
        <v>1162</v>
      </c>
      <c r="U252" s="40">
        <f t="shared" si="89"/>
        <v>4</v>
      </c>
      <c r="V252" s="40" t="str">
        <f>IFERROR(VLOOKUP(A252,'Data Tables'!$L$3:$M$89,2,FALSE),"No")</f>
        <v>No</v>
      </c>
      <c r="W252" s="40">
        <f t="shared" si="90"/>
        <v>0</v>
      </c>
      <c r="X252" s="43"/>
      <c r="Y252" s="40">
        <f t="shared" si="91"/>
        <v>0</v>
      </c>
      <c r="Z252" s="43" t="s">
        <v>46</v>
      </c>
      <c r="AA252" s="40">
        <f t="shared" si="92"/>
        <v>4</v>
      </c>
      <c r="AB252" s="44" t="str">
        <f>IF(AND(E252="Manhattan",G252="Multifamily Housing"),IF(Q252&lt;1980,"Dual Fuel","Natural Gas"),IF(AND(E252="Manhattan",G252&lt;&gt;"Multifamily Housing"),IF(Q252&lt;1945,"Oil",IF(Q252&lt;1980,"Dual Fuel","Natural Gas")),IF(E252="Downstate/LI/HV",IF(Q252&lt;1980,"Dual Fuel","Natural Gas"),IF(Q252&lt;1945,"Dual Fuel","Natural Gas"))))</f>
        <v>Dual Fuel</v>
      </c>
      <c r="AC252" s="42">
        <f t="shared" si="93"/>
        <v>3</v>
      </c>
      <c r="AD252" s="44" t="str">
        <f>IF(AND(E252="Upstate",Q252&gt;=1945),"Furnace",IF(Q252&gt;=1980,"HW Boiler",IF(AND(E252="Downstate/LI/HV",Q252&gt;=1945),"Furnace","Steam Boiler")))</f>
        <v>Steam Boiler</v>
      </c>
      <c r="AE252" s="42">
        <f t="shared" si="94"/>
        <v>2</v>
      </c>
      <c r="AF252" s="45">
        <v>1990</v>
      </c>
      <c r="AG252" s="40">
        <f t="shared" si="95"/>
        <v>2</v>
      </c>
      <c r="AH252" s="45" t="str">
        <f>IF(AND(E252="Upstate",Q252&gt;=1945),"Forced Air",IF(Q252&gt;=1980,"Hydronic",IF(AND(E252="Downstate/LI/HV",Q252&gt;=1945),"Forced Air","Steam")))</f>
        <v>Steam</v>
      </c>
      <c r="AI252" s="40">
        <f t="shared" si="96"/>
        <v>2</v>
      </c>
      <c r="AJ252" s="46" t="s">
        <v>42</v>
      </c>
      <c r="AK252" s="40">
        <f t="shared" si="97"/>
        <v>0</v>
      </c>
      <c r="AL252" s="9" t="s">
        <v>1060</v>
      </c>
      <c r="AM252" s="9">
        <f t="shared" si="98"/>
        <v>2</v>
      </c>
      <c r="AN252" s="9" t="s">
        <v>1056</v>
      </c>
      <c r="AO252" s="47">
        <f>VLOOKUP(AN252,'Data Tables'!$E$4:$F$15,2,FALSE)</f>
        <v>13.229555</v>
      </c>
      <c r="AP252" s="9">
        <f t="shared" si="99"/>
        <v>2</v>
      </c>
      <c r="AQ252" s="9" t="s">
        <v>1061</v>
      </c>
      <c r="AR252" s="9">
        <f t="shared" si="100"/>
        <v>4</v>
      </c>
      <c r="AS252" s="9" t="str">
        <f t="shared" si="101"/>
        <v>Not NYC</v>
      </c>
      <c r="AT252" s="9"/>
      <c r="AU252" s="9">
        <f t="shared" si="102"/>
        <v>0</v>
      </c>
      <c r="AV252" s="9">
        <f t="shared" si="103"/>
        <v>62</v>
      </c>
    </row>
    <row r="253" spans="1:48" x14ac:dyDescent="0.25">
      <c r="A253" s="9" t="s">
        <v>919</v>
      </c>
      <c r="B253" s="9" t="s">
        <v>920</v>
      </c>
      <c r="C253" s="9" t="s">
        <v>921</v>
      </c>
      <c r="D253" s="9" t="s">
        <v>418</v>
      </c>
      <c r="E253" t="s">
        <v>1035</v>
      </c>
      <c r="F253" t="str">
        <f t="shared" si="84"/>
        <v>Not NYC</v>
      </c>
      <c r="G253" s="9" t="s">
        <v>339</v>
      </c>
      <c r="H253" s="36">
        <v>42.931829827340202</v>
      </c>
      <c r="I253" s="36">
        <v>-78.540073427623199</v>
      </c>
      <c r="J253" s="40">
        <f t="shared" si="114"/>
        <v>3</v>
      </c>
      <c r="K253" s="40">
        <f t="shared" si="85"/>
        <v>1</v>
      </c>
      <c r="L253" s="40">
        <f t="shared" si="86"/>
        <v>1</v>
      </c>
      <c r="M253" s="41">
        <v>32992.888684556958</v>
      </c>
      <c r="N253" s="41">
        <v>18100.265319999999</v>
      </c>
      <c r="O253" s="41">
        <f t="shared" si="116"/>
        <v>2268.7462866027699</v>
      </c>
      <c r="P253" s="42">
        <f t="shared" si="87"/>
        <v>1</v>
      </c>
      <c r="Q253" s="43">
        <v>1983</v>
      </c>
      <c r="R253" s="43">
        <v>2008</v>
      </c>
      <c r="S253" s="40">
        <f t="shared" si="88"/>
        <v>0</v>
      </c>
      <c r="T253" s="40" t="s">
        <v>1162</v>
      </c>
      <c r="U253" s="40">
        <f t="shared" si="89"/>
        <v>4</v>
      </c>
      <c r="V253" s="40" t="str">
        <f>IFERROR(VLOOKUP(A253,'Data Tables'!$L$3:$M$89,2,FALSE),"No")</f>
        <v>No</v>
      </c>
      <c r="W253" s="40">
        <f t="shared" si="90"/>
        <v>0</v>
      </c>
      <c r="X253" s="43"/>
      <c r="Y253" s="40">
        <f t="shared" si="91"/>
        <v>0</v>
      </c>
      <c r="Z253" s="43" t="s">
        <v>46</v>
      </c>
      <c r="AA253" s="40">
        <f t="shared" si="92"/>
        <v>4</v>
      </c>
      <c r="AB253" s="43" t="s">
        <v>47</v>
      </c>
      <c r="AC253" s="42">
        <f t="shared" si="93"/>
        <v>3</v>
      </c>
      <c r="AD253" s="41" t="s">
        <v>74</v>
      </c>
      <c r="AE253" s="42">
        <f t="shared" si="94"/>
        <v>2</v>
      </c>
      <c r="AF253" s="43">
        <v>1987</v>
      </c>
      <c r="AG253" s="40">
        <f t="shared" si="95"/>
        <v>2</v>
      </c>
      <c r="AH253" s="45" t="str">
        <f>IF(AND(E253="Upstate",Q253&gt;=1945),"Forced Air",IF(Q253&gt;=1980,"Hydronic",IF(AND(E253="Downstate/LI/HV",Q253&gt;=1945),"Forced Air","Steam")))</f>
        <v>Forced Air</v>
      </c>
      <c r="AI253" s="40">
        <f t="shared" si="96"/>
        <v>4</v>
      </c>
      <c r="AJ253" s="46" t="s">
        <v>42</v>
      </c>
      <c r="AK253" s="40">
        <f t="shared" si="97"/>
        <v>0</v>
      </c>
      <c r="AL253" s="9" t="s">
        <v>1060</v>
      </c>
      <c r="AM253" s="9">
        <f t="shared" si="98"/>
        <v>2</v>
      </c>
      <c r="AN253" s="9" t="s">
        <v>1053</v>
      </c>
      <c r="AO253" s="47">
        <f>VLOOKUP(AN253,'Data Tables'!$E$4:$F$15,2,FALSE)</f>
        <v>9.6621608999999999</v>
      </c>
      <c r="AP253" s="9">
        <f t="shared" si="99"/>
        <v>3</v>
      </c>
      <c r="AQ253" s="9" t="s">
        <v>1061</v>
      </c>
      <c r="AR253" s="9">
        <f t="shared" si="100"/>
        <v>4</v>
      </c>
      <c r="AS253" s="9" t="str">
        <f t="shared" si="101"/>
        <v>Not NYC</v>
      </c>
      <c r="AT253" s="9"/>
      <c r="AU253" s="9">
        <f t="shared" si="102"/>
        <v>0</v>
      </c>
      <c r="AV253" s="9">
        <f t="shared" si="103"/>
        <v>62</v>
      </c>
    </row>
    <row r="254" spans="1:48" x14ac:dyDescent="0.25">
      <c r="A254" s="9" t="s">
        <v>924</v>
      </c>
      <c r="B254" s="9" t="s">
        <v>925</v>
      </c>
      <c r="C254" s="9" t="s">
        <v>926</v>
      </c>
      <c r="D254" s="9" t="s">
        <v>927</v>
      </c>
      <c r="E254" t="s">
        <v>1035</v>
      </c>
      <c r="F254" t="str">
        <f t="shared" si="84"/>
        <v>Not NYC</v>
      </c>
      <c r="G254" s="9" t="s">
        <v>339</v>
      </c>
      <c r="H254" s="36">
        <v>43.464349674727899</v>
      </c>
      <c r="I254" s="36">
        <v>-73.434020576600801</v>
      </c>
      <c r="J254" s="40">
        <f t="shared" si="114"/>
        <v>3</v>
      </c>
      <c r="K254" s="40">
        <f t="shared" si="85"/>
        <v>1</v>
      </c>
      <c r="L254" s="40">
        <f t="shared" si="86"/>
        <v>1</v>
      </c>
      <c r="M254" s="41">
        <v>32841.545158481007</v>
      </c>
      <c r="N254" s="41">
        <v>18017.236580000001</v>
      </c>
      <c r="O254" s="41">
        <f t="shared" si="116"/>
        <v>2258.3391935449586</v>
      </c>
      <c r="P254" s="42">
        <f t="shared" si="87"/>
        <v>1</v>
      </c>
      <c r="Q254" s="43">
        <v>1985</v>
      </c>
      <c r="R254" s="43"/>
      <c r="S254" s="40">
        <f t="shared" si="88"/>
        <v>1</v>
      </c>
      <c r="T254" s="40" t="s">
        <v>1162</v>
      </c>
      <c r="U254" s="40">
        <f t="shared" si="89"/>
        <v>4</v>
      </c>
      <c r="V254" s="40" t="str">
        <f>IFERROR(VLOOKUP(A254,'Data Tables'!$L$3:$M$89,2,FALSE),"No")</f>
        <v>No</v>
      </c>
      <c r="W254" s="40">
        <f t="shared" si="90"/>
        <v>0</v>
      </c>
      <c r="X254" s="43"/>
      <c r="Y254" s="40">
        <f t="shared" si="91"/>
        <v>0</v>
      </c>
      <c r="Z254" s="43" t="s">
        <v>46</v>
      </c>
      <c r="AA254" s="40">
        <f t="shared" si="92"/>
        <v>4</v>
      </c>
      <c r="AB254" s="43" t="s">
        <v>201</v>
      </c>
      <c r="AC254" s="42">
        <f t="shared" si="93"/>
        <v>4</v>
      </c>
      <c r="AD254" s="41" t="s">
        <v>74</v>
      </c>
      <c r="AE254" s="42">
        <f t="shared" si="94"/>
        <v>2</v>
      </c>
      <c r="AF254" s="45">
        <v>1990</v>
      </c>
      <c r="AG254" s="40">
        <f t="shared" si="95"/>
        <v>2</v>
      </c>
      <c r="AH254" s="43" t="s">
        <v>49</v>
      </c>
      <c r="AI254" s="40">
        <f t="shared" si="96"/>
        <v>2</v>
      </c>
      <c r="AJ254" s="46" t="s">
        <v>42</v>
      </c>
      <c r="AK254" s="40">
        <f t="shared" si="97"/>
        <v>0</v>
      </c>
      <c r="AL254" s="9" t="s">
        <v>1060</v>
      </c>
      <c r="AM254" s="9">
        <f t="shared" si="98"/>
        <v>2</v>
      </c>
      <c r="AN254" s="9" t="s">
        <v>1047</v>
      </c>
      <c r="AO254" s="47">
        <f>VLOOKUP(AN254,'Data Tables'!$E$4:$F$15,2,FALSE)</f>
        <v>8.6002589999999994</v>
      </c>
      <c r="AP254" s="9">
        <f t="shared" si="99"/>
        <v>4</v>
      </c>
      <c r="AQ254" s="9" t="s">
        <v>1061</v>
      </c>
      <c r="AR254" s="9">
        <f t="shared" si="100"/>
        <v>4</v>
      </c>
      <c r="AS254" s="9" t="str">
        <f t="shared" si="101"/>
        <v>Not NYC</v>
      </c>
      <c r="AT254" s="9"/>
      <c r="AU254" s="9">
        <f t="shared" si="102"/>
        <v>0</v>
      </c>
      <c r="AV254" s="9">
        <f t="shared" si="103"/>
        <v>62</v>
      </c>
    </row>
    <row r="255" spans="1:48" hidden="1" x14ac:dyDescent="0.25">
      <c r="A255" s="9" t="s">
        <v>107</v>
      </c>
      <c r="B255" s="9" t="s">
        <v>108</v>
      </c>
      <c r="C255" s="9" t="s">
        <v>62</v>
      </c>
      <c r="D255" s="9" t="s">
        <v>63</v>
      </c>
      <c r="E255" t="s">
        <v>63</v>
      </c>
      <c r="F255" t="str">
        <f t="shared" si="84"/>
        <v>NYC</v>
      </c>
      <c r="G255" s="9" t="s">
        <v>76</v>
      </c>
      <c r="H255" s="36">
        <v>40.789995300000001</v>
      </c>
      <c r="I255" s="36">
        <v>-73.952724799999999</v>
      </c>
      <c r="J255" s="40">
        <f t="shared" si="114"/>
        <v>4</v>
      </c>
      <c r="K255" s="40">
        <f t="shared" si="85"/>
        <v>4</v>
      </c>
      <c r="L255" s="40">
        <f t="shared" si="86"/>
        <v>4</v>
      </c>
      <c r="M255" s="41">
        <v>302826.16105341172</v>
      </c>
      <c r="N255" s="41">
        <v>127369.02450997672</v>
      </c>
      <c r="O255" s="41">
        <f t="shared" si="116"/>
        <v>20823.751898319901</v>
      </c>
      <c r="P255" s="42">
        <f t="shared" si="87"/>
        <v>4</v>
      </c>
      <c r="Q255" s="43">
        <v>1852</v>
      </c>
      <c r="R255" s="43">
        <v>1904</v>
      </c>
      <c r="S255" s="40">
        <f t="shared" si="88"/>
        <v>4</v>
      </c>
      <c r="T255" s="40"/>
      <c r="U255" s="40">
        <f t="shared" si="89"/>
        <v>0</v>
      </c>
      <c r="V255" s="40" t="str">
        <f>IFERROR(VLOOKUP(A255,'Data Tables'!$L$3:$M$89,2,FALSE),"No")</f>
        <v>No</v>
      </c>
      <c r="W255" s="40">
        <f t="shared" si="90"/>
        <v>0</v>
      </c>
      <c r="X255" s="43"/>
      <c r="Y255" s="40">
        <f t="shared" si="91"/>
        <v>0</v>
      </c>
      <c r="Z255" s="41" t="s">
        <v>40</v>
      </c>
      <c r="AA255" s="40">
        <f t="shared" si="92"/>
        <v>0</v>
      </c>
      <c r="AB255" s="41" t="s">
        <v>41</v>
      </c>
      <c r="AC255" s="42">
        <f t="shared" si="93"/>
        <v>2</v>
      </c>
      <c r="AD255" s="41" t="s">
        <v>104</v>
      </c>
      <c r="AE255" s="42">
        <f t="shared" si="94"/>
        <v>3</v>
      </c>
      <c r="AF255" s="43">
        <v>2013</v>
      </c>
      <c r="AG255" s="40">
        <f t="shared" si="95"/>
        <v>1</v>
      </c>
      <c r="AH255" s="45" t="str">
        <f>IF(AND(E255="Upstate",Q255&gt;=1945),"Forced Air",IF(Q255&gt;=1980,"Hydronic",IF(AND(E255="Downstate/LI/HV",Q255&gt;=1945),"Forced Air","Steam")))</f>
        <v>Steam</v>
      </c>
      <c r="AI255" s="40">
        <f t="shared" si="96"/>
        <v>2</v>
      </c>
      <c r="AJ255" s="46" t="s">
        <v>42</v>
      </c>
      <c r="AK255" s="40">
        <f t="shared" si="97"/>
        <v>0</v>
      </c>
      <c r="AL255" s="9" t="s">
        <v>1048</v>
      </c>
      <c r="AM255" s="9">
        <f t="shared" si="98"/>
        <v>4</v>
      </c>
      <c r="AN255" s="9" t="s">
        <v>1055</v>
      </c>
      <c r="AO255" s="47">
        <f>VLOOKUP(AN255,'Data Tables'!$E$4:$F$15,2,FALSE)</f>
        <v>20.157194</v>
      </c>
      <c r="AP255" s="9">
        <f t="shared" si="99"/>
        <v>0</v>
      </c>
      <c r="AQ255" s="9" t="s">
        <v>1050</v>
      </c>
      <c r="AR255" s="9">
        <f t="shared" si="100"/>
        <v>2</v>
      </c>
      <c r="AS255" s="9" t="str">
        <f t="shared" si="101"/>
        <v>NYC Natural Gas</v>
      </c>
      <c r="AT255" s="9" t="s">
        <v>1162</v>
      </c>
      <c r="AU255" s="9">
        <f t="shared" si="102"/>
        <v>0</v>
      </c>
      <c r="AV255" s="9">
        <f t="shared" si="103"/>
        <v>61</v>
      </c>
    </row>
    <row r="256" spans="1:48" hidden="1" x14ac:dyDescent="0.25">
      <c r="A256" s="9" t="s">
        <v>366</v>
      </c>
      <c r="B256" s="9" t="s">
        <v>367</v>
      </c>
      <c r="C256" s="9" t="s">
        <v>38</v>
      </c>
      <c r="D256" s="9" t="s">
        <v>38</v>
      </c>
      <c r="E256" t="s">
        <v>1034</v>
      </c>
      <c r="F256" t="str">
        <f t="shared" si="84"/>
        <v>NYC</v>
      </c>
      <c r="G256" s="9" t="s">
        <v>76</v>
      </c>
      <c r="H256" s="36">
        <v>40.678021000000001</v>
      </c>
      <c r="I256" s="36">
        <v>-73.937475000000006</v>
      </c>
      <c r="J256" s="40">
        <f t="shared" si="114"/>
        <v>4</v>
      </c>
      <c r="K256" s="40">
        <f t="shared" si="85"/>
        <v>4</v>
      </c>
      <c r="L256" s="40">
        <f t="shared" si="86"/>
        <v>4</v>
      </c>
      <c r="M256" s="41">
        <v>76733.557824630814</v>
      </c>
      <c r="N256" s="41">
        <v>33459.400214228554</v>
      </c>
      <c r="O256" s="41">
        <v>5276.5605351172599</v>
      </c>
      <c r="P256" s="42">
        <f t="shared" si="87"/>
        <v>2</v>
      </c>
      <c r="Q256" s="43">
        <v>1928</v>
      </c>
      <c r="R256" s="43"/>
      <c r="S256" s="40">
        <f t="shared" si="88"/>
        <v>4</v>
      </c>
      <c r="T256" s="40"/>
      <c r="U256" s="40">
        <f t="shared" si="89"/>
        <v>0</v>
      </c>
      <c r="V256" s="40" t="str">
        <f>IFERROR(VLOOKUP(A256,'Data Tables'!$L$3:$M$89,2,FALSE),"No")</f>
        <v>No</v>
      </c>
      <c r="W256" s="40">
        <f t="shared" si="90"/>
        <v>0</v>
      </c>
      <c r="X256" s="43"/>
      <c r="Y256" s="40">
        <f t="shared" si="91"/>
        <v>0</v>
      </c>
      <c r="Z256" s="41" t="s">
        <v>67</v>
      </c>
      <c r="AA256" s="40">
        <f t="shared" si="92"/>
        <v>2</v>
      </c>
      <c r="AB256" s="41" t="s">
        <v>41</v>
      </c>
      <c r="AC256" s="42">
        <f t="shared" si="93"/>
        <v>2</v>
      </c>
      <c r="AD256" s="41" t="s">
        <v>104</v>
      </c>
      <c r="AE256" s="42">
        <f t="shared" si="94"/>
        <v>3</v>
      </c>
      <c r="AF256" s="43">
        <v>2018</v>
      </c>
      <c r="AG256" s="40">
        <f t="shared" si="95"/>
        <v>1</v>
      </c>
      <c r="AH256" s="45" t="str">
        <f>IF(AND(E256="Upstate",Q256&gt;=1945),"Forced Air",IF(Q256&gt;=1980,"Hydronic",IF(AND(E256="Downstate/LI/HV",Q256&gt;=1945),"Forced Air","Steam")))</f>
        <v>Steam</v>
      </c>
      <c r="AI256" s="40">
        <f t="shared" si="96"/>
        <v>2</v>
      </c>
      <c r="AJ256" s="46" t="s">
        <v>42</v>
      </c>
      <c r="AK256" s="40">
        <f t="shared" si="97"/>
        <v>0</v>
      </c>
      <c r="AL256" s="9" t="s">
        <v>1048</v>
      </c>
      <c r="AM256" s="9">
        <f t="shared" si="98"/>
        <v>4</v>
      </c>
      <c r="AN256" s="9" t="s">
        <v>1055</v>
      </c>
      <c r="AO256" s="47">
        <f>VLOOKUP(AN256,'Data Tables'!$E$4:$F$15,2,FALSE)</f>
        <v>20.157194</v>
      </c>
      <c r="AP256" s="9">
        <f t="shared" si="99"/>
        <v>0</v>
      </c>
      <c r="AQ256" s="9" t="s">
        <v>1050</v>
      </c>
      <c r="AR256" s="9">
        <f t="shared" si="100"/>
        <v>2</v>
      </c>
      <c r="AS256" s="9" t="str">
        <f t="shared" si="101"/>
        <v>NYC Natural Gas</v>
      </c>
      <c r="AT256" s="9" t="s">
        <v>1162</v>
      </c>
      <c r="AU256" s="9">
        <f t="shared" si="102"/>
        <v>0</v>
      </c>
      <c r="AV256" s="9">
        <f t="shared" si="103"/>
        <v>61</v>
      </c>
    </row>
    <row r="257" spans="1:48" hidden="1" x14ac:dyDescent="0.25">
      <c r="A257" s="9" t="s">
        <v>388</v>
      </c>
      <c r="B257" s="9" t="s">
        <v>389</v>
      </c>
      <c r="C257" s="9" t="s">
        <v>62</v>
      </c>
      <c r="D257" s="9" t="s">
        <v>63</v>
      </c>
      <c r="E257" t="s">
        <v>63</v>
      </c>
      <c r="F257" t="str">
        <f t="shared" si="84"/>
        <v>NYC</v>
      </c>
      <c r="G257" s="9" t="s">
        <v>76</v>
      </c>
      <c r="H257" s="36">
        <v>40.742893000000002</v>
      </c>
      <c r="I257" s="36">
        <v>-73.974022000000005</v>
      </c>
      <c r="J257" s="40">
        <f t="shared" si="114"/>
        <v>4</v>
      </c>
      <c r="K257" s="40">
        <f t="shared" si="85"/>
        <v>4</v>
      </c>
      <c r="L257" s="40">
        <f t="shared" si="86"/>
        <v>4</v>
      </c>
      <c r="M257" s="41">
        <v>291157.66561563738</v>
      </c>
      <c r="N257" s="41">
        <v>126958.28442542329</v>
      </c>
      <c r="O257" s="41">
        <v>20021.371241451776</v>
      </c>
      <c r="P257" s="42">
        <f t="shared" si="87"/>
        <v>4</v>
      </c>
      <c r="Q257" s="43">
        <v>1900</v>
      </c>
      <c r="R257" s="43"/>
      <c r="S257" s="40">
        <f t="shared" si="88"/>
        <v>4</v>
      </c>
      <c r="T257" s="40"/>
      <c r="U257" s="40">
        <f t="shared" si="89"/>
        <v>0</v>
      </c>
      <c r="V257" s="40" t="str">
        <f>IFERROR(VLOOKUP(A257,'Data Tables'!$L$3:$M$89,2,FALSE),"No")</f>
        <v>No</v>
      </c>
      <c r="W257" s="40">
        <f t="shared" si="90"/>
        <v>0</v>
      </c>
      <c r="X257" s="43"/>
      <c r="Y257" s="40">
        <f t="shared" si="91"/>
        <v>0</v>
      </c>
      <c r="Z257" s="41" t="s">
        <v>40</v>
      </c>
      <c r="AA257" s="40">
        <f t="shared" si="92"/>
        <v>0</v>
      </c>
      <c r="AB257" s="41" t="s">
        <v>41</v>
      </c>
      <c r="AC257" s="42">
        <f t="shared" si="93"/>
        <v>2</v>
      </c>
      <c r="AD257" s="41" t="s">
        <v>104</v>
      </c>
      <c r="AE257" s="42">
        <f t="shared" si="94"/>
        <v>3</v>
      </c>
      <c r="AF257" s="43">
        <v>2016</v>
      </c>
      <c r="AG257" s="40">
        <f t="shared" si="95"/>
        <v>1</v>
      </c>
      <c r="AH257" s="45" t="str">
        <f>IF(AND(E257="Upstate",Q257&gt;=1945),"Forced Air",IF(Q257&gt;=1980,"Hydronic",IF(AND(E257="Downstate/LI/HV",Q257&gt;=1945),"Forced Air","Steam")))</f>
        <v>Steam</v>
      </c>
      <c r="AI257" s="40">
        <f t="shared" si="96"/>
        <v>2</v>
      </c>
      <c r="AJ257" s="46" t="s">
        <v>42</v>
      </c>
      <c r="AK257" s="40">
        <f t="shared" si="97"/>
        <v>0</v>
      </c>
      <c r="AL257" s="9" t="s">
        <v>1048</v>
      </c>
      <c r="AM257" s="9">
        <f t="shared" si="98"/>
        <v>4</v>
      </c>
      <c r="AN257" s="9" t="s">
        <v>1055</v>
      </c>
      <c r="AO257" s="47">
        <f>VLOOKUP(AN257,'Data Tables'!$E$4:$F$15,2,FALSE)</f>
        <v>20.157194</v>
      </c>
      <c r="AP257" s="9">
        <f t="shared" si="99"/>
        <v>0</v>
      </c>
      <c r="AQ257" s="9" t="s">
        <v>1050</v>
      </c>
      <c r="AR257" s="9">
        <f t="shared" si="100"/>
        <v>2</v>
      </c>
      <c r="AS257" s="9" t="str">
        <f t="shared" si="101"/>
        <v>NYC Natural Gas</v>
      </c>
      <c r="AT257" s="9" t="s">
        <v>1162</v>
      </c>
      <c r="AU257" s="9">
        <f t="shared" si="102"/>
        <v>0</v>
      </c>
      <c r="AV257" s="9">
        <f t="shared" si="103"/>
        <v>61</v>
      </c>
    </row>
    <row r="258" spans="1:48" x14ac:dyDescent="0.25">
      <c r="A258" s="9" t="s">
        <v>618</v>
      </c>
      <c r="B258" s="9" t="s">
        <v>619</v>
      </c>
      <c r="C258" s="9" t="s">
        <v>620</v>
      </c>
      <c r="D258" s="9" t="s">
        <v>442</v>
      </c>
      <c r="E258" t="s">
        <v>1034</v>
      </c>
      <c r="F258" t="str">
        <f t="shared" si="84"/>
        <v>Not NYC</v>
      </c>
      <c r="G258" s="9" t="s">
        <v>53</v>
      </c>
      <c r="H258" s="36">
        <v>41.047223000000002</v>
      </c>
      <c r="I258" s="36">
        <v>-73.701954999999998</v>
      </c>
      <c r="J258" s="40">
        <f t="shared" si="114"/>
        <v>2</v>
      </c>
      <c r="K258" s="40">
        <f t="shared" si="85"/>
        <v>0</v>
      </c>
      <c r="L258" s="40">
        <f t="shared" si="86"/>
        <v>1</v>
      </c>
      <c r="M258" s="41">
        <v>69245.393084415584</v>
      </c>
      <c r="N258" s="41">
        <v>7795.1685197368406</v>
      </c>
      <c r="O258" s="41">
        <f t="shared" ref="O258:O282" si="117">(M258/0.85)*116.9*0.0005</f>
        <v>4761.6390891577548</v>
      </c>
      <c r="P258" s="42">
        <f t="shared" si="87"/>
        <v>2</v>
      </c>
      <c r="Q258" s="43">
        <v>1967</v>
      </c>
      <c r="R258" s="43"/>
      <c r="S258" s="40">
        <f t="shared" si="88"/>
        <v>3</v>
      </c>
      <c r="T258" s="40" t="s">
        <v>1162</v>
      </c>
      <c r="U258" s="40">
        <f t="shared" si="89"/>
        <v>4</v>
      </c>
      <c r="V258" s="40" t="str">
        <f>IFERROR(VLOOKUP(A258,'Data Tables'!$L$3:$M$89,2,FALSE),"No")</f>
        <v>Yes</v>
      </c>
      <c r="W258" s="40">
        <f t="shared" si="90"/>
        <v>4</v>
      </c>
      <c r="X258" s="43" t="s">
        <v>1099</v>
      </c>
      <c r="Y258" s="40">
        <f t="shared" si="91"/>
        <v>4</v>
      </c>
      <c r="Z258" s="43" t="s">
        <v>46</v>
      </c>
      <c r="AA258" s="40">
        <f t="shared" si="92"/>
        <v>4</v>
      </c>
      <c r="AB258" s="43" t="s">
        <v>41</v>
      </c>
      <c r="AC258" s="42">
        <f t="shared" si="93"/>
        <v>2</v>
      </c>
      <c r="AD258" s="41" t="s">
        <v>74</v>
      </c>
      <c r="AE258" s="42">
        <f t="shared" si="94"/>
        <v>2</v>
      </c>
      <c r="AF258" s="45">
        <v>1990</v>
      </c>
      <c r="AG258" s="40">
        <f t="shared" si="95"/>
        <v>2</v>
      </c>
      <c r="AH258" s="45" t="s">
        <v>49</v>
      </c>
      <c r="AI258" s="40">
        <f t="shared" si="96"/>
        <v>2</v>
      </c>
      <c r="AJ258" s="46" t="s">
        <v>42</v>
      </c>
      <c r="AK258" s="40">
        <f t="shared" si="97"/>
        <v>0</v>
      </c>
      <c r="AL258" s="9" t="s">
        <v>1048</v>
      </c>
      <c r="AM258" s="9">
        <f t="shared" si="98"/>
        <v>4</v>
      </c>
      <c r="AN258" s="9" t="s">
        <v>1055</v>
      </c>
      <c r="AO258" s="47">
        <f>VLOOKUP(AN258,'Data Tables'!$E$4:$F$15,2,FALSE)</f>
        <v>20.157194</v>
      </c>
      <c r="AP258" s="9">
        <f t="shared" si="99"/>
        <v>0</v>
      </c>
      <c r="AQ258" s="9" t="s">
        <v>1050</v>
      </c>
      <c r="AR258" s="9">
        <f t="shared" si="100"/>
        <v>2</v>
      </c>
      <c r="AS258" s="9" t="str">
        <f t="shared" si="101"/>
        <v>Not NYC</v>
      </c>
      <c r="AT258" s="9"/>
      <c r="AU258" s="9">
        <f t="shared" si="102"/>
        <v>0</v>
      </c>
      <c r="AV258" s="9">
        <f t="shared" si="103"/>
        <v>62</v>
      </c>
    </row>
    <row r="259" spans="1:48" x14ac:dyDescent="0.25">
      <c r="A259" s="9" t="s">
        <v>525</v>
      </c>
      <c r="B259" s="9" t="s">
        <v>526</v>
      </c>
      <c r="C259" s="9" t="s">
        <v>413</v>
      </c>
      <c r="D259" s="9" t="s">
        <v>414</v>
      </c>
      <c r="E259" t="s">
        <v>1035</v>
      </c>
      <c r="F259" t="str">
        <f t="shared" si="84"/>
        <v>Not NYC</v>
      </c>
      <c r="G259" s="9" t="s">
        <v>76</v>
      </c>
      <c r="H259" s="36">
        <v>43.055706000000001</v>
      </c>
      <c r="I259" s="36">
        <v>-76.149484000000001</v>
      </c>
      <c r="J259" s="40">
        <f t="shared" si="114"/>
        <v>4</v>
      </c>
      <c r="K259" s="40">
        <f t="shared" si="85"/>
        <v>4</v>
      </c>
      <c r="L259" s="40">
        <f t="shared" si="86"/>
        <v>4</v>
      </c>
      <c r="M259" s="41">
        <v>116662.5936164265</v>
      </c>
      <c r="N259" s="41">
        <v>50870.316983906894</v>
      </c>
      <c r="O259" s="41">
        <f t="shared" si="117"/>
        <v>8022.2689375060354</v>
      </c>
      <c r="P259" s="42">
        <f t="shared" si="87"/>
        <v>3</v>
      </c>
      <c r="Q259" s="43">
        <v>1869</v>
      </c>
      <c r="R259" s="43">
        <v>2012</v>
      </c>
      <c r="S259" s="40">
        <f t="shared" si="88"/>
        <v>0</v>
      </c>
      <c r="T259" s="40"/>
      <c r="U259" s="40">
        <f t="shared" si="89"/>
        <v>0</v>
      </c>
      <c r="V259" s="40" t="str">
        <f>IFERROR(VLOOKUP(A259,'Data Tables'!$L$3:$M$89,2,FALSE),"No")</f>
        <v>No</v>
      </c>
      <c r="W259" s="40">
        <f t="shared" si="90"/>
        <v>0</v>
      </c>
      <c r="X259" s="43"/>
      <c r="Y259" s="40">
        <f t="shared" si="91"/>
        <v>0</v>
      </c>
      <c r="Z259" s="43" t="s">
        <v>77</v>
      </c>
      <c r="AA259" s="40">
        <f t="shared" si="92"/>
        <v>1</v>
      </c>
      <c r="AB259" s="43" t="s">
        <v>41</v>
      </c>
      <c r="AC259" s="42">
        <f t="shared" si="93"/>
        <v>2</v>
      </c>
      <c r="AD259" s="41" t="s">
        <v>104</v>
      </c>
      <c r="AE259" s="42">
        <f t="shared" si="94"/>
        <v>3</v>
      </c>
      <c r="AF259" s="43">
        <v>2014</v>
      </c>
      <c r="AG259" s="40">
        <f t="shared" si="95"/>
        <v>1</v>
      </c>
      <c r="AH259" s="45" t="str">
        <f t="shared" ref="AH259:AH266" si="118">IF(AND(E259="Upstate",Q259&gt;=1945),"Forced Air",IF(Q259&gt;=1980,"Hydronic",IF(AND(E259="Downstate/LI/HV",Q259&gt;=1945),"Forced Air","Steam")))</f>
        <v>Steam</v>
      </c>
      <c r="AI259" s="40">
        <f t="shared" si="96"/>
        <v>2</v>
      </c>
      <c r="AJ259" s="46" t="s">
        <v>42</v>
      </c>
      <c r="AK259" s="40">
        <f t="shared" si="97"/>
        <v>0</v>
      </c>
      <c r="AL259" s="9" t="s">
        <v>1060</v>
      </c>
      <c r="AM259" s="9">
        <f t="shared" si="98"/>
        <v>2</v>
      </c>
      <c r="AN259" s="9" t="s">
        <v>1047</v>
      </c>
      <c r="AO259" s="47">
        <f>VLOOKUP(AN259,'Data Tables'!$E$4:$F$15,2,FALSE)</f>
        <v>8.6002589999999994</v>
      </c>
      <c r="AP259" s="9">
        <f t="shared" si="99"/>
        <v>4</v>
      </c>
      <c r="AQ259" s="9" t="s">
        <v>1061</v>
      </c>
      <c r="AR259" s="9">
        <f t="shared" si="100"/>
        <v>4</v>
      </c>
      <c r="AS259" s="9" t="str">
        <f t="shared" si="101"/>
        <v>Not NYC</v>
      </c>
      <c r="AT259" s="9"/>
      <c r="AU259" s="9">
        <f t="shared" si="102"/>
        <v>0</v>
      </c>
      <c r="AV259" s="9">
        <f t="shared" si="103"/>
        <v>61</v>
      </c>
    </row>
    <row r="260" spans="1:48" x14ac:dyDescent="0.25">
      <c r="A260" s="9" t="s">
        <v>811</v>
      </c>
      <c r="B260" s="9" t="s">
        <v>812</v>
      </c>
      <c r="C260" s="9" t="s">
        <v>556</v>
      </c>
      <c r="D260" s="9" t="s">
        <v>406</v>
      </c>
      <c r="E260" t="s">
        <v>1034</v>
      </c>
      <c r="F260" t="str">
        <f t="shared" si="84"/>
        <v>Not NYC</v>
      </c>
      <c r="G260" s="9" t="s">
        <v>53</v>
      </c>
      <c r="H260" s="36">
        <v>41.513871999999999</v>
      </c>
      <c r="I260" s="36">
        <v>-74.012654999999995</v>
      </c>
      <c r="J260" s="40">
        <f t="shared" si="114"/>
        <v>2</v>
      </c>
      <c r="K260" s="40">
        <f t="shared" si="85"/>
        <v>0</v>
      </c>
      <c r="L260" s="40">
        <f t="shared" si="86"/>
        <v>1</v>
      </c>
      <c r="M260" s="41">
        <v>39300.541071428575</v>
      </c>
      <c r="N260" s="41">
        <v>4424.183717105263</v>
      </c>
      <c r="O260" s="41">
        <f t="shared" si="117"/>
        <v>2702.490147794118</v>
      </c>
      <c r="P260" s="42">
        <f t="shared" si="87"/>
        <v>1</v>
      </c>
      <c r="Q260" s="43">
        <v>1960</v>
      </c>
      <c r="R260" s="43">
        <v>2008</v>
      </c>
      <c r="S260" s="40">
        <f t="shared" si="88"/>
        <v>0</v>
      </c>
      <c r="T260" s="40"/>
      <c r="U260" s="40">
        <f t="shared" si="89"/>
        <v>0</v>
      </c>
      <c r="V260" s="40" t="str">
        <f>IFERROR(VLOOKUP(A260,'Data Tables'!$L$3:$M$89,2,FALSE),"No")</f>
        <v>No</v>
      </c>
      <c r="W260" s="40">
        <f t="shared" si="90"/>
        <v>0</v>
      </c>
      <c r="X260" s="43" t="s">
        <v>1105</v>
      </c>
      <c r="Y260" s="40">
        <f t="shared" si="91"/>
        <v>4</v>
      </c>
      <c r="Z260" s="43" t="s">
        <v>46</v>
      </c>
      <c r="AA260" s="40">
        <f t="shared" si="92"/>
        <v>4</v>
      </c>
      <c r="AB260" s="44" t="str">
        <f>IF(AND(E260="Manhattan",G260="Multifamily Housing"),IF(Q260&lt;1980,"Dual Fuel","Natural Gas"),IF(AND(E260="Manhattan",G260&lt;&gt;"Multifamily Housing"),IF(Q260&lt;1945,"Oil",IF(Q260&lt;1980,"Dual Fuel","Natural Gas")),IF(E260="Downstate/LI/HV",IF(Q260&lt;1980,"Dual Fuel","Natural Gas"),IF(Q260&lt;1945,"Dual Fuel","Natural Gas"))))</f>
        <v>Dual Fuel</v>
      </c>
      <c r="AC260" s="42">
        <f t="shared" si="93"/>
        <v>3</v>
      </c>
      <c r="AD260" s="41" t="s">
        <v>74</v>
      </c>
      <c r="AE260" s="42">
        <f t="shared" si="94"/>
        <v>2</v>
      </c>
      <c r="AF260" s="45">
        <v>1990</v>
      </c>
      <c r="AG260" s="40">
        <f t="shared" si="95"/>
        <v>2</v>
      </c>
      <c r="AH260" s="45" t="str">
        <f t="shared" si="118"/>
        <v>Forced Air</v>
      </c>
      <c r="AI260" s="40">
        <f t="shared" si="96"/>
        <v>4</v>
      </c>
      <c r="AJ260" s="46" t="s">
        <v>42</v>
      </c>
      <c r="AK260" s="40">
        <f t="shared" si="97"/>
        <v>0</v>
      </c>
      <c r="AL260" s="9" t="s">
        <v>1060</v>
      </c>
      <c r="AM260" s="9">
        <f t="shared" si="98"/>
        <v>2</v>
      </c>
      <c r="AN260" s="9" t="s">
        <v>1047</v>
      </c>
      <c r="AO260" s="47">
        <f>VLOOKUP(AN260,'Data Tables'!$E$4:$F$15,2,FALSE)</f>
        <v>8.6002589999999994</v>
      </c>
      <c r="AP260" s="9">
        <f t="shared" si="99"/>
        <v>4</v>
      </c>
      <c r="AQ260" s="9" t="s">
        <v>1061</v>
      </c>
      <c r="AR260" s="9">
        <f t="shared" si="100"/>
        <v>4</v>
      </c>
      <c r="AS260" s="9" t="str">
        <f t="shared" si="101"/>
        <v>Not NYC</v>
      </c>
      <c r="AT260" s="9"/>
      <c r="AU260" s="9">
        <f t="shared" si="102"/>
        <v>0</v>
      </c>
      <c r="AV260" s="9">
        <f t="shared" si="103"/>
        <v>61</v>
      </c>
    </row>
    <row r="261" spans="1:48" x14ac:dyDescent="0.25">
      <c r="A261" s="9" t="s">
        <v>864</v>
      </c>
      <c r="B261" s="9" t="s">
        <v>865</v>
      </c>
      <c r="C261" s="9" t="s">
        <v>866</v>
      </c>
      <c r="D261" s="9" t="s">
        <v>424</v>
      </c>
      <c r="E261" t="s">
        <v>1034</v>
      </c>
      <c r="F261" t="str">
        <f t="shared" ref="F261:F324" si="119">IF(OR(D261="Brooklyn",D261="Bronx",D261="Queens",D261="Manhattan",D261="Staten Island"),"NYC","Not NYC")</f>
        <v>Not NYC</v>
      </c>
      <c r="G261" s="9" t="s">
        <v>76</v>
      </c>
      <c r="H261" s="36">
        <v>40.684868999999999</v>
      </c>
      <c r="I261" s="36">
        <v>-73.421297999999993</v>
      </c>
      <c r="J261" s="40">
        <f t="shared" si="114"/>
        <v>4</v>
      </c>
      <c r="K261" s="40">
        <f t="shared" ref="K261:K324" si="120">IF(OR(G261="Hospitals",G261="Hotels",G261="Airports"),4,IF(G261="Nursing Homes",3,IF(OR(G261="Multifamily Housing",G261="Military"),2,IF(OR(G261="Office",G261="Correctional Facilities"),1,0))))</f>
        <v>4</v>
      </c>
      <c r="L261" s="40">
        <f t="shared" ref="L261:L324" si="121">IF(OR(G261="Hospitals",G261="Nursing Homes",G261="Hotels",G261="Airports"),4,IF(AND(E261="Upstate",OR(G261="Multifamily Housing",G261="Military")),2,IF(OR(G261="Multifamily Housing",G261="Military"),3,IF(G261="Office",2,IF(OR(G261="Correctional Facilities",G261="Colleges &amp; Universities"),1,666)))))</f>
        <v>4</v>
      </c>
      <c r="M261" s="41">
        <v>37063.801486028635</v>
      </c>
      <c r="N261" s="41">
        <v>16161.54134565202</v>
      </c>
      <c r="O261" s="41">
        <f t="shared" si="117"/>
        <v>2548.6814080686754</v>
      </c>
      <c r="P261" s="42">
        <f t="shared" ref="P261:P324" si="122">IF(M261&gt;=200000,4,IF(M261&gt;=100000,3,IF(M261&gt;=50000,2,IF(M261&gt;=20000,1,0))))</f>
        <v>1</v>
      </c>
      <c r="Q261" s="43">
        <v>1978</v>
      </c>
      <c r="R261" s="43">
        <v>2016</v>
      </c>
      <c r="S261" s="40">
        <f t="shared" ref="S261:S324" si="123">IF(OR(Q261&gt;=2000,R261&gt;=2000),0,IF(AND(Q261&gt;=1980,OR(R261="",R261&lt;2000)),1,IF(AND(Q261&lt;1980,R261&gt;=1980,R261&lt;2000),2,IF(Q261&lt;1945,4,3))))</f>
        <v>0</v>
      </c>
      <c r="T261" s="40"/>
      <c r="U261" s="40">
        <f t="shared" ref="U261:U324" si="124">IF(T261="Y",4,0)</f>
        <v>0</v>
      </c>
      <c r="V261" s="40" t="str">
        <f>IFERROR(VLOOKUP(A261,'Data Tables'!$L$3:$M$89,2,FALSE),"No")</f>
        <v>No</v>
      </c>
      <c r="W261" s="40">
        <f t="shared" ref="W261:W324" si="125">IF(V261="Yes",4,0)</f>
        <v>0</v>
      </c>
      <c r="X261" s="43"/>
      <c r="Y261" s="40">
        <f t="shared" ref="Y261:Y324" si="126">IF(X261="",0,4)</f>
        <v>0</v>
      </c>
      <c r="Z261" s="43" t="s">
        <v>67</v>
      </c>
      <c r="AA261" s="40">
        <f t="shared" ref="AA261:AA324" si="127">IF(Z261="Plentiful",4,IF(Z261="Sufficient",2,IF(Z261="Limited",1,0)))</f>
        <v>2</v>
      </c>
      <c r="AB261" s="44" t="str">
        <f>IF(AND(E261="Manhattan",G261="Multifamily Housing"),IF(Q261&lt;1980,"Dual Fuel","Natural Gas"),IF(AND(E261="Manhattan",G261&lt;&gt;"Multifamily Housing"),IF(Q261&lt;1945,"Oil",IF(Q261&lt;1980,"Dual Fuel","Natural Gas")),IF(E261="Downstate/LI/HV",IF(Q261&lt;1980,"Dual Fuel","Natural Gas"),IF(Q261&lt;1945,"Dual Fuel","Natural Gas"))))</f>
        <v>Dual Fuel</v>
      </c>
      <c r="AC261" s="42">
        <f t="shared" ref="AC261:AC324" si="128">IF(OR(AB261="Coal",AB261="Oil"),4,IF(AB261="Dual Fuel",3,IF(AB261="Natural Gas",2,1)))</f>
        <v>3</v>
      </c>
      <c r="AD261" s="44" t="str">
        <f>IF(AND(E261="Upstate",Q261&gt;=1945),"Furnace",IF(Q261&gt;=1980,"HW Boiler",IF(AND(E261="Downstate/LI/HV",Q261&gt;=1945),"Furnace","Steam Boiler")))</f>
        <v>Furnace</v>
      </c>
      <c r="AE261" s="42">
        <f t="shared" ref="AE261:AE324" si="129">IF(OR(AD261="HW Boiler",AD261="District HW",AD261="District HW (CHP)"),4,IF(OR(AD261="Furnace",AD261="CHP",AD261="District Steam (CHP)"),3,IF(OR(AD261="Steam Boiler",AD261="District Steam"),2,1)))</f>
        <v>3</v>
      </c>
      <c r="AF261" s="45">
        <v>1990</v>
      </c>
      <c r="AG261" s="40">
        <f t="shared" ref="AG261:AG324" si="130">IF(AF261&gt;=2000,1,IF(AF261&gt;=1980,2,IF(AF261&gt;=1950,3,4)))</f>
        <v>2</v>
      </c>
      <c r="AH261" s="45" t="str">
        <f t="shared" si="118"/>
        <v>Forced Air</v>
      </c>
      <c r="AI261" s="40">
        <f t="shared" ref="AI261:AI324" si="131">IF(AH261="Hydronic",4,IF(AH261="Forced Air",4,IF(AH261="Steam",2,0)))</f>
        <v>4</v>
      </c>
      <c r="AJ261" s="46" t="s">
        <v>42</v>
      </c>
      <c r="AK261" s="40">
        <f t="shared" ref="AK261:AK324" si="132">IF(OR(AJ261="HW",AJ261="HW + CW"),4,IF(AJ261="Steam + CW",3,IF(AJ261="CW",2,IF(AJ261="Steam",1,0))))</f>
        <v>0</v>
      </c>
      <c r="AL261" s="9" t="s">
        <v>1048</v>
      </c>
      <c r="AM261" s="9">
        <f t="shared" ref="AM261:AM324" si="133">IF(AL261="Zone 4",4,IF(AL261="Zone 5",2,1))</f>
        <v>4</v>
      </c>
      <c r="AN261" s="9" t="s">
        <v>1052</v>
      </c>
      <c r="AO261" s="47">
        <f>VLOOKUP(AN261,'Data Tables'!$E$4:$F$15,2,FALSE)</f>
        <v>18.814844999999998</v>
      </c>
      <c r="AP261" s="9">
        <f t="shared" ref="AP261:AP324" si="134">IF(AO261&gt;20,0,IF(AO261&gt;15,1,IF(AO261&gt;12,2,IF(AO261&gt;9,3,4))))</f>
        <v>1</v>
      </c>
      <c r="AQ261" s="9" t="s">
        <v>1058</v>
      </c>
      <c r="AR261" s="9">
        <f t="shared" ref="AR261:AR324" si="135">IF(AD261="Electric Heat Pump",0,IF(AQ261="Lowest Emissions",4,IF(AQ261="Low Emissions",2,1)))</f>
        <v>1</v>
      </c>
      <c r="AS261" s="9" t="str">
        <f t="shared" ref="AS261:AS324" si="136">IF(F261="NYC",CONCATENATE(F261," ",AB261),"Not NYC")</f>
        <v>Not NYC</v>
      </c>
      <c r="AT261" s="9"/>
      <c r="AU261" s="9">
        <f t="shared" ref="AU261:AU324" si="137">IF(OR(AS261="Not NYC",AT261="Y"),0,IF(AS261="NYC Electricity",0,IF(AS261="NYC Natural Gas",2,IF(AS261="NYC Dual Fuel",3,4))))</f>
        <v>0</v>
      </c>
      <c r="AV261" s="9">
        <f t="shared" ref="AV261:AV324" si="138">J261*J$3+K261*K$3+L261*L$3+P261*P$3+S261*S$3+U261*U$3+W261*W$3+Y261*Y$3+AA261*AA$3+AC261*AC$3+AE261*AE$3+AG261*AG$3+AI261*AI$3+AK261*AK$3+AM261*AM$3+AP261*AP$3+AR261*AR$3+AU261*AU$3</f>
        <v>61</v>
      </c>
    </row>
    <row r="262" spans="1:48" x14ac:dyDescent="0.25">
      <c r="A262" s="9" t="s">
        <v>922</v>
      </c>
      <c r="B262" s="9" t="s">
        <v>923</v>
      </c>
      <c r="C262" s="9" t="s">
        <v>529</v>
      </c>
      <c r="D262" s="9" t="s">
        <v>529</v>
      </c>
      <c r="E262" t="s">
        <v>1035</v>
      </c>
      <c r="F262" t="str">
        <f t="shared" si="119"/>
        <v>Not NYC</v>
      </c>
      <c r="G262" s="9" t="s">
        <v>76</v>
      </c>
      <c r="H262" s="36">
        <v>42.608637999999999</v>
      </c>
      <c r="I262" s="36">
        <v>-76.186277000000004</v>
      </c>
      <c r="J262" s="40">
        <f t="shared" si="114"/>
        <v>4</v>
      </c>
      <c r="K262" s="40">
        <f t="shared" si="120"/>
        <v>4</v>
      </c>
      <c r="L262" s="40">
        <f t="shared" si="121"/>
        <v>4</v>
      </c>
      <c r="M262" s="41">
        <v>32870.987852797603</v>
      </c>
      <c r="N262" s="41">
        <v>14333.279586975699</v>
      </c>
      <c r="O262" s="41">
        <f t="shared" si="117"/>
        <v>2260.363811760024</v>
      </c>
      <c r="P262" s="42">
        <f t="shared" si="122"/>
        <v>1</v>
      </c>
      <c r="Q262" s="43">
        <v>1891</v>
      </c>
      <c r="R262" s="43"/>
      <c r="S262" s="40">
        <f t="shared" si="123"/>
        <v>4</v>
      </c>
      <c r="T262" s="40"/>
      <c r="U262" s="40">
        <f t="shared" si="124"/>
        <v>0</v>
      </c>
      <c r="V262" s="40" t="str">
        <f>IFERROR(VLOOKUP(A262,'Data Tables'!$L$3:$M$89,2,FALSE),"No")</f>
        <v>No</v>
      </c>
      <c r="W262" s="40">
        <f t="shared" si="125"/>
        <v>0</v>
      </c>
      <c r="X262" s="43"/>
      <c r="Y262" s="40">
        <f t="shared" si="126"/>
        <v>0</v>
      </c>
      <c r="Z262" s="43" t="s">
        <v>156</v>
      </c>
      <c r="AA262" s="40">
        <f t="shared" si="127"/>
        <v>0</v>
      </c>
      <c r="AB262" s="44" t="str">
        <f>IF(AND(E262="Manhattan",G262="Multifamily Housing"),IF(Q262&lt;1980,"Dual Fuel","Natural Gas"),IF(AND(E262="Manhattan",G262&lt;&gt;"Multifamily Housing"),IF(Q262&lt;1945,"Oil",IF(Q262&lt;1980,"Dual Fuel","Natural Gas")),IF(E262="Downstate/LI/HV",IF(Q262&lt;1980,"Dual Fuel","Natural Gas"),IF(Q262&lt;1945,"Dual Fuel","Natural Gas"))))</f>
        <v>Dual Fuel</v>
      </c>
      <c r="AC262" s="42">
        <f t="shared" si="128"/>
        <v>3</v>
      </c>
      <c r="AD262" s="41" t="s">
        <v>74</v>
      </c>
      <c r="AE262" s="42">
        <f t="shared" si="129"/>
        <v>2</v>
      </c>
      <c r="AF262" s="43">
        <v>2014</v>
      </c>
      <c r="AG262" s="40">
        <f t="shared" si="130"/>
        <v>1</v>
      </c>
      <c r="AH262" s="45" t="str">
        <f t="shared" si="118"/>
        <v>Steam</v>
      </c>
      <c r="AI262" s="40">
        <f t="shared" si="131"/>
        <v>2</v>
      </c>
      <c r="AJ262" s="46" t="s">
        <v>42</v>
      </c>
      <c r="AK262" s="40">
        <f t="shared" si="132"/>
        <v>0</v>
      </c>
      <c r="AL262" s="9" t="s">
        <v>1060</v>
      </c>
      <c r="AM262" s="9">
        <f t="shared" si="133"/>
        <v>2</v>
      </c>
      <c r="AN262" s="9" t="s">
        <v>1047</v>
      </c>
      <c r="AO262" s="47">
        <f>VLOOKUP(AN262,'Data Tables'!$E$4:$F$15,2,FALSE)</f>
        <v>8.6002589999999994</v>
      </c>
      <c r="AP262" s="9">
        <f t="shared" si="134"/>
        <v>4</v>
      </c>
      <c r="AQ262" s="9" t="s">
        <v>1061</v>
      </c>
      <c r="AR262" s="9">
        <f t="shared" si="135"/>
        <v>4</v>
      </c>
      <c r="AS262" s="9" t="str">
        <f t="shared" si="136"/>
        <v>Not NYC</v>
      </c>
      <c r="AT262" s="9"/>
      <c r="AU262" s="9">
        <f t="shared" si="137"/>
        <v>0</v>
      </c>
      <c r="AV262" s="9">
        <f t="shared" si="138"/>
        <v>61</v>
      </c>
    </row>
    <row r="263" spans="1:48" x14ac:dyDescent="0.25">
      <c r="A263" s="9" t="s">
        <v>1019</v>
      </c>
      <c r="B263" s="9" t="s">
        <v>1020</v>
      </c>
      <c r="C263" s="9" t="s">
        <v>1021</v>
      </c>
      <c r="D263" s="9" t="s">
        <v>816</v>
      </c>
      <c r="E263" t="s">
        <v>1035</v>
      </c>
      <c r="F263" t="str">
        <f t="shared" si="119"/>
        <v>Not NYC</v>
      </c>
      <c r="G263" s="9" t="s">
        <v>76</v>
      </c>
      <c r="H263" s="36">
        <v>42.141216</v>
      </c>
      <c r="I263" s="36">
        <v>-77.047590999999997</v>
      </c>
      <c r="J263" s="40">
        <f t="shared" si="114"/>
        <v>4</v>
      </c>
      <c r="K263" s="40">
        <f t="shared" si="120"/>
        <v>4</v>
      </c>
      <c r="L263" s="40">
        <f t="shared" si="121"/>
        <v>4</v>
      </c>
      <c r="M263" s="41">
        <v>26174.064451902541</v>
      </c>
      <c r="N263" s="41">
        <v>11413.109499376109</v>
      </c>
      <c r="O263" s="41">
        <f t="shared" si="117"/>
        <v>1799.8518437808277</v>
      </c>
      <c r="P263" s="42">
        <f t="shared" si="122"/>
        <v>1</v>
      </c>
      <c r="Q263" s="43">
        <v>1900</v>
      </c>
      <c r="R263" s="43">
        <v>2014</v>
      </c>
      <c r="S263" s="40">
        <f t="shared" si="123"/>
        <v>0</v>
      </c>
      <c r="T263" s="40"/>
      <c r="U263" s="40">
        <f t="shared" si="124"/>
        <v>0</v>
      </c>
      <c r="V263" s="40" t="str">
        <f>IFERROR(VLOOKUP(A263,'Data Tables'!$L$3:$M$89,2,FALSE),"No")</f>
        <v>No</v>
      </c>
      <c r="W263" s="40">
        <f t="shared" si="125"/>
        <v>0</v>
      </c>
      <c r="X263" s="43"/>
      <c r="Y263" s="40">
        <f t="shared" si="126"/>
        <v>0</v>
      </c>
      <c r="Z263" s="43" t="s">
        <v>46</v>
      </c>
      <c r="AA263" s="40">
        <f t="shared" si="127"/>
        <v>4</v>
      </c>
      <c r="AB263" s="43" t="s">
        <v>947</v>
      </c>
      <c r="AC263" s="42">
        <f t="shared" si="128"/>
        <v>2</v>
      </c>
      <c r="AD263" s="41" t="s">
        <v>104</v>
      </c>
      <c r="AE263" s="42">
        <f t="shared" si="129"/>
        <v>3</v>
      </c>
      <c r="AF263" s="43">
        <v>2014</v>
      </c>
      <c r="AG263" s="40">
        <f t="shared" si="130"/>
        <v>1</v>
      </c>
      <c r="AH263" s="45" t="str">
        <f t="shared" si="118"/>
        <v>Steam</v>
      </c>
      <c r="AI263" s="40">
        <f t="shared" si="131"/>
        <v>2</v>
      </c>
      <c r="AJ263" s="46" t="s">
        <v>42</v>
      </c>
      <c r="AK263" s="40">
        <f t="shared" si="132"/>
        <v>0</v>
      </c>
      <c r="AL263" s="9" t="s">
        <v>1064</v>
      </c>
      <c r="AM263" s="9">
        <f t="shared" si="133"/>
        <v>1</v>
      </c>
      <c r="AN263" s="9" t="s">
        <v>1053</v>
      </c>
      <c r="AO263" s="47">
        <f>VLOOKUP(AN263,'Data Tables'!$E$4:$F$15,2,FALSE)</f>
        <v>9.6621608999999999</v>
      </c>
      <c r="AP263" s="9">
        <f t="shared" si="134"/>
        <v>3</v>
      </c>
      <c r="AQ263" s="9" t="s">
        <v>1061</v>
      </c>
      <c r="AR263" s="9">
        <f t="shared" si="135"/>
        <v>4</v>
      </c>
      <c r="AS263" s="9" t="str">
        <f t="shared" si="136"/>
        <v>Not NYC</v>
      </c>
      <c r="AT263" s="9"/>
      <c r="AU263" s="9">
        <f t="shared" si="137"/>
        <v>0</v>
      </c>
      <c r="AV263" s="9">
        <f t="shared" si="138"/>
        <v>61</v>
      </c>
    </row>
    <row r="264" spans="1:48" x14ac:dyDescent="0.25">
      <c r="A264" s="9" t="s">
        <v>1166</v>
      </c>
      <c r="B264" s="9" t="s">
        <v>1032</v>
      </c>
      <c r="C264" s="9" t="s">
        <v>1033</v>
      </c>
      <c r="D264" s="9" t="s">
        <v>406</v>
      </c>
      <c r="E264" t="s">
        <v>1034</v>
      </c>
      <c r="F264" t="str">
        <f t="shared" si="119"/>
        <v>Not NYC</v>
      </c>
      <c r="G264" s="9" t="s">
        <v>991</v>
      </c>
      <c r="H264" s="36">
        <v>40.825628999999999</v>
      </c>
      <c r="I264" s="36">
        <v>-73.469992000000005</v>
      </c>
      <c r="J264" s="40">
        <f t="shared" si="114"/>
        <v>4</v>
      </c>
      <c r="K264" s="40">
        <f t="shared" si="120"/>
        <v>3</v>
      </c>
      <c r="L264" s="40">
        <f t="shared" si="121"/>
        <v>4</v>
      </c>
      <c r="M264" s="41">
        <v>25188.864877160213</v>
      </c>
      <c r="N264" s="41">
        <v>9851.0907192854302</v>
      </c>
      <c r="O264" s="41">
        <f t="shared" si="117"/>
        <v>1732.1048847882525</v>
      </c>
      <c r="P264" s="42">
        <f t="shared" si="122"/>
        <v>1</v>
      </c>
      <c r="Q264" s="43">
        <v>1868</v>
      </c>
      <c r="R264" s="43"/>
      <c r="S264" s="40">
        <f t="shared" si="123"/>
        <v>4</v>
      </c>
      <c r="T264" s="40"/>
      <c r="U264" s="40">
        <f t="shared" si="124"/>
        <v>0</v>
      </c>
      <c r="V264" s="40" t="str">
        <f>IFERROR(VLOOKUP(A264,'Data Tables'!$L$3:$M$89,2,FALSE),"No")</f>
        <v>No</v>
      </c>
      <c r="W264" s="40">
        <f t="shared" si="125"/>
        <v>0</v>
      </c>
      <c r="X264" s="43"/>
      <c r="Y264" s="40">
        <f t="shared" si="126"/>
        <v>0</v>
      </c>
      <c r="Z264" s="43" t="s">
        <v>67</v>
      </c>
      <c r="AA264" s="40">
        <f t="shared" si="127"/>
        <v>2</v>
      </c>
      <c r="AB264" s="44" t="str">
        <f>IF(AND(E264="Manhattan",G264="Multifamily Housing"),IF(Q264&lt;1980,"Dual Fuel","Natural Gas"),IF(AND(E264="Manhattan",G264&lt;&gt;"Multifamily Housing"),IF(Q264&lt;1945,"Oil",IF(Q264&lt;1980,"Dual Fuel","Natural Gas")),IF(E264="Downstate/LI/HV",IF(Q264&lt;1980,"Dual Fuel","Natural Gas"),IF(Q264&lt;1945,"Dual Fuel","Natural Gas"))))</f>
        <v>Dual Fuel</v>
      </c>
      <c r="AC264" s="42">
        <f t="shared" si="128"/>
        <v>3</v>
      </c>
      <c r="AD264" s="44" t="str">
        <f>IF(AND(E264="Upstate",Q264&gt;=1945),"Furnace",IF(Q264&gt;=1980,"HW Boiler",IF(AND(E264="Downstate/LI/HV",Q264&gt;=1945),"Furnace","Steam Boiler")))</f>
        <v>Steam Boiler</v>
      </c>
      <c r="AE264" s="42">
        <f t="shared" si="129"/>
        <v>2</v>
      </c>
      <c r="AF264" s="45">
        <v>1990</v>
      </c>
      <c r="AG264" s="40">
        <f t="shared" si="130"/>
        <v>2</v>
      </c>
      <c r="AH264" s="45" t="str">
        <f t="shared" si="118"/>
        <v>Steam</v>
      </c>
      <c r="AI264" s="40">
        <f t="shared" si="131"/>
        <v>2</v>
      </c>
      <c r="AJ264" s="46" t="s">
        <v>42</v>
      </c>
      <c r="AK264" s="40">
        <f t="shared" si="132"/>
        <v>0</v>
      </c>
      <c r="AL264" s="9" t="s">
        <v>1060</v>
      </c>
      <c r="AM264" s="9">
        <f t="shared" si="133"/>
        <v>2</v>
      </c>
      <c r="AN264" s="9" t="s">
        <v>1052</v>
      </c>
      <c r="AO264" s="47">
        <f>VLOOKUP(AN264,'Data Tables'!$E$4:$F$15,2,FALSE)</f>
        <v>18.814844999999998</v>
      </c>
      <c r="AP264" s="9">
        <f t="shared" si="134"/>
        <v>1</v>
      </c>
      <c r="AQ264" s="9" t="s">
        <v>1061</v>
      </c>
      <c r="AR264" s="9">
        <f t="shared" si="135"/>
        <v>4</v>
      </c>
      <c r="AS264" s="9" t="str">
        <f t="shared" si="136"/>
        <v>Not NYC</v>
      </c>
      <c r="AT264" s="9"/>
      <c r="AU264" s="9">
        <f t="shared" si="137"/>
        <v>0</v>
      </c>
      <c r="AV264" s="9">
        <f t="shared" si="138"/>
        <v>61</v>
      </c>
    </row>
    <row r="265" spans="1:48" hidden="1" x14ac:dyDescent="0.25">
      <c r="A265" s="9" t="s">
        <v>1159</v>
      </c>
      <c r="B265" s="9" t="s">
        <v>292</v>
      </c>
      <c r="C265" s="9" t="s">
        <v>59</v>
      </c>
      <c r="D265" s="9" t="s">
        <v>59</v>
      </c>
      <c r="E265" t="s">
        <v>1034</v>
      </c>
      <c r="F265" t="str">
        <f t="shared" si="119"/>
        <v>NYC</v>
      </c>
      <c r="G265" s="9" t="s">
        <v>39</v>
      </c>
      <c r="H265" s="36">
        <v>40.735227299999998</v>
      </c>
      <c r="I265" s="36">
        <v>-73.862500999999995</v>
      </c>
      <c r="J265" s="40">
        <f t="shared" si="114"/>
        <v>3</v>
      </c>
      <c r="K265" s="40">
        <f t="shared" si="120"/>
        <v>2</v>
      </c>
      <c r="L265" s="40">
        <f t="shared" si="121"/>
        <v>3</v>
      </c>
      <c r="M265" s="41">
        <v>66318.121882352949</v>
      </c>
      <c r="N265" s="41">
        <v>2178.3845368368225</v>
      </c>
      <c r="O265" s="41">
        <f t="shared" si="117"/>
        <v>4560.3461459100363</v>
      </c>
      <c r="P265" s="42">
        <f t="shared" si="122"/>
        <v>2</v>
      </c>
      <c r="Q265" s="43">
        <v>1963</v>
      </c>
      <c r="R265" s="43">
        <v>2017</v>
      </c>
      <c r="S265" s="40">
        <f t="shared" si="123"/>
        <v>0</v>
      </c>
      <c r="T265" s="40"/>
      <c r="U265" s="40">
        <f t="shared" si="124"/>
        <v>0</v>
      </c>
      <c r="V265" s="40" t="str">
        <f>IFERROR(VLOOKUP(A265,'Data Tables'!$L$3:$M$89,2,FALSE),"No")</f>
        <v>No</v>
      </c>
      <c r="W265" s="40">
        <f t="shared" si="125"/>
        <v>0</v>
      </c>
      <c r="X265" s="43"/>
      <c r="Y265" s="40">
        <f t="shared" si="126"/>
        <v>0</v>
      </c>
      <c r="Z265" s="41" t="s">
        <v>67</v>
      </c>
      <c r="AA265" s="40">
        <f t="shared" si="127"/>
        <v>2</v>
      </c>
      <c r="AB265" s="41" t="s">
        <v>41</v>
      </c>
      <c r="AC265" s="42">
        <f t="shared" si="128"/>
        <v>2</v>
      </c>
      <c r="AD265" s="41" t="s">
        <v>74</v>
      </c>
      <c r="AE265" s="42">
        <f t="shared" si="129"/>
        <v>2</v>
      </c>
      <c r="AF265" s="45">
        <v>1990</v>
      </c>
      <c r="AG265" s="40">
        <f t="shared" si="130"/>
        <v>2</v>
      </c>
      <c r="AH265" s="45" t="str">
        <f t="shared" si="118"/>
        <v>Forced Air</v>
      </c>
      <c r="AI265" s="40">
        <f t="shared" si="131"/>
        <v>4</v>
      </c>
      <c r="AJ265" s="46" t="s">
        <v>42</v>
      </c>
      <c r="AK265" s="40">
        <f t="shared" si="132"/>
        <v>0</v>
      </c>
      <c r="AL265" s="9" t="s">
        <v>1048</v>
      </c>
      <c r="AM265" s="9">
        <f t="shared" si="133"/>
        <v>4</v>
      </c>
      <c r="AN265" s="9" t="s">
        <v>1055</v>
      </c>
      <c r="AO265" s="47">
        <f>VLOOKUP(AN265,'Data Tables'!$E$4:$F$15,2,FALSE)</f>
        <v>20.157194</v>
      </c>
      <c r="AP265" s="9">
        <f t="shared" si="134"/>
        <v>0</v>
      </c>
      <c r="AQ265" s="9" t="s">
        <v>1050</v>
      </c>
      <c r="AR265" s="9">
        <f t="shared" si="135"/>
        <v>2</v>
      </c>
      <c r="AS265" s="9" t="str">
        <f t="shared" si="136"/>
        <v>NYC Natural Gas</v>
      </c>
      <c r="AT265" s="9"/>
      <c r="AU265" s="9">
        <f t="shared" si="137"/>
        <v>2</v>
      </c>
      <c r="AV265" s="9">
        <f t="shared" si="138"/>
        <v>61</v>
      </c>
    </row>
    <row r="266" spans="1:48" hidden="1" x14ac:dyDescent="0.25">
      <c r="A266" s="9" t="s">
        <v>1160</v>
      </c>
      <c r="B266" s="9" t="s">
        <v>317</v>
      </c>
      <c r="C266" s="9" t="s">
        <v>59</v>
      </c>
      <c r="D266" s="9" t="s">
        <v>59</v>
      </c>
      <c r="E266" t="s">
        <v>1034</v>
      </c>
      <c r="F266" t="str">
        <f t="shared" si="119"/>
        <v>NYC</v>
      </c>
      <c r="G266" s="9" t="s">
        <v>39</v>
      </c>
      <c r="H266" s="36">
        <v>40.736346699999999</v>
      </c>
      <c r="I266" s="36">
        <v>-73.865470500000001</v>
      </c>
      <c r="J266" s="40">
        <f t="shared" si="114"/>
        <v>3</v>
      </c>
      <c r="K266" s="40">
        <f t="shared" si="120"/>
        <v>2</v>
      </c>
      <c r="L266" s="40">
        <f t="shared" si="121"/>
        <v>3</v>
      </c>
      <c r="M266" s="41">
        <v>59409.885294117645</v>
      </c>
      <c r="N266" s="41">
        <v>1595.3794393083031</v>
      </c>
      <c r="O266" s="41">
        <f t="shared" si="117"/>
        <v>4085.3032887543254</v>
      </c>
      <c r="P266" s="42">
        <f t="shared" si="122"/>
        <v>2</v>
      </c>
      <c r="Q266" s="43">
        <v>1962</v>
      </c>
      <c r="R266" s="43">
        <v>2017</v>
      </c>
      <c r="S266" s="40">
        <f t="shared" si="123"/>
        <v>0</v>
      </c>
      <c r="T266" s="40"/>
      <c r="U266" s="40">
        <f t="shared" si="124"/>
        <v>0</v>
      </c>
      <c r="V266" s="40" t="str">
        <f>IFERROR(VLOOKUP(A266,'Data Tables'!$L$3:$M$89,2,FALSE),"No")</f>
        <v>No</v>
      </c>
      <c r="W266" s="40">
        <f t="shared" si="125"/>
        <v>0</v>
      </c>
      <c r="X266" s="43"/>
      <c r="Y266" s="40">
        <f t="shared" si="126"/>
        <v>0</v>
      </c>
      <c r="Z266" s="41" t="s">
        <v>67</v>
      </c>
      <c r="AA266" s="40">
        <f t="shared" si="127"/>
        <v>2</v>
      </c>
      <c r="AB266" s="41" t="s">
        <v>41</v>
      </c>
      <c r="AC266" s="42">
        <f t="shared" si="128"/>
        <v>2</v>
      </c>
      <c r="AD266" s="41" t="s">
        <v>74</v>
      </c>
      <c r="AE266" s="42">
        <f t="shared" si="129"/>
        <v>2</v>
      </c>
      <c r="AF266" s="45">
        <v>1990</v>
      </c>
      <c r="AG266" s="40">
        <f t="shared" si="130"/>
        <v>2</v>
      </c>
      <c r="AH266" s="45" t="str">
        <f t="shared" si="118"/>
        <v>Forced Air</v>
      </c>
      <c r="AI266" s="40">
        <f t="shared" si="131"/>
        <v>4</v>
      </c>
      <c r="AJ266" s="46" t="s">
        <v>42</v>
      </c>
      <c r="AK266" s="40">
        <f t="shared" si="132"/>
        <v>0</v>
      </c>
      <c r="AL266" s="9" t="s">
        <v>1048</v>
      </c>
      <c r="AM266" s="9">
        <f t="shared" si="133"/>
        <v>4</v>
      </c>
      <c r="AN266" s="9" t="s">
        <v>1055</v>
      </c>
      <c r="AO266" s="47">
        <f>VLOOKUP(AN266,'Data Tables'!$E$4:$F$15,2,FALSE)</f>
        <v>20.157194</v>
      </c>
      <c r="AP266" s="9">
        <f t="shared" si="134"/>
        <v>0</v>
      </c>
      <c r="AQ266" s="9" t="s">
        <v>1050</v>
      </c>
      <c r="AR266" s="9">
        <f t="shared" si="135"/>
        <v>2</v>
      </c>
      <c r="AS266" s="9" t="str">
        <f t="shared" si="136"/>
        <v>NYC Natural Gas</v>
      </c>
      <c r="AT266" s="9"/>
      <c r="AU266" s="9">
        <f t="shared" si="137"/>
        <v>2</v>
      </c>
      <c r="AV266" s="9">
        <f t="shared" si="138"/>
        <v>61</v>
      </c>
    </row>
    <row r="267" spans="1:48" hidden="1" x14ac:dyDescent="0.25">
      <c r="A267" s="9" t="s">
        <v>320</v>
      </c>
      <c r="B267" s="9" t="s">
        <v>321</v>
      </c>
      <c r="C267" s="9" t="s">
        <v>62</v>
      </c>
      <c r="D267" s="9" t="s">
        <v>63</v>
      </c>
      <c r="E267" t="s">
        <v>63</v>
      </c>
      <c r="F267" t="str">
        <f t="shared" si="119"/>
        <v>NYC</v>
      </c>
      <c r="G267" s="9" t="s">
        <v>39</v>
      </c>
      <c r="H267" s="36">
        <v>40.7401999</v>
      </c>
      <c r="I267" s="36">
        <v>-73.978837600000006</v>
      </c>
      <c r="J267" s="40">
        <f t="shared" si="114"/>
        <v>3</v>
      </c>
      <c r="K267" s="40">
        <f t="shared" si="120"/>
        <v>2</v>
      </c>
      <c r="L267" s="40">
        <f t="shared" si="121"/>
        <v>3</v>
      </c>
      <c r="M267" s="41">
        <v>56651.774947058802</v>
      </c>
      <c r="N267" s="41">
        <v>2445.643543476534</v>
      </c>
      <c r="O267" s="41">
        <f t="shared" si="117"/>
        <v>3895.6426419477498</v>
      </c>
      <c r="P267" s="42">
        <f t="shared" si="122"/>
        <v>2</v>
      </c>
      <c r="Q267" s="43">
        <v>1975</v>
      </c>
      <c r="R267" s="43"/>
      <c r="S267" s="40">
        <f t="shared" si="123"/>
        <v>3</v>
      </c>
      <c r="T267" s="40"/>
      <c r="U267" s="40">
        <f t="shared" si="124"/>
        <v>0</v>
      </c>
      <c r="V267" s="40" t="str">
        <f>IFERROR(VLOOKUP(A267,'Data Tables'!$L$3:$M$89,2,FALSE),"No")</f>
        <v>No</v>
      </c>
      <c r="W267" s="40">
        <f t="shared" si="125"/>
        <v>0</v>
      </c>
      <c r="X267" s="43"/>
      <c r="Y267" s="40">
        <f t="shared" si="126"/>
        <v>0</v>
      </c>
      <c r="Z267" s="41" t="s">
        <v>40</v>
      </c>
      <c r="AA267" s="40">
        <f t="shared" si="127"/>
        <v>0</v>
      </c>
      <c r="AB267" s="44" t="str">
        <f>IF(AND(E267="Manhattan",G267="Multifamily Housing"),IF(Q267&lt;1980,"Dual Fuel","Natural Gas"),IF(AND(E267="Manhattan",G267&lt;&gt;"Multifamily Housing"),IF(Q267&lt;1945,"Oil",IF(Q267&lt;1980,"Dual Fuel","Natural Gas")),IF(E267="Downstate/LI/HV",IF(Q267&lt;1980,"Dual Fuel","Natural Gas"),IF(Q267&lt;1945,"Dual Fuel","Natural Gas"))))</f>
        <v>Dual Fuel</v>
      </c>
      <c r="AC267" s="42">
        <f t="shared" si="128"/>
        <v>3</v>
      </c>
      <c r="AD267" s="41" t="s">
        <v>74</v>
      </c>
      <c r="AE267" s="42">
        <f t="shared" si="129"/>
        <v>2</v>
      </c>
      <c r="AF267" s="45">
        <v>1990</v>
      </c>
      <c r="AG267" s="40">
        <f t="shared" si="130"/>
        <v>2</v>
      </c>
      <c r="AH267" s="43" t="s">
        <v>49</v>
      </c>
      <c r="AI267" s="40">
        <f t="shared" si="131"/>
        <v>2</v>
      </c>
      <c r="AJ267" s="46" t="s">
        <v>42</v>
      </c>
      <c r="AK267" s="40">
        <f t="shared" si="132"/>
        <v>0</v>
      </c>
      <c r="AL267" s="9" t="s">
        <v>1048</v>
      </c>
      <c r="AM267" s="9">
        <f t="shared" si="133"/>
        <v>4</v>
      </c>
      <c r="AN267" s="9" t="s">
        <v>1055</v>
      </c>
      <c r="AO267" s="47">
        <f>VLOOKUP(AN267,'Data Tables'!$E$4:$F$15,2,FALSE)</f>
        <v>20.157194</v>
      </c>
      <c r="AP267" s="9">
        <f t="shared" si="134"/>
        <v>0</v>
      </c>
      <c r="AQ267" s="9" t="s">
        <v>1050</v>
      </c>
      <c r="AR267" s="9">
        <f t="shared" si="135"/>
        <v>2</v>
      </c>
      <c r="AS267" s="9" t="str">
        <f t="shared" si="136"/>
        <v>NYC Dual Fuel</v>
      </c>
      <c r="AT267" s="9"/>
      <c r="AU267" s="9">
        <f t="shared" si="137"/>
        <v>3</v>
      </c>
      <c r="AV267" s="9">
        <f t="shared" si="138"/>
        <v>61</v>
      </c>
    </row>
    <row r="268" spans="1:48" x14ac:dyDescent="0.25">
      <c r="A268" s="9" t="s">
        <v>861</v>
      </c>
      <c r="B268" s="9" t="s">
        <v>862</v>
      </c>
      <c r="C268" s="9" t="s">
        <v>863</v>
      </c>
      <c r="D268" s="9" t="s">
        <v>681</v>
      </c>
      <c r="E268" t="s">
        <v>1035</v>
      </c>
      <c r="F268" t="str">
        <f t="shared" si="119"/>
        <v>Not NYC</v>
      </c>
      <c r="G268" s="9" t="s">
        <v>53</v>
      </c>
      <c r="H268" s="36">
        <v>42.858131</v>
      </c>
      <c r="I268" s="36">
        <v>-76.985516000000004</v>
      </c>
      <c r="J268" s="40">
        <f t="shared" si="114"/>
        <v>2</v>
      </c>
      <c r="K268" s="40">
        <f t="shared" si="120"/>
        <v>0</v>
      </c>
      <c r="L268" s="40">
        <f t="shared" si="121"/>
        <v>1</v>
      </c>
      <c r="M268" s="41">
        <v>37289.815714285709</v>
      </c>
      <c r="N268" s="41">
        <v>4197.8301315789467</v>
      </c>
      <c r="O268" s="41">
        <f t="shared" si="117"/>
        <v>2564.2232100000001</v>
      </c>
      <c r="P268" s="42">
        <f t="shared" si="122"/>
        <v>1</v>
      </c>
      <c r="Q268" s="43">
        <v>1822</v>
      </c>
      <c r="R268" s="43"/>
      <c r="S268" s="40">
        <f t="shared" si="123"/>
        <v>4</v>
      </c>
      <c r="T268" s="40"/>
      <c r="U268" s="40">
        <f t="shared" si="124"/>
        <v>0</v>
      </c>
      <c r="V268" s="40" t="str">
        <f>IFERROR(VLOOKUP(A268,'Data Tables'!$L$3:$M$89,2,FALSE),"No")</f>
        <v>Yes</v>
      </c>
      <c r="W268" s="40">
        <f t="shared" si="125"/>
        <v>4</v>
      </c>
      <c r="X268" s="43"/>
      <c r="Y268" s="40">
        <f t="shared" si="126"/>
        <v>0</v>
      </c>
      <c r="Z268" s="43" t="s">
        <v>46</v>
      </c>
      <c r="AA268" s="40">
        <f t="shared" si="127"/>
        <v>4</v>
      </c>
      <c r="AB268" s="44" t="str">
        <f>IF(AND(E268="Manhattan",G268="Multifamily Housing"),IF(Q268&lt;1980,"Dual Fuel","Natural Gas"),IF(AND(E268="Manhattan",G268&lt;&gt;"Multifamily Housing"),IF(Q268&lt;1945,"Oil",IF(Q268&lt;1980,"Dual Fuel","Natural Gas")),IF(E268="Downstate/LI/HV",IF(Q268&lt;1980,"Dual Fuel","Natural Gas"),IF(Q268&lt;1945,"Dual Fuel","Natural Gas"))))</f>
        <v>Dual Fuel</v>
      </c>
      <c r="AC268" s="42">
        <f t="shared" si="128"/>
        <v>3</v>
      </c>
      <c r="AD268" s="44" t="str">
        <f>IF(AND(E268="Upstate",Q268&gt;=1945),"Furnace",IF(Q268&gt;=1980,"HW Boiler",IF(AND(E268="Downstate/LI/HV",Q268&gt;=1945),"Furnace","Steam Boiler")))</f>
        <v>Steam Boiler</v>
      </c>
      <c r="AE268" s="42">
        <f t="shared" si="129"/>
        <v>2</v>
      </c>
      <c r="AF268" s="45">
        <v>1990</v>
      </c>
      <c r="AG268" s="40">
        <f t="shared" si="130"/>
        <v>2</v>
      </c>
      <c r="AH268" s="45" t="str">
        <f>IF(AND(E268="Upstate",Q268&gt;=1945),"Forced Air",IF(Q268&gt;=1980,"Hydronic",IF(AND(E268="Downstate/LI/HV",Q268&gt;=1945),"Forced Air","Steam")))</f>
        <v>Steam</v>
      </c>
      <c r="AI268" s="40">
        <f t="shared" si="131"/>
        <v>2</v>
      </c>
      <c r="AJ268" s="46" t="s">
        <v>42</v>
      </c>
      <c r="AK268" s="40">
        <f t="shared" si="132"/>
        <v>0</v>
      </c>
      <c r="AL268" s="9" t="s">
        <v>1060</v>
      </c>
      <c r="AM268" s="9">
        <f t="shared" si="133"/>
        <v>2</v>
      </c>
      <c r="AN268" s="9" t="s">
        <v>1053</v>
      </c>
      <c r="AO268" s="47">
        <f>VLOOKUP(AN268,'Data Tables'!$E$4:$F$15,2,FALSE)</f>
        <v>9.6621608999999999</v>
      </c>
      <c r="AP268" s="9">
        <f t="shared" si="134"/>
        <v>3</v>
      </c>
      <c r="AQ268" s="9" t="s">
        <v>1061</v>
      </c>
      <c r="AR268" s="9">
        <f t="shared" si="135"/>
        <v>4</v>
      </c>
      <c r="AS268" s="9" t="str">
        <f t="shared" si="136"/>
        <v>Not NYC</v>
      </c>
      <c r="AT268" s="9"/>
      <c r="AU268" s="9">
        <f t="shared" si="137"/>
        <v>0</v>
      </c>
      <c r="AV268" s="9">
        <f t="shared" si="138"/>
        <v>61</v>
      </c>
    </row>
    <row r="269" spans="1:48" x14ac:dyDescent="0.25">
      <c r="A269" s="9" t="s">
        <v>740</v>
      </c>
      <c r="B269" s="9" t="s">
        <v>741</v>
      </c>
      <c r="C269" s="9" t="s">
        <v>433</v>
      </c>
      <c r="D269" s="9" t="s">
        <v>434</v>
      </c>
      <c r="E269" t="s">
        <v>1035</v>
      </c>
      <c r="F269" t="str">
        <f t="shared" si="119"/>
        <v>Not NYC</v>
      </c>
      <c r="G269" s="9" t="s">
        <v>53</v>
      </c>
      <c r="H269" s="36">
        <v>43.101576000000001</v>
      </c>
      <c r="I269" s="36">
        <v>-77.518579000000003</v>
      </c>
      <c r="J269" s="40">
        <f t="shared" si="114"/>
        <v>2</v>
      </c>
      <c r="K269" s="40">
        <f t="shared" si="120"/>
        <v>0</v>
      </c>
      <c r="L269" s="40">
        <f t="shared" si="121"/>
        <v>1</v>
      </c>
      <c r="M269" s="41">
        <v>48190.938311688311</v>
      </c>
      <c r="N269" s="41">
        <v>5425.0032894736842</v>
      </c>
      <c r="O269" s="41">
        <f t="shared" si="117"/>
        <v>3313.8356991978608</v>
      </c>
      <c r="P269" s="42">
        <f t="shared" si="122"/>
        <v>1</v>
      </c>
      <c r="Q269" s="43">
        <v>1924</v>
      </c>
      <c r="R269" s="43"/>
      <c r="S269" s="40">
        <f t="shared" si="123"/>
        <v>4</v>
      </c>
      <c r="T269" s="40" t="s">
        <v>1162</v>
      </c>
      <c r="U269" s="40">
        <f t="shared" si="124"/>
        <v>4</v>
      </c>
      <c r="V269" s="40" t="str">
        <f>IFERROR(VLOOKUP(A269,'Data Tables'!$L$3:$M$89,2,FALSE),"No")</f>
        <v>No</v>
      </c>
      <c r="W269" s="40">
        <f t="shared" si="125"/>
        <v>0</v>
      </c>
      <c r="X269" s="43"/>
      <c r="Y269" s="40">
        <f t="shared" si="126"/>
        <v>0</v>
      </c>
      <c r="Z269" s="43" t="s">
        <v>46</v>
      </c>
      <c r="AA269" s="40">
        <f t="shared" si="127"/>
        <v>4</v>
      </c>
      <c r="AB269" s="44" t="str">
        <f>IF(AND(E269="Manhattan",G269="Multifamily Housing"),IF(Q269&lt;1980,"Dual Fuel","Natural Gas"),IF(AND(E269="Manhattan",G269&lt;&gt;"Multifamily Housing"),IF(Q269&lt;1945,"Oil",IF(Q269&lt;1980,"Dual Fuel","Natural Gas")),IF(E269="Downstate/LI/HV",IF(Q269&lt;1980,"Dual Fuel","Natural Gas"),IF(Q269&lt;1945,"Dual Fuel","Natural Gas"))))</f>
        <v>Dual Fuel</v>
      </c>
      <c r="AC269" s="42">
        <f t="shared" si="128"/>
        <v>3</v>
      </c>
      <c r="AD269" s="41" t="s">
        <v>74</v>
      </c>
      <c r="AE269" s="42">
        <f t="shared" si="129"/>
        <v>2</v>
      </c>
      <c r="AF269" s="45">
        <v>1990</v>
      </c>
      <c r="AG269" s="40">
        <f t="shared" si="130"/>
        <v>2</v>
      </c>
      <c r="AH269" s="45" t="str">
        <f>IF(AND(E269="Upstate",Q269&gt;=1945),"Forced Air",IF(Q269&gt;=1980,"Hydronic",IF(AND(E269="Downstate/LI/HV",Q269&gt;=1945),"Forced Air","Steam")))</f>
        <v>Steam</v>
      </c>
      <c r="AI269" s="40">
        <f t="shared" si="131"/>
        <v>2</v>
      </c>
      <c r="AJ269" s="46" t="s">
        <v>42</v>
      </c>
      <c r="AK269" s="40">
        <f t="shared" si="132"/>
        <v>0</v>
      </c>
      <c r="AL269" s="9" t="s">
        <v>1060</v>
      </c>
      <c r="AM269" s="9">
        <f t="shared" si="133"/>
        <v>2</v>
      </c>
      <c r="AN269" s="9" t="s">
        <v>1054</v>
      </c>
      <c r="AO269" s="47">
        <f>VLOOKUP(AN269,'Data Tables'!$E$4:$F$15,2,FALSE)</f>
        <v>10.88392</v>
      </c>
      <c r="AP269" s="9">
        <f t="shared" si="134"/>
        <v>3</v>
      </c>
      <c r="AQ269" s="9" t="s">
        <v>1061</v>
      </c>
      <c r="AR269" s="9">
        <f t="shared" si="135"/>
        <v>4</v>
      </c>
      <c r="AS269" s="9" t="str">
        <f t="shared" si="136"/>
        <v>Not NYC</v>
      </c>
      <c r="AT269" s="9"/>
      <c r="AU269" s="9">
        <f t="shared" si="137"/>
        <v>0</v>
      </c>
      <c r="AV269" s="9">
        <f t="shared" si="138"/>
        <v>61</v>
      </c>
    </row>
    <row r="270" spans="1:48" x14ac:dyDescent="0.25">
      <c r="A270" s="9" t="s">
        <v>914</v>
      </c>
      <c r="B270" s="9" t="s">
        <v>915</v>
      </c>
      <c r="C270" s="9" t="s">
        <v>916</v>
      </c>
      <c r="D270" s="9" t="s">
        <v>513</v>
      </c>
      <c r="E270" t="s">
        <v>1034</v>
      </c>
      <c r="F270" t="str">
        <f t="shared" si="119"/>
        <v>Not NYC</v>
      </c>
      <c r="G270" s="9" t="s">
        <v>339</v>
      </c>
      <c r="H270" s="36">
        <v>41.742654816127697</v>
      </c>
      <c r="I270" s="36">
        <v>-74.364207253960998</v>
      </c>
      <c r="J270" s="40">
        <f t="shared" si="114"/>
        <v>3</v>
      </c>
      <c r="K270" s="40">
        <f t="shared" si="120"/>
        <v>1</v>
      </c>
      <c r="L270" s="40">
        <f t="shared" si="121"/>
        <v>1</v>
      </c>
      <c r="M270" s="41">
        <v>34052.293367088605</v>
      </c>
      <c r="N270" s="41">
        <v>18681.466499999999</v>
      </c>
      <c r="O270" s="41">
        <f t="shared" si="117"/>
        <v>2341.595938007446</v>
      </c>
      <c r="P270" s="42">
        <f t="shared" si="122"/>
        <v>1</v>
      </c>
      <c r="Q270" s="43">
        <v>1900</v>
      </c>
      <c r="R270" s="43"/>
      <c r="S270" s="40">
        <f t="shared" si="123"/>
        <v>4</v>
      </c>
      <c r="T270" s="40" t="s">
        <v>1162</v>
      </c>
      <c r="U270" s="40">
        <f t="shared" si="124"/>
        <v>4</v>
      </c>
      <c r="V270" s="40" t="str">
        <f>IFERROR(VLOOKUP(A270,'Data Tables'!$L$3:$M$89,2,FALSE),"No")</f>
        <v>No</v>
      </c>
      <c r="W270" s="40">
        <f t="shared" si="125"/>
        <v>0</v>
      </c>
      <c r="X270" s="43"/>
      <c r="Y270" s="40">
        <f t="shared" si="126"/>
        <v>0</v>
      </c>
      <c r="Z270" s="43" t="s">
        <v>46</v>
      </c>
      <c r="AA270" s="40">
        <f t="shared" si="127"/>
        <v>4</v>
      </c>
      <c r="AB270" s="44" t="str">
        <f>IF(AND(E270="Manhattan",G270="Multifamily Housing"),IF(Q270&lt;1980,"Dual Fuel","Natural Gas"),IF(AND(E270="Manhattan",G270&lt;&gt;"Multifamily Housing"),IF(Q270&lt;1945,"Oil",IF(Q270&lt;1980,"Dual Fuel","Natural Gas")),IF(E270="Downstate/LI/HV",IF(Q270&lt;1980,"Dual Fuel","Natural Gas"),IF(Q270&lt;1945,"Dual Fuel","Natural Gas"))))</f>
        <v>Dual Fuel</v>
      </c>
      <c r="AC270" s="42">
        <f t="shared" si="128"/>
        <v>3</v>
      </c>
      <c r="AD270" s="44" t="str">
        <f>IF(AND(E270="Upstate",Q270&gt;=1945),"Furnace",IF(Q270&gt;=1980,"HW Boiler",IF(AND(E270="Downstate/LI/HV",Q270&gt;=1945),"Furnace","Steam Boiler")))</f>
        <v>Steam Boiler</v>
      </c>
      <c r="AE270" s="42">
        <f t="shared" si="129"/>
        <v>2</v>
      </c>
      <c r="AF270" s="45">
        <v>1990</v>
      </c>
      <c r="AG270" s="40">
        <f t="shared" si="130"/>
        <v>2</v>
      </c>
      <c r="AH270" s="45" t="str">
        <f>IF(AND(E270="Upstate",Q270&gt;=1945),"Forced Air",IF(Q270&gt;=1980,"Hydronic",IF(AND(E270="Downstate/LI/HV",Q270&gt;=1945),"Forced Air","Steam")))</f>
        <v>Steam</v>
      </c>
      <c r="AI270" s="40">
        <f t="shared" si="131"/>
        <v>2</v>
      </c>
      <c r="AJ270" s="46" t="s">
        <v>42</v>
      </c>
      <c r="AK270" s="40">
        <f t="shared" si="132"/>
        <v>0</v>
      </c>
      <c r="AL270" s="9" t="s">
        <v>1064</v>
      </c>
      <c r="AM270" s="9">
        <f t="shared" si="133"/>
        <v>1</v>
      </c>
      <c r="AN270" s="9" t="s">
        <v>1056</v>
      </c>
      <c r="AO270" s="47">
        <f>VLOOKUP(AN270,'Data Tables'!$E$4:$F$15,2,FALSE)</f>
        <v>13.229555</v>
      </c>
      <c r="AP270" s="9">
        <f t="shared" si="134"/>
        <v>2</v>
      </c>
      <c r="AQ270" s="9" t="s">
        <v>1061</v>
      </c>
      <c r="AR270" s="9">
        <f t="shared" si="135"/>
        <v>4</v>
      </c>
      <c r="AS270" s="9" t="str">
        <f t="shared" si="136"/>
        <v>Not NYC</v>
      </c>
      <c r="AT270" s="9"/>
      <c r="AU270" s="9">
        <f t="shared" si="137"/>
        <v>0</v>
      </c>
      <c r="AV270" s="9">
        <f t="shared" si="138"/>
        <v>61</v>
      </c>
    </row>
    <row r="271" spans="1:48" x14ac:dyDescent="0.25">
      <c r="A271" s="9" t="s">
        <v>1002</v>
      </c>
      <c r="B271" s="9" t="s">
        <v>1003</v>
      </c>
      <c r="C271" s="9" t="s">
        <v>1004</v>
      </c>
      <c r="D271" s="9" t="s">
        <v>1005</v>
      </c>
      <c r="E271" t="s">
        <v>1035</v>
      </c>
      <c r="F271" t="str">
        <f t="shared" si="119"/>
        <v>Not NYC</v>
      </c>
      <c r="G271" s="9" t="s">
        <v>339</v>
      </c>
      <c r="H271" s="36">
        <v>44.294200939664698</v>
      </c>
      <c r="I271" s="36">
        <v>-74.099782776917607</v>
      </c>
      <c r="J271" s="40">
        <f t="shared" si="114"/>
        <v>3</v>
      </c>
      <c r="K271" s="40">
        <f t="shared" si="120"/>
        <v>1</v>
      </c>
      <c r="L271" s="40">
        <f t="shared" si="121"/>
        <v>1</v>
      </c>
      <c r="M271" s="41">
        <v>27658.029390379743</v>
      </c>
      <c r="N271" s="41">
        <v>15173.502235</v>
      </c>
      <c r="O271" s="41">
        <f t="shared" si="117"/>
        <v>1901.8962563149366</v>
      </c>
      <c r="P271" s="42">
        <f t="shared" si="122"/>
        <v>1</v>
      </c>
      <c r="Q271" s="43">
        <v>1932</v>
      </c>
      <c r="R271" s="43">
        <v>1980</v>
      </c>
      <c r="S271" s="40">
        <f t="shared" si="123"/>
        <v>2</v>
      </c>
      <c r="T271" s="40" t="s">
        <v>1162</v>
      </c>
      <c r="U271" s="40">
        <f t="shared" si="124"/>
        <v>4</v>
      </c>
      <c r="V271" s="40" t="str">
        <f>IFERROR(VLOOKUP(A271,'Data Tables'!$L$3:$M$89,2,FALSE),"No")</f>
        <v>No</v>
      </c>
      <c r="W271" s="40">
        <f t="shared" si="125"/>
        <v>0</v>
      </c>
      <c r="X271" s="43"/>
      <c r="Y271" s="40">
        <f t="shared" si="126"/>
        <v>0</v>
      </c>
      <c r="Z271" s="43" t="s">
        <v>46</v>
      </c>
      <c r="AA271" s="40">
        <f t="shared" si="127"/>
        <v>4</v>
      </c>
      <c r="AB271" s="44" t="str">
        <f>IF(AND(E271="Manhattan",G271="Multifamily Housing"),IF(Q271&lt;1980,"Dual Fuel","Natural Gas"),IF(AND(E271="Manhattan",G271&lt;&gt;"Multifamily Housing"),IF(Q271&lt;1945,"Oil",IF(Q271&lt;1980,"Dual Fuel","Natural Gas")),IF(E271="Downstate/LI/HV",IF(Q271&lt;1980,"Dual Fuel","Natural Gas"),IF(Q271&lt;1945,"Dual Fuel","Natural Gas"))))</f>
        <v>Dual Fuel</v>
      </c>
      <c r="AC271" s="42">
        <f t="shared" si="128"/>
        <v>3</v>
      </c>
      <c r="AD271" s="44" t="str">
        <f>IF(AND(E271="Upstate",Q271&gt;=1945),"Furnace",IF(Q271&gt;=1980,"HW Boiler",IF(AND(E271="Downstate/LI/HV",Q271&gt;=1945),"Furnace","Steam Boiler")))</f>
        <v>Steam Boiler</v>
      </c>
      <c r="AE271" s="42">
        <f t="shared" si="129"/>
        <v>2</v>
      </c>
      <c r="AF271" s="45">
        <v>1990</v>
      </c>
      <c r="AG271" s="40">
        <f t="shared" si="130"/>
        <v>2</v>
      </c>
      <c r="AH271" s="45" t="str">
        <f>IF(AND(E271="Upstate",Q271&gt;=1945),"Forced Air",IF(Q271&gt;=1980,"Hydronic",IF(AND(E271="Downstate/LI/HV",Q271&gt;=1945),"Forced Air","Steam")))</f>
        <v>Steam</v>
      </c>
      <c r="AI271" s="40">
        <f t="shared" si="131"/>
        <v>2</v>
      </c>
      <c r="AJ271" s="46" t="s">
        <v>42</v>
      </c>
      <c r="AK271" s="40">
        <f t="shared" si="132"/>
        <v>0</v>
      </c>
      <c r="AL271" s="9" t="s">
        <v>1064</v>
      </c>
      <c r="AM271" s="9">
        <f t="shared" si="133"/>
        <v>1</v>
      </c>
      <c r="AN271" s="9" t="s">
        <v>1047</v>
      </c>
      <c r="AO271" s="47">
        <f>VLOOKUP(AN271,'Data Tables'!$E$4:$F$15,2,FALSE)</f>
        <v>8.6002589999999994</v>
      </c>
      <c r="AP271" s="9">
        <f t="shared" si="134"/>
        <v>4</v>
      </c>
      <c r="AQ271" s="9" t="s">
        <v>1061</v>
      </c>
      <c r="AR271" s="9">
        <f t="shared" si="135"/>
        <v>4</v>
      </c>
      <c r="AS271" s="9" t="str">
        <f t="shared" si="136"/>
        <v>Not NYC</v>
      </c>
      <c r="AT271" s="9"/>
      <c r="AU271" s="9">
        <f t="shared" si="137"/>
        <v>0</v>
      </c>
      <c r="AV271" s="9">
        <f t="shared" si="138"/>
        <v>61</v>
      </c>
    </row>
    <row r="272" spans="1:48" hidden="1" x14ac:dyDescent="0.25">
      <c r="A272" s="9" t="s">
        <v>185</v>
      </c>
      <c r="B272" s="9" t="s">
        <v>186</v>
      </c>
      <c r="C272" s="9" t="s">
        <v>38</v>
      </c>
      <c r="D272" s="9" t="s">
        <v>38</v>
      </c>
      <c r="E272" t="s">
        <v>1034</v>
      </c>
      <c r="F272" t="str">
        <f t="shared" si="119"/>
        <v>NYC</v>
      </c>
      <c r="G272" s="9" t="s">
        <v>53</v>
      </c>
      <c r="H272" s="36">
        <v>40.695492899999998</v>
      </c>
      <c r="I272" s="36">
        <v>-73.987568100000004</v>
      </c>
      <c r="J272" s="40">
        <f t="shared" si="114"/>
        <v>2</v>
      </c>
      <c r="K272" s="40">
        <f t="shared" si="120"/>
        <v>0</v>
      </c>
      <c r="L272" s="40">
        <f t="shared" si="121"/>
        <v>1</v>
      </c>
      <c r="M272" s="41">
        <v>154232.78211388233</v>
      </c>
      <c r="N272" s="41">
        <v>17424.673572421056</v>
      </c>
      <c r="O272" s="41">
        <f t="shared" si="117"/>
        <v>10605.771899478144</v>
      </c>
      <c r="P272" s="42">
        <f t="shared" si="122"/>
        <v>3</v>
      </c>
      <c r="Q272" s="43">
        <v>1946</v>
      </c>
      <c r="R272" s="43"/>
      <c r="S272" s="40">
        <f t="shared" si="123"/>
        <v>3</v>
      </c>
      <c r="T272" s="40" t="s">
        <v>1162</v>
      </c>
      <c r="U272" s="40">
        <f t="shared" si="124"/>
        <v>4</v>
      </c>
      <c r="V272" s="40" t="str">
        <f>IFERROR(VLOOKUP(A272,'Data Tables'!$L$3:$M$89,2,FALSE),"No")</f>
        <v>Yes</v>
      </c>
      <c r="W272" s="40">
        <f t="shared" si="125"/>
        <v>4</v>
      </c>
      <c r="X272" s="43"/>
      <c r="Y272" s="40">
        <f t="shared" si="126"/>
        <v>0</v>
      </c>
      <c r="Z272" s="41" t="s">
        <v>40</v>
      </c>
      <c r="AA272" s="40">
        <f t="shared" si="127"/>
        <v>0</v>
      </c>
      <c r="AB272" s="41" t="s">
        <v>41</v>
      </c>
      <c r="AC272" s="42">
        <f t="shared" si="128"/>
        <v>2</v>
      </c>
      <c r="AD272" s="41" t="s">
        <v>54</v>
      </c>
      <c r="AE272" s="42">
        <f t="shared" si="129"/>
        <v>2</v>
      </c>
      <c r="AF272" s="45">
        <v>1990</v>
      </c>
      <c r="AG272" s="40">
        <f t="shared" si="130"/>
        <v>2</v>
      </c>
      <c r="AH272" s="43" t="s">
        <v>49</v>
      </c>
      <c r="AI272" s="40">
        <f t="shared" si="131"/>
        <v>2</v>
      </c>
      <c r="AJ272" s="46" t="s">
        <v>49</v>
      </c>
      <c r="AK272" s="40">
        <f t="shared" si="132"/>
        <v>1</v>
      </c>
      <c r="AL272" s="9" t="s">
        <v>1048</v>
      </c>
      <c r="AM272" s="9">
        <f t="shared" si="133"/>
        <v>4</v>
      </c>
      <c r="AN272" s="9" t="s">
        <v>1055</v>
      </c>
      <c r="AO272" s="47">
        <f>VLOOKUP(AN272,'Data Tables'!$E$4:$F$15,2,FALSE)</f>
        <v>20.157194</v>
      </c>
      <c r="AP272" s="9">
        <f t="shared" si="134"/>
        <v>0</v>
      </c>
      <c r="AQ272" s="9" t="s">
        <v>1050</v>
      </c>
      <c r="AR272" s="9">
        <f t="shared" si="135"/>
        <v>2</v>
      </c>
      <c r="AS272" s="9" t="str">
        <f t="shared" si="136"/>
        <v>NYC Natural Gas</v>
      </c>
      <c r="AT272" s="9"/>
      <c r="AU272" s="9">
        <f t="shared" si="137"/>
        <v>2</v>
      </c>
      <c r="AV272" s="9">
        <f t="shared" si="138"/>
        <v>61</v>
      </c>
    </row>
    <row r="273" spans="1:48" hidden="1" x14ac:dyDescent="0.25">
      <c r="A273" s="49" t="s">
        <v>138</v>
      </c>
      <c r="B273" s="9" t="s">
        <v>139</v>
      </c>
      <c r="C273" s="9" t="s">
        <v>63</v>
      </c>
      <c r="D273" s="9" t="s">
        <v>63</v>
      </c>
      <c r="E273" t="s">
        <v>63</v>
      </c>
      <c r="F273" t="str">
        <f t="shared" si="119"/>
        <v>NYC</v>
      </c>
      <c r="G273" s="9" t="s">
        <v>39</v>
      </c>
      <c r="H273" s="36">
        <v>40.711827900000003</v>
      </c>
      <c r="I273" s="36">
        <v>-73.983399000000006</v>
      </c>
      <c r="J273" s="40">
        <f t="shared" si="114"/>
        <v>3</v>
      </c>
      <c r="K273" s="40">
        <f t="shared" si="120"/>
        <v>2</v>
      </c>
      <c r="L273" s="40">
        <f t="shared" si="121"/>
        <v>3</v>
      </c>
      <c r="M273" s="41">
        <v>199907.13070588236</v>
      </c>
      <c r="N273" s="41">
        <v>4306.240536036822</v>
      </c>
      <c r="O273" s="41">
        <f t="shared" si="117"/>
        <v>13746.555046775087</v>
      </c>
      <c r="P273" s="42">
        <f t="shared" si="122"/>
        <v>3</v>
      </c>
      <c r="Q273" s="43">
        <v>1940</v>
      </c>
      <c r="R273" s="43"/>
      <c r="S273" s="40">
        <f t="shared" si="123"/>
        <v>4</v>
      </c>
      <c r="T273" s="40" t="s">
        <v>1162</v>
      </c>
      <c r="U273" s="40">
        <f t="shared" si="124"/>
        <v>4</v>
      </c>
      <c r="V273" s="40" t="str">
        <f>IFERROR(VLOOKUP(A273,'Data Tables'!$L$3:$M$89,2,FALSE),"No")</f>
        <v>No</v>
      </c>
      <c r="W273" s="40">
        <f t="shared" si="125"/>
        <v>0</v>
      </c>
      <c r="X273" s="43"/>
      <c r="Y273" s="40">
        <f t="shared" si="126"/>
        <v>0</v>
      </c>
      <c r="Z273" s="41" t="s">
        <v>40</v>
      </c>
      <c r="AA273" s="40">
        <f t="shared" si="127"/>
        <v>0</v>
      </c>
      <c r="AB273" s="41" t="s">
        <v>41</v>
      </c>
      <c r="AC273" s="42">
        <f t="shared" si="128"/>
        <v>2</v>
      </c>
      <c r="AD273" s="41" t="s">
        <v>54</v>
      </c>
      <c r="AE273" s="42">
        <f t="shared" si="129"/>
        <v>2</v>
      </c>
      <c r="AF273" s="45">
        <v>1990</v>
      </c>
      <c r="AG273" s="40">
        <f t="shared" si="130"/>
        <v>2</v>
      </c>
      <c r="AH273" s="43" t="s">
        <v>49</v>
      </c>
      <c r="AI273" s="40">
        <f t="shared" si="131"/>
        <v>2</v>
      </c>
      <c r="AJ273" s="46" t="s">
        <v>49</v>
      </c>
      <c r="AK273" s="40">
        <f t="shared" si="132"/>
        <v>1</v>
      </c>
      <c r="AL273" s="9" t="s">
        <v>1048</v>
      </c>
      <c r="AM273" s="9">
        <f t="shared" si="133"/>
        <v>4</v>
      </c>
      <c r="AN273" s="9" t="s">
        <v>1055</v>
      </c>
      <c r="AO273" s="47">
        <f>VLOOKUP(AN273,'Data Tables'!$E$4:$F$15,2,FALSE)</f>
        <v>20.157194</v>
      </c>
      <c r="AP273" s="9">
        <f t="shared" si="134"/>
        <v>0</v>
      </c>
      <c r="AQ273" s="9" t="s">
        <v>1050</v>
      </c>
      <c r="AR273" s="9">
        <f t="shared" si="135"/>
        <v>2</v>
      </c>
      <c r="AS273" s="9" t="str">
        <f t="shared" si="136"/>
        <v>NYC Natural Gas</v>
      </c>
      <c r="AT273" s="9" t="s">
        <v>1162</v>
      </c>
      <c r="AU273" s="9">
        <f t="shared" si="137"/>
        <v>0</v>
      </c>
      <c r="AV273" s="9">
        <f t="shared" si="138"/>
        <v>60</v>
      </c>
    </row>
    <row r="274" spans="1:48" x14ac:dyDescent="0.25">
      <c r="A274" s="9" t="s">
        <v>614</v>
      </c>
      <c r="B274" s="9" t="s">
        <v>615</v>
      </c>
      <c r="C274" s="9" t="s">
        <v>616</v>
      </c>
      <c r="D274" s="9" t="s">
        <v>617</v>
      </c>
      <c r="E274" t="s">
        <v>1035</v>
      </c>
      <c r="F274" t="str">
        <f t="shared" si="119"/>
        <v>Not NYC</v>
      </c>
      <c r="G274" s="9" t="s">
        <v>53</v>
      </c>
      <c r="H274" s="36">
        <v>44.662716000000003</v>
      </c>
      <c r="I274" s="36">
        <v>-74.999358999999998</v>
      </c>
      <c r="J274" s="40">
        <f t="shared" ref="J274:J305" si="139">IF(OR(G274="Hospitals",G274="Nursing Homes",G274="Hotels",G274="Airports"),4,IF(OR(G274="Multifamily Housing",G274="Correctional Facilities",G274="Military"),3,IF(G274="Colleges &amp; Universities",2,IF(G274="Office",0,666))))</f>
        <v>2</v>
      </c>
      <c r="K274" s="40">
        <f t="shared" si="120"/>
        <v>0</v>
      </c>
      <c r="L274" s="40">
        <f t="shared" si="121"/>
        <v>1</v>
      </c>
      <c r="M274" s="41">
        <v>70342.152370129857</v>
      </c>
      <c r="N274" s="41">
        <v>7918.6341118421042</v>
      </c>
      <c r="O274" s="41">
        <f t="shared" si="117"/>
        <v>4837.0574188636365</v>
      </c>
      <c r="P274" s="42">
        <f t="shared" si="122"/>
        <v>2</v>
      </c>
      <c r="Q274" s="43">
        <v>1896</v>
      </c>
      <c r="R274" s="43"/>
      <c r="S274" s="40">
        <f t="shared" si="123"/>
        <v>4</v>
      </c>
      <c r="T274" s="40"/>
      <c r="U274" s="40">
        <f t="shared" si="124"/>
        <v>0</v>
      </c>
      <c r="V274" s="40" t="str">
        <f>IFERROR(VLOOKUP(A274,'Data Tables'!$L$3:$M$89,2,FALSE),"No")</f>
        <v>No</v>
      </c>
      <c r="W274" s="40">
        <f t="shared" si="125"/>
        <v>0</v>
      </c>
      <c r="X274" s="43"/>
      <c r="Y274" s="40">
        <f t="shared" si="126"/>
        <v>0</v>
      </c>
      <c r="Z274" s="43" t="s">
        <v>46</v>
      </c>
      <c r="AA274" s="40">
        <f t="shared" si="127"/>
        <v>4</v>
      </c>
      <c r="AB274" s="43" t="s">
        <v>41</v>
      </c>
      <c r="AC274" s="42">
        <f t="shared" si="128"/>
        <v>2</v>
      </c>
      <c r="AD274" s="41" t="s">
        <v>48</v>
      </c>
      <c r="AE274" s="42">
        <f t="shared" si="129"/>
        <v>3</v>
      </c>
      <c r="AF274" s="45">
        <v>1990</v>
      </c>
      <c r="AG274" s="40">
        <f t="shared" si="130"/>
        <v>2</v>
      </c>
      <c r="AH274" s="45" t="str">
        <f>IF(AND(E274="Upstate",Q274&gt;=1945),"Forced Air",IF(Q274&gt;=1980,"Hydronic",IF(AND(E274="Downstate/LI/HV",Q274&gt;=1945),"Forced Air","Steam")))</f>
        <v>Steam</v>
      </c>
      <c r="AI274" s="40">
        <f t="shared" si="131"/>
        <v>2</v>
      </c>
      <c r="AJ274" s="46" t="s">
        <v>42</v>
      </c>
      <c r="AK274" s="40">
        <f t="shared" si="132"/>
        <v>0</v>
      </c>
      <c r="AL274" s="9" t="s">
        <v>1064</v>
      </c>
      <c r="AM274" s="9">
        <f t="shared" si="133"/>
        <v>1</v>
      </c>
      <c r="AN274" s="9" t="s">
        <v>1047</v>
      </c>
      <c r="AO274" s="47">
        <f>VLOOKUP(AN274,'Data Tables'!$E$4:$F$15,2,FALSE)</f>
        <v>8.6002589999999994</v>
      </c>
      <c r="AP274" s="9">
        <f t="shared" si="134"/>
        <v>4</v>
      </c>
      <c r="AQ274" s="9" t="s">
        <v>1061</v>
      </c>
      <c r="AR274" s="9">
        <f t="shared" si="135"/>
        <v>4</v>
      </c>
      <c r="AS274" s="9" t="str">
        <f t="shared" si="136"/>
        <v>Not NYC</v>
      </c>
      <c r="AT274" s="9"/>
      <c r="AU274" s="9">
        <f t="shared" si="137"/>
        <v>0</v>
      </c>
      <c r="AV274" s="9">
        <f t="shared" si="138"/>
        <v>60</v>
      </c>
    </row>
    <row r="275" spans="1:48" x14ac:dyDescent="0.25">
      <c r="A275" s="9" t="s">
        <v>634</v>
      </c>
      <c r="B275" s="9" t="s">
        <v>635</v>
      </c>
      <c r="C275" s="9" t="s">
        <v>636</v>
      </c>
      <c r="D275" s="9" t="s">
        <v>424</v>
      </c>
      <c r="E275" t="s">
        <v>1034</v>
      </c>
      <c r="F275" t="str">
        <f t="shared" si="119"/>
        <v>Not NYC</v>
      </c>
      <c r="G275" s="9" t="s">
        <v>53</v>
      </c>
      <c r="H275" s="36">
        <v>40.775933000000002</v>
      </c>
      <c r="I275" s="36">
        <v>-73.024660999999995</v>
      </c>
      <c r="J275" s="40">
        <f t="shared" si="139"/>
        <v>2</v>
      </c>
      <c r="K275" s="40">
        <f t="shared" si="120"/>
        <v>0</v>
      </c>
      <c r="L275" s="40">
        <f t="shared" si="121"/>
        <v>1</v>
      </c>
      <c r="M275" s="41">
        <v>65905.262532467532</v>
      </c>
      <c r="N275" s="41">
        <v>7419.1596710526319</v>
      </c>
      <c r="O275" s="41">
        <f t="shared" si="117"/>
        <v>4531.9559941443849</v>
      </c>
      <c r="P275" s="42">
        <f t="shared" si="122"/>
        <v>2</v>
      </c>
      <c r="Q275" s="43">
        <v>1979</v>
      </c>
      <c r="R275" s="43"/>
      <c r="S275" s="40">
        <f t="shared" si="123"/>
        <v>3</v>
      </c>
      <c r="T275" s="40"/>
      <c r="U275" s="40">
        <f t="shared" si="124"/>
        <v>0</v>
      </c>
      <c r="V275" s="40" t="str">
        <f>IFERROR(VLOOKUP(A275,'Data Tables'!$L$3:$M$89,2,FALSE),"No")</f>
        <v>No</v>
      </c>
      <c r="W275" s="40">
        <f t="shared" si="125"/>
        <v>0</v>
      </c>
      <c r="X275" s="43"/>
      <c r="Y275" s="40">
        <f t="shared" si="126"/>
        <v>0</v>
      </c>
      <c r="Z275" s="43" t="s">
        <v>46</v>
      </c>
      <c r="AA275" s="40">
        <f t="shared" si="127"/>
        <v>4</v>
      </c>
      <c r="AB275" s="44" t="str">
        <f>IF(AND(E275="Manhattan",G275="Multifamily Housing"),IF(Q275&lt;1980,"Dual Fuel","Natural Gas"),IF(AND(E275="Manhattan",G275&lt;&gt;"Multifamily Housing"),IF(Q275&lt;1945,"Oil",IF(Q275&lt;1980,"Dual Fuel","Natural Gas")),IF(E275="Downstate/LI/HV",IF(Q275&lt;1980,"Dual Fuel","Natural Gas"),IF(Q275&lt;1945,"Dual Fuel","Natural Gas"))))</f>
        <v>Dual Fuel</v>
      </c>
      <c r="AC275" s="42">
        <f t="shared" si="128"/>
        <v>3</v>
      </c>
      <c r="AD275" s="44" t="str">
        <f>IF(AND(E275="Upstate",Q275&gt;=1945),"Furnace",IF(Q275&gt;=1980,"HW Boiler",IF(AND(E275="Downstate/LI/HV",Q275&gt;=1945),"Furnace","Steam Boiler")))</f>
        <v>Furnace</v>
      </c>
      <c r="AE275" s="42">
        <f t="shared" si="129"/>
        <v>3</v>
      </c>
      <c r="AF275" s="45">
        <v>1990</v>
      </c>
      <c r="AG275" s="40">
        <f t="shared" si="130"/>
        <v>2</v>
      </c>
      <c r="AH275" s="45" t="str">
        <f>IF(AND(E275="Upstate",Q275&gt;=1945),"Forced Air",IF(Q275&gt;=1980,"Hydronic",IF(AND(E275="Downstate/LI/HV",Q275&gt;=1945),"Forced Air","Steam")))</f>
        <v>Forced Air</v>
      </c>
      <c r="AI275" s="40">
        <f t="shared" si="131"/>
        <v>4</v>
      </c>
      <c r="AJ275" s="46" t="s">
        <v>42</v>
      </c>
      <c r="AK275" s="40">
        <f t="shared" si="132"/>
        <v>0</v>
      </c>
      <c r="AL275" s="9" t="s">
        <v>1048</v>
      </c>
      <c r="AM275" s="9">
        <f t="shared" si="133"/>
        <v>4</v>
      </c>
      <c r="AN275" s="9" t="s">
        <v>1052</v>
      </c>
      <c r="AO275" s="47">
        <f>VLOOKUP(AN275,'Data Tables'!$E$4:$F$15,2,FALSE)</f>
        <v>18.814844999999998</v>
      </c>
      <c r="AP275" s="9">
        <f t="shared" si="134"/>
        <v>1</v>
      </c>
      <c r="AQ275" s="9" t="s">
        <v>1058</v>
      </c>
      <c r="AR275" s="9">
        <f t="shared" si="135"/>
        <v>1</v>
      </c>
      <c r="AS275" s="9" t="str">
        <f t="shared" si="136"/>
        <v>Not NYC</v>
      </c>
      <c r="AT275" s="9"/>
      <c r="AU275" s="9">
        <f t="shared" si="137"/>
        <v>0</v>
      </c>
      <c r="AV275" s="9">
        <f t="shared" si="138"/>
        <v>60</v>
      </c>
    </row>
    <row r="276" spans="1:48" x14ac:dyDescent="0.25">
      <c r="A276" s="9" t="s">
        <v>858</v>
      </c>
      <c r="B276" s="9" t="s">
        <v>859</v>
      </c>
      <c r="C276" s="9" t="s">
        <v>860</v>
      </c>
      <c r="D276" s="9" t="s">
        <v>424</v>
      </c>
      <c r="E276" t="s">
        <v>1034</v>
      </c>
      <c r="F276" t="str">
        <f t="shared" si="119"/>
        <v>Not NYC</v>
      </c>
      <c r="G276" s="9" t="s">
        <v>76</v>
      </c>
      <c r="H276" s="36">
        <v>40.938341000000001</v>
      </c>
      <c r="I276" s="36">
        <v>-73.053370999999999</v>
      </c>
      <c r="J276" s="40">
        <f t="shared" si="139"/>
        <v>4</v>
      </c>
      <c r="K276" s="40">
        <f t="shared" si="120"/>
        <v>4</v>
      </c>
      <c r="L276" s="40">
        <f t="shared" si="121"/>
        <v>4</v>
      </c>
      <c r="M276" s="41">
        <v>37450.623691651133</v>
      </c>
      <c r="N276" s="41">
        <v>16330.213819033923</v>
      </c>
      <c r="O276" s="41">
        <f t="shared" si="117"/>
        <v>2575.2811232670692</v>
      </c>
      <c r="P276" s="42">
        <f t="shared" si="122"/>
        <v>1</v>
      </c>
      <c r="Q276" s="43">
        <v>1929</v>
      </c>
      <c r="R276" s="43">
        <v>2020</v>
      </c>
      <c r="S276" s="40">
        <f t="shared" si="123"/>
        <v>0</v>
      </c>
      <c r="T276" s="40"/>
      <c r="U276" s="40">
        <f t="shared" si="124"/>
        <v>0</v>
      </c>
      <c r="V276" s="40" t="str">
        <f>IFERROR(VLOOKUP(A276,'Data Tables'!$L$3:$M$89,2,FALSE),"No")</f>
        <v>No</v>
      </c>
      <c r="W276" s="40">
        <f t="shared" si="125"/>
        <v>0</v>
      </c>
      <c r="X276" s="43"/>
      <c r="Y276" s="40">
        <f t="shared" si="126"/>
        <v>0</v>
      </c>
      <c r="Z276" s="43" t="s">
        <v>46</v>
      </c>
      <c r="AA276" s="40">
        <f t="shared" si="127"/>
        <v>4</v>
      </c>
      <c r="AB276" s="44" t="str">
        <f>IF(AND(E276="Manhattan",G276="Multifamily Housing"),IF(Q276&lt;1980,"Dual Fuel","Natural Gas"),IF(AND(E276="Manhattan",G276&lt;&gt;"Multifamily Housing"),IF(Q276&lt;1945,"Oil",IF(Q276&lt;1980,"Dual Fuel","Natural Gas")),IF(E276="Downstate/LI/HV",IF(Q276&lt;1980,"Dual Fuel","Natural Gas"),IF(Q276&lt;1945,"Dual Fuel","Natural Gas"))))</f>
        <v>Dual Fuel</v>
      </c>
      <c r="AC276" s="42">
        <f t="shared" si="128"/>
        <v>3</v>
      </c>
      <c r="AD276" s="44" t="str">
        <f>IF(AND(E276="Upstate",Q276&gt;=1945),"Furnace",IF(Q276&gt;=1980,"HW Boiler",IF(AND(E276="Downstate/LI/HV",Q276&gt;=1945),"Furnace","Steam Boiler")))</f>
        <v>Steam Boiler</v>
      </c>
      <c r="AE276" s="42">
        <f t="shared" si="129"/>
        <v>2</v>
      </c>
      <c r="AF276" s="45">
        <v>1990</v>
      </c>
      <c r="AG276" s="40">
        <f t="shared" si="130"/>
        <v>2</v>
      </c>
      <c r="AH276" s="45" t="str">
        <f>IF(AND(E276="Upstate",Q276&gt;=1945),"Forced Air",IF(Q276&gt;=1980,"Hydronic",IF(AND(E276="Downstate/LI/HV",Q276&gt;=1945),"Forced Air","Steam")))</f>
        <v>Steam</v>
      </c>
      <c r="AI276" s="40">
        <f t="shared" si="131"/>
        <v>2</v>
      </c>
      <c r="AJ276" s="46" t="s">
        <v>42</v>
      </c>
      <c r="AK276" s="40">
        <f t="shared" si="132"/>
        <v>0</v>
      </c>
      <c r="AL276" s="9" t="s">
        <v>1048</v>
      </c>
      <c r="AM276" s="9">
        <f t="shared" si="133"/>
        <v>4</v>
      </c>
      <c r="AN276" s="9" t="s">
        <v>1052</v>
      </c>
      <c r="AO276" s="47">
        <f>VLOOKUP(AN276,'Data Tables'!$E$4:$F$15,2,FALSE)</f>
        <v>18.814844999999998</v>
      </c>
      <c r="AP276" s="9">
        <f t="shared" si="134"/>
        <v>1</v>
      </c>
      <c r="AQ276" s="9" t="s">
        <v>1058</v>
      </c>
      <c r="AR276" s="9">
        <f t="shared" si="135"/>
        <v>1</v>
      </c>
      <c r="AS276" s="9" t="str">
        <f t="shared" si="136"/>
        <v>Not NYC</v>
      </c>
      <c r="AT276" s="9"/>
      <c r="AU276" s="9">
        <f t="shared" si="137"/>
        <v>0</v>
      </c>
      <c r="AV276" s="9">
        <f t="shared" si="138"/>
        <v>60</v>
      </c>
    </row>
    <row r="277" spans="1:48" x14ac:dyDescent="0.25">
      <c r="A277" s="9" t="s">
        <v>649</v>
      </c>
      <c r="B277" s="9" t="s">
        <v>650</v>
      </c>
      <c r="C277" s="9" t="s">
        <v>433</v>
      </c>
      <c r="D277" s="9" t="s">
        <v>434</v>
      </c>
      <c r="E277" t="s">
        <v>1035</v>
      </c>
      <c r="F277" t="str">
        <f t="shared" si="119"/>
        <v>Not NYC</v>
      </c>
      <c r="G277" s="9" t="s">
        <v>53</v>
      </c>
      <c r="H277" s="36">
        <v>43.116258999999999</v>
      </c>
      <c r="I277" s="36">
        <v>-77.513056000000006</v>
      </c>
      <c r="J277" s="40">
        <f t="shared" si="139"/>
        <v>2</v>
      </c>
      <c r="K277" s="40">
        <f t="shared" si="120"/>
        <v>0</v>
      </c>
      <c r="L277" s="40">
        <f t="shared" si="121"/>
        <v>1</v>
      </c>
      <c r="M277" s="41">
        <v>62747.925194805182</v>
      </c>
      <c r="N277" s="41">
        <v>7063.7284210526313</v>
      </c>
      <c r="O277" s="41">
        <f t="shared" si="117"/>
        <v>4314.8426207486636</v>
      </c>
      <c r="P277" s="42">
        <f t="shared" si="122"/>
        <v>2</v>
      </c>
      <c r="Q277" s="43">
        <v>1955</v>
      </c>
      <c r="R277" s="43"/>
      <c r="S277" s="40">
        <f t="shared" si="123"/>
        <v>3</v>
      </c>
      <c r="T277" s="40"/>
      <c r="U277" s="40">
        <f t="shared" si="124"/>
        <v>0</v>
      </c>
      <c r="V277" s="40" t="str">
        <f>IFERROR(VLOOKUP(A277,'Data Tables'!$L$3:$M$89,2,FALSE),"No")</f>
        <v>Yes</v>
      </c>
      <c r="W277" s="40">
        <f t="shared" si="125"/>
        <v>4</v>
      </c>
      <c r="X277" s="43"/>
      <c r="Y277" s="40">
        <f t="shared" si="126"/>
        <v>0</v>
      </c>
      <c r="Z277" s="43" t="s">
        <v>46</v>
      </c>
      <c r="AA277" s="40">
        <f t="shared" si="127"/>
        <v>4</v>
      </c>
      <c r="AB277" s="44" t="str">
        <f>IF(AND(E277="Manhattan",G277="Multifamily Housing"),IF(Q277&lt;1980,"Dual Fuel","Natural Gas"),IF(AND(E277="Manhattan",G277&lt;&gt;"Multifamily Housing"),IF(Q277&lt;1945,"Oil",IF(Q277&lt;1980,"Dual Fuel","Natural Gas")),IF(E277="Downstate/LI/HV",IF(Q277&lt;1980,"Dual Fuel","Natural Gas"),IF(Q277&lt;1945,"Dual Fuel","Natural Gas"))))</f>
        <v>Natural Gas</v>
      </c>
      <c r="AC277" s="42">
        <f t="shared" si="128"/>
        <v>2</v>
      </c>
      <c r="AD277" s="41" t="s">
        <v>74</v>
      </c>
      <c r="AE277" s="42">
        <f t="shared" si="129"/>
        <v>2</v>
      </c>
      <c r="AF277" s="45">
        <v>1990</v>
      </c>
      <c r="AG277" s="40">
        <f t="shared" si="130"/>
        <v>2</v>
      </c>
      <c r="AH277" s="45" t="s">
        <v>49</v>
      </c>
      <c r="AI277" s="40">
        <f t="shared" si="131"/>
        <v>2</v>
      </c>
      <c r="AJ277" s="46" t="s">
        <v>42</v>
      </c>
      <c r="AK277" s="40">
        <f t="shared" si="132"/>
        <v>0</v>
      </c>
      <c r="AL277" s="9" t="s">
        <v>1060</v>
      </c>
      <c r="AM277" s="9">
        <f t="shared" si="133"/>
        <v>2</v>
      </c>
      <c r="AN277" s="9" t="s">
        <v>1054</v>
      </c>
      <c r="AO277" s="47">
        <f>VLOOKUP(AN277,'Data Tables'!$E$4:$F$15,2,FALSE)</f>
        <v>10.88392</v>
      </c>
      <c r="AP277" s="9">
        <f t="shared" si="134"/>
        <v>3</v>
      </c>
      <c r="AQ277" s="9" t="s">
        <v>1061</v>
      </c>
      <c r="AR277" s="9">
        <f t="shared" si="135"/>
        <v>4</v>
      </c>
      <c r="AS277" s="9" t="str">
        <f t="shared" si="136"/>
        <v>Not NYC</v>
      </c>
      <c r="AT277" s="9"/>
      <c r="AU277" s="9">
        <f t="shared" si="137"/>
        <v>0</v>
      </c>
      <c r="AV277" s="9">
        <f t="shared" si="138"/>
        <v>60</v>
      </c>
    </row>
    <row r="278" spans="1:48" hidden="1" x14ac:dyDescent="0.25">
      <c r="A278" s="37" t="s">
        <v>273</v>
      </c>
      <c r="B278" s="9" t="s">
        <v>274</v>
      </c>
      <c r="C278" s="9" t="s">
        <v>62</v>
      </c>
      <c r="D278" s="9" t="s">
        <v>63</v>
      </c>
      <c r="E278" t="s">
        <v>63</v>
      </c>
      <c r="F278" t="str">
        <f t="shared" si="119"/>
        <v>NYC</v>
      </c>
      <c r="G278" s="9" t="s">
        <v>39</v>
      </c>
      <c r="H278" s="36">
        <v>40.725788600000001</v>
      </c>
      <c r="I278" s="36">
        <v>-73.976236700000001</v>
      </c>
      <c r="J278" s="40">
        <f t="shared" si="139"/>
        <v>3</v>
      </c>
      <c r="K278" s="40">
        <f t="shared" si="120"/>
        <v>2</v>
      </c>
      <c r="L278" s="40">
        <f t="shared" si="121"/>
        <v>3</v>
      </c>
      <c r="M278" s="41">
        <v>73491.924476470595</v>
      </c>
      <c r="N278" s="41">
        <v>1493.3518955761731</v>
      </c>
      <c r="O278" s="41">
        <f t="shared" si="117"/>
        <v>5053.6505713525958</v>
      </c>
      <c r="P278" s="42">
        <f t="shared" si="122"/>
        <v>2</v>
      </c>
      <c r="Q278" s="43">
        <v>1950</v>
      </c>
      <c r="R278" s="43"/>
      <c r="S278" s="40">
        <f t="shared" si="123"/>
        <v>3</v>
      </c>
      <c r="T278" s="40"/>
      <c r="U278" s="40">
        <f t="shared" si="124"/>
        <v>0</v>
      </c>
      <c r="V278" s="40" t="str">
        <f>IFERROR(VLOOKUP(A278,'Data Tables'!$L$3:$M$89,2,FALSE),"No")</f>
        <v>No</v>
      </c>
      <c r="W278" s="40">
        <f t="shared" si="125"/>
        <v>0</v>
      </c>
      <c r="X278" s="43"/>
      <c r="Y278" s="40">
        <f t="shared" si="126"/>
        <v>0</v>
      </c>
      <c r="Z278" s="41" t="s">
        <v>67</v>
      </c>
      <c r="AA278" s="40">
        <f t="shared" si="127"/>
        <v>2</v>
      </c>
      <c r="AB278" s="41" t="s">
        <v>41</v>
      </c>
      <c r="AC278" s="42">
        <f t="shared" si="128"/>
        <v>2</v>
      </c>
      <c r="AD278" s="41" t="s">
        <v>104</v>
      </c>
      <c r="AE278" s="42">
        <f t="shared" si="129"/>
        <v>3</v>
      </c>
      <c r="AF278" s="43">
        <v>2019</v>
      </c>
      <c r="AG278" s="40">
        <f t="shared" si="130"/>
        <v>1</v>
      </c>
      <c r="AH278" s="45" t="str">
        <f>IF(AND(E278="Upstate",Q278&gt;=1945),"Forced Air",IF(Q278&gt;=1980,"Hydronic",IF(AND(E278="Downstate/LI/HV",Q278&gt;=1945),"Forced Air","Steam")))</f>
        <v>Steam</v>
      </c>
      <c r="AI278" s="40">
        <f t="shared" si="131"/>
        <v>2</v>
      </c>
      <c r="AJ278" s="46" t="s">
        <v>42</v>
      </c>
      <c r="AK278" s="40">
        <f t="shared" si="132"/>
        <v>0</v>
      </c>
      <c r="AL278" s="9" t="s">
        <v>1048</v>
      </c>
      <c r="AM278" s="9">
        <f t="shared" si="133"/>
        <v>4</v>
      </c>
      <c r="AN278" s="9" t="s">
        <v>1055</v>
      </c>
      <c r="AO278" s="47">
        <f>VLOOKUP(AN278,'Data Tables'!$E$4:$F$15,2,FALSE)</f>
        <v>20.157194</v>
      </c>
      <c r="AP278" s="9">
        <f t="shared" si="134"/>
        <v>0</v>
      </c>
      <c r="AQ278" s="9" t="s">
        <v>1050</v>
      </c>
      <c r="AR278" s="9">
        <f t="shared" si="135"/>
        <v>2</v>
      </c>
      <c r="AS278" s="9" t="str">
        <f t="shared" si="136"/>
        <v>NYC Natural Gas</v>
      </c>
      <c r="AT278" s="9"/>
      <c r="AU278" s="9">
        <f t="shared" si="137"/>
        <v>2</v>
      </c>
      <c r="AV278" s="9">
        <f t="shared" si="138"/>
        <v>60</v>
      </c>
    </row>
    <row r="279" spans="1:48" hidden="1" x14ac:dyDescent="0.25">
      <c r="A279" s="9" t="s">
        <v>279</v>
      </c>
      <c r="B279" s="9" t="s">
        <v>280</v>
      </c>
      <c r="C279" s="9" t="s">
        <v>62</v>
      </c>
      <c r="D279" s="9" t="s">
        <v>63</v>
      </c>
      <c r="E279" t="s">
        <v>63</v>
      </c>
      <c r="F279" t="str">
        <f t="shared" si="119"/>
        <v>NYC</v>
      </c>
      <c r="G279" s="9" t="s">
        <v>53</v>
      </c>
      <c r="H279" s="36">
        <v>40.753919600000003</v>
      </c>
      <c r="I279" s="36">
        <v>-73.979501900000002</v>
      </c>
      <c r="J279" s="40">
        <f t="shared" si="139"/>
        <v>2</v>
      </c>
      <c r="K279" s="40">
        <f t="shared" si="120"/>
        <v>0</v>
      </c>
      <c r="L279" s="40">
        <f t="shared" si="121"/>
        <v>1</v>
      </c>
      <c r="M279" s="41">
        <v>71548.39963764706</v>
      </c>
      <c r="N279" s="41">
        <v>8083.2848323684202</v>
      </c>
      <c r="O279" s="41">
        <f t="shared" si="117"/>
        <v>4920.0046574358485</v>
      </c>
      <c r="P279" s="42">
        <f t="shared" si="122"/>
        <v>2</v>
      </c>
      <c r="Q279" s="43">
        <v>1909</v>
      </c>
      <c r="R279" s="43"/>
      <c r="S279" s="40">
        <f t="shared" si="123"/>
        <v>4</v>
      </c>
      <c r="T279" s="40"/>
      <c r="U279" s="40">
        <f t="shared" si="124"/>
        <v>0</v>
      </c>
      <c r="V279" s="40" t="str">
        <f>IFERROR(VLOOKUP(A279,'Data Tables'!$L$3:$M$89,2,FALSE),"No")</f>
        <v>No</v>
      </c>
      <c r="W279" s="40">
        <f t="shared" si="125"/>
        <v>0</v>
      </c>
      <c r="X279" s="43"/>
      <c r="Y279" s="40">
        <f t="shared" si="126"/>
        <v>0</v>
      </c>
      <c r="Z279" s="41" t="s">
        <v>40</v>
      </c>
      <c r="AA279" s="40">
        <f t="shared" si="127"/>
        <v>0</v>
      </c>
      <c r="AB279" s="44" t="str">
        <f>IF(AND(E279="Manhattan",G279="Multifamily Housing"),IF(Q279&lt;1980,"Dual Fuel","Natural Gas"),IF(AND(E279="Manhattan",G279&lt;&gt;"Multifamily Housing"),IF(Q279&lt;1945,"Oil",IF(Q279&lt;1980,"Dual Fuel","Natural Gas")),IF(E279="Downstate/LI/HV",IF(Q279&lt;1980,"Dual Fuel","Natural Gas"),IF(Q279&lt;1945,"Dual Fuel","Natural Gas"))))</f>
        <v>Oil</v>
      </c>
      <c r="AC279" s="42">
        <f t="shared" si="128"/>
        <v>4</v>
      </c>
      <c r="AD279" s="44" t="str">
        <f>IF(AND(E279="Upstate",Q279&gt;=1945),"Furnace",IF(Q279&gt;=1980,"HW Boiler",IF(AND(E279="Downstate/LI/HV",Q279&gt;=1945),"Furnace","Steam Boiler")))</f>
        <v>Steam Boiler</v>
      </c>
      <c r="AE279" s="42">
        <f t="shared" si="129"/>
        <v>2</v>
      </c>
      <c r="AF279" s="45">
        <v>1990</v>
      </c>
      <c r="AG279" s="40">
        <f t="shared" si="130"/>
        <v>2</v>
      </c>
      <c r="AH279" s="45" t="str">
        <f>IF(AND(E279="Upstate",Q279&gt;=1945),"Forced Air",IF(Q279&gt;=1980,"Hydronic",IF(AND(E279="Downstate/LI/HV",Q279&gt;=1945),"Forced Air","Steam")))</f>
        <v>Steam</v>
      </c>
      <c r="AI279" s="40">
        <f t="shared" si="131"/>
        <v>2</v>
      </c>
      <c r="AJ279" s="46" t="s">
        <v>42</v>
      </c>
      <c r="AK279" s="40">
        <f t="shared" si="132"/>
        <v>0</v>
      </c>
      <c r="AL279" s="9" t="s">
        <v>1048</v>
      </c>
      <c r="AM279" s="9">
        <f t="shared" si="133"/>
        <v>4</v>
      </c>
      <c r="AN279" s="9" t="s">
        <v>1055</v>
      </c>
      <c r="AO279" s="47">
        <f>VLOOKUP(AN279,'Data Tables'!$E$4:$F$15,2,FALSE)</f>
        <v>20.157194</v>
      </c>
      <c r="AP279" s="9">
        <f t="shared" si="134"/>
        <v>0</v>
      </c>
      <c r="AQ279" s="9" t="s">
        <v>1050</v>
      </c>
      <c r="AR279" s="9">
        <f t="shared" si="135"/>
        <v>2</v>
      </c>
      <c r="AS279" s="9" t="str">
        <f t="shared" si="136"/>
        <v>NYC Oil</v>
      </c>
      <c r="AT279" s="9"/>
      <c r="AU279" s="9">
        <f t="shared" si="137"/>
        <v>4</v>
      </c>
      <c r="AV279" s="9">
        <f t="shared" si="138"/>
        <v>60</v>
      </c>
    </row>
    <row r="280" spans="1:48" x14ac:dyDescent="0.25">
      <c r="A280" s="9" t="s">
        <v>493</v>
      </c>
      <c r="B280" s="9" t="s">
        <v>494</v>
      </c>
      <c r="C280" s="9" t="s">
        <v>495</v>
      </c>
      <c r="D280" s="9" t="s">
        <v>495</v>
      </c>
      <c r="E280" t="s">
        <v>1035</v>
      </c>
      <c r="F280" t="str">
        <f t="shared" si="119"/>
        <v>Not NYC</v>
      </c>
      <c r="G280" s="9" t="s">
        <v>53</v>
      </c>
      <c r="H280" s="36">
        <v>43.454287000000001</v>
      </c>
      <c r="I280" s="36">
        <v>-76.540797999999995</v>
      </c>
      <c r="J280" s="40">
        <f t="shared" si="139"/>
        <v>2</v>
      </c>
      <c r="K280" s="40">
        <f t="shared" si="120"/>
        <v>0</v>
      </c>
      <c r="L280" s="40">
        <f t="shared" si="121"/>
        <v>1</v>
      </c>
      <c r="M280" s="41">
        <v>133372.57616883118</v>
      </c>
      <c r="N280" s="41">
        <v>15014.164276315789</v>
      </c>
      <c r="O280" s="41">
        <f t="shared" si="117"/>
        <v>9171.3259730213922</v>
      </c>
      <c r="P280" s="42">
        <f t="shared" si="122"/>
        <v>3</v>
      </c>
      <c r="Q280" s="43">
        <v>1913</v>
      </c>
      <c r="R280" s="43">
        <v>2021</v>
      </c>
      <c r="S280" s="40">
        <f t="shared" si="123"/>
        <v>0</v>
      </c>
      <c r="T280" s="40" t="s">
        <v>1162</v>
      </c>
      <c r="U280" s="40">
        <f t="shared" si="124"/>
        <v>4</v>
      </c>
      <c r="V280" s="40" t="str">
        <f>IFERROR(VLOOKUP(A280,'Data Tables'!$L$3:$M$89,2,FALSE),"No")</f>
        <v>Yes</v>
      </c>
      <c r="W280" s="40">
        <f t="shared" si="125"/>
        <v>4</v>
      </c>
      <c r="X280" s="43" t="s">
        <v>1087</v>
      </c>
      <c r="Y280" s="40">
        <f t="shared" si="126"/>
        <v>4</v>
      </c>
      <c r="Z280" s="43" t="s">
        <v>46</v>
      </c>
      <c r="AA280" s="40">
        <f t="shared" si="127"/>
        <v>4</v>
      </c>
      <c r="AB280" s="43" t="s">
        <v>87</v>
      </c>
      <c r="AC280" s="42">
        <f t="shared" si="128"/>
        <v>1</v>
      </c>
      <c r="AD280" s="41" t="s">
        <v>88</v>
      </c>
      <c r="AE280" s="42">
        <f t="shared" si="129"/>
        <v>1</v>
      </c>
      <c r="AF280" s="45">
        <v>1990</v>
      </c>
      <c r="AG280" s="40">
        <f t="shared" si="130"/>
        <v>2</v>
      </c>
      <c r="AH280" s="45" t="str">
        <f>IF(AND(E280="Upstate",Q280&gt;=1945),"Forced Air",IF(Q280&gt;=1980,"Hydronic",IF(AND(E280="Downstate/LI/HV",Q280&gt;=1945),"Forced Air","Steam")))</f>
        <v>Steam</v>
      </c>
      <c r="AI280" s="40">
        <f t="shared" si="131"/>
        <v>2</v>
      </c>
      <c r="AJ280" s="46" t="s">
        <v>42</v>
      </c>
      <c r="AK280" s="40">
        <f t="shared" si="132"/>
        <v>0</v>
      </c>
      <c r="AL280" s="9" t="s">
        <v>1060</v>
      </c>
      <c r="AM280" s="9">
        <f t="shared" si="133"/>
        <v>2</v>
      </c>
      <c r="AN280" s="9" t="s">
        <v>1047</v>
      </c>
      <c r="AO280" s="47">
        <f>VLOOKUP(AN280,'Data Tables'!$E$4:$F$15,2,FALSE)</f>
        <v>8.6002589999999994</v>
      </c>
      <c r="AP280" s="9">
        <f t="shared" si="134"/>
        <v>4</v>
      </c>
      <c r="AQ280" s="9" t="s">
        <v>1061</v>
      </c>
      <c r="AR280" s="9">
        <f t="shared" si="135"/>
        <v>0</v>
      </c>
      <c r="AS280" s="9" t="str">
        <f t="shared" si="136"/>
        <v>Not NYC</v>
      </c>
      <c r="AT280" s="9"/>
      <c r="AU280" s="9">
        <f t="shared" si="137"/>
        <v>0</v>
      </c>
      <c r="AV280" s="9">
        <f t="shared" si="138"/>
        <v>60</v>
      </c>
    </row>
    <row r="281" spans="1:48" x14ac:dyDescent="0.25">
      <c r="A281" s="9" t="s">
        <v>599</v>
      </c>
      <c r="B281" s="9" t="s">
        <v>600</v>
      </c>
      <c r="C281" s="9" t="s">
        <v>601</v>
      </c>
      <c r="D281" s="9" t="s">
        <v>602</v>
      </c>
      <c r="E281" t="s">
        <v>1035</v>
      </c>
      <c r="F281" t="str">
        <f t="shared" si="119"/>
        <v>Not NYC</v>
      </c>
      <c r="G281" s="9" t="s">
        <v>339</v>
      </c>
      <c r="H281" s="36">
        <v>42.850840180056203</v>
      </c>
      <c r="I281" s="36">
        <v>-78.275809845058703</v>
      </c>
      <c r="J281" s="40">
        <f t="shared" si="139"/>
        <v>3</v>
      </c>
      <c r="K281" s="40">
        <f t="shared" si="120"/>
        <v>1</v>
      </c>
      <c r="L281" s="40">
        <f t="shared" si="121"/>
        <v>1</v>
      </c>
      <c r="M281" s="41">
        <v>76012.285971645557</v>
      </c>
      <c r="N281" s="41">
        <v>41701.184665000001</v>
      </c>
      <c r="O281" s="41">
        <f t="shared" si="117"/>
        <v>5226.9624882855096</v>
      </c>
      <c r="P281" s="42">
        <f t="shared" si="122"/>
        <v>2</v>
      </c>
      <c r="Q281" s="43">
        <v>1931</v>
      </c>
      <c r="R281" s="43">
        <v>2016</v>
      </c>
      <c r="S281" s="40">
        <f t="shared" si="123"/>
        <v>0</v>
      </c>
      <c r="T281" s="40" t="s">
        <v>1162</v>
      </c>
      <c r="U281" s="40">
        <f t="shared" si="124"/>
        <v>4</v>
      </c>
      <c r="V281" s="40" t="str">
        <f>IFERROR(VLOOKUP(A281,'Data Tables'!$L$3:$M$89,2,FALSE),"No")</f>
        <v>No</v>
      </c>
      <c r="W281" s="40">
        <f t="shared" si="125"/>
        <v>0</v>
      </c>
      <c r="X281" s="43"/>
      <c r="Y281" s="40">
        <f t="shared" si="126"/>
        <v>0</v>
      </c>
      <c r="Z281" s="43" t="s">
        <v>46</v>
      </c>
      <c r="AA281" s="40">
        <f t="shared" si="127"/>
        <v>4</v>
      </c>
      <c r="AB281" s="44" t="str">
        <f>IF(AND(E281="Manhattan",G281="Multifamily Housing"),IF(Q281&lt;1980,"Dual Fuel","Natural Gas"),IF(AND(E281="Manhattan",G281&lt;&gt;"Multifamily Housing"),IF(Q281&lt;1945,"Oil",IF(Q281&lt;1980,"Dual Fuel","Natural Gas")),IF(E281="Downstate/LI/HV",IF(Q281&lt;1980,"Dual Fuel","Natural Gas"),IF(Q281&lt;1945,"Dual Fuel","Natural Gas"))))</f>
        <v>Dual Fuel</v>
      </c>
      <c r="AC281" s="42">
        <f t="shared" si="128"/>
        <v>3</v>
      </c>
      <c r="AD281" s="44" t="str">
        <f>IF(AND(E281="Upstate",Q281&gt;=1945),"Furnace",IF(Q281&gt;=1980,"HW Boiler",IF(AND(E281="Downstate/LI/HV",Q281&gt;=1945),"Furnace","Steam Boiler")))</f>
        <v>Steam Boiler</v>
      </c>
      <c r="AE281" s="42">
        <f t="shared" si="129"/>
        <v>2</v>
      </c>
      <c r="AF281" s="45">
        <v>1990</v>
      </c>
      <c r="AG281" s="40">
        <f t="shared" si="130"/>
        <v>2</v>
      </c>
      <c r="AH281" s="45" t="str">
        <f>IF(AND(E281="Upstate",Q281&gt;=1945),"Forced Air",IF(Q281&gt;=1980,"Hydronic",IF(AND(E281="Downstate/LI/HV",Q281&gt;=1945),"Forced Air","Steam")))</f>
        <v>Steam</v>
      </c>
      <c r="AI281" s="40">
        <f t="shared" si="131"/>
        <v>2</v>
      </c>
      <c r="AJ281" s="46" t="s">
        <v>42</v>
      </c>
      <c r="AK281" s="40">
        <f t="shared" si="132"/>
        <v>0</v>
      </c>
      <c r="AL281" s="9" t="s">
        <v>1064</v>
      </c>
      <c r="AM281" s="9">
        <f t="shared" si="133"/>
        <v>1</v>
      </c>
      <c r="AN281" s="9" t="s">
        <v>1047</v>
      </c>
      <c r="AO281" s="47">
        <f>VLOOKUP(AN281,'Data Tables'!$E$4:$F$15,2,FALSE)</f>
        <v>8.6002589999999994</v>
      </c>
      <c r="AP281" s="9">
        <f t="shared" si="134"/>
        <v>4</v>
      </c>
      <c r="AQ281" s="9" t="s">
        <v>1061</v>
      </c>
      <c r="AR281" s="9">
        <f t="shared" si="135"/>
        <v>4</v>
      </c>
      <c r="AS281" s="9" t="str">
        <f t="shared" si="136"/>
        <v>Not NYC</v>
      </c>
      <c r="AT281" s="9"/>
      <c r="AU281" s="9">
        <f t="shared" si="137"/>
        <v>0</v>
      </c>
      <c r="AV281" s="9">
        <f t="shared" si="138"/>
        <v>60</v>
      </c>
    </row>
    <row r="282" spans="1:48" x14ac:dyDescent="0.25">
      <c r="A282" s="9" t="s">
        <v>458</v>
      </c>
      <c r="B282" s="9" t="s">
        <v>459</v>
      </c>
      <c r="C282" s="9" t="s">
        <v>460</v>
      </c>
      <c r="D282" s="9" t="s">
        <v>424</v>
      </c>
      <c r="E282" t="s">
        <v>1034</v>
      </c>
      <c r="F282" t="str">
        <f t="shared" si="119"/>
        <v>Not NYC</v>
      </c>
      <c r="G282" s="9" t="s">
        <v>53</v>
      </c>
      <c r="H282" s="36">
        <v>40.754224000000001</v>
      </c>
      <c r="I282" s="36">
        <v>-73.428319999999999</v>
      </c>
      <c r="J282" s="40">
        <f t="shared" si="139"/>
        <v>2</v>
      </c>
      <c r="K282" s="40">
        <f t="shared" si="120"/>
        <v>0</v>
      </c>
      <c r="L282" s="40">
        <f t="shared" si="121"/>
        <v>1</v>
      </c>
      <c r="M282" s="41">
        <v>159096.56668831166</v>
      </c>
      <c r="N282" s="41">
        <v>17909.993618421049</v>
      </c>
      <c r="O282" s="41">
        <f t="shared" si="117"/>
        <v>10940.228615213902</v>
      </c>
      <c r="P282" s="42">
        <f t="shared" si="122"/>
        <v>3</v>
      </c>
      <c r="Q282" s="43">
        <v>1914</v>
      </c>
      <c r="R282" s="43">
        <v>2022</v>
      </c>
      <c r="S282" s="40">
        <f t="shared" si="123"/>
        <v>0</v>
      </c>
      <c r="T282" s="40" t="s">
        <v>1162</v>
      </c>
      <c r="U282" s="40">
        <f t="shared" si="124"/>
        <v>4</v>
      </c>
      <c r="V282" s="40" t="str">
        <f>IFERROR(VLOOKUP(A282,'Data Tables'!$L$3:$M$89,2,FALSE),"No")</f>
        <v>Yes</v>
      </c>
      <c r="W282" s="40">
        <f t="shared" si="125"/>
        <v>4</v>
      </c>
      <c r="X282" s="43"/>
      <c r="Y282" s="40">
        <f t="shared" si="126"/>
        <v>0</v>
      </c>
      <c r="Z282" s="43" t="s">
        <v>46</v>
      </c>
      <c r="AA282" s="40">
        <f t="shared" si="127"/>
        <v>4</v>
      </c>
      <c r="AB282" s="43" t="s">
        <v>41</v>
      </c>
      <c r="AC282" s="42">
        <f t="shared" si="128"/>
        <v>2</v>
      </c>
      <c r="AD282" s="41" t="s">
        <v>54</v>
      </c>
      <c r="AE282" s="42">
        <f t="shared" si="129"/>
        <v>2</v>
      </c>
      <c r="AF282" s="45">
        <v>1990</v>
      </c>
      <c r="AG282" s="40">
        <f t="shared" si="130"/>
        <v>2</v>
      </c>
      <c r="AH282" s="43" t="s">
        <v>49</v>
      </c>
      <c r="AI282" s="40">
        <f t="shared" si="131"/>
        <v>2</v>
      </c>
      <c r="AJ282" s="46" t="s">
        <v>49</v>
      </c>
      <c r="AK282" s="40">
        <f t="shared" si="132"/>
        <v>1</v>
      </c>
      <c r="AL282" s="9" t="s">
        <v>1048</v>
      </c>
      <c r="AM282" s="9">
        <f t="shared" si="133"/>
        <v>4</v>
      </c>
      <c r="AN282" s="9" t="s">
        <v>1052</v>
      </c>
      <c r="AO282" s="47">
        <f>VLOOKUP(AN282,'Data Tables'!$E$4:$F$15,2,FALSE)</f>
        <v>18.814844999999998</v>
      </c>
      <c r="AP282" s="9">
        <f t="shared" si="134"/>
        <v>1</v>
      </c>
      <c r="AQ282" s="9" t="s">
        <v>1058</v>
      </c>
      <c r="AR282" s="9">
        <f t="shared" si="135"/>
        <v>1</v>
      </c>
      <c r="AS282" s="9" t="str">
        <f t="shared" si="136"/>
        <v>Not NYC</v>
      </c>
      <c r="AT282" s="9"/>
      <c r="AU282" s="9">
        <f t="shared" si="137"/>
        <v>0</v>
      </c>
      <c r="AV282" s="9">
        <f t="shared" si="138"/>
        <v>60</v>
      </c>
    </row>
    <row r="283" spans="1:48" hidden="1" x14ac:dyDescent="0.25">
      <c r="A283" s="9" t="s">
        <v>380</v>
      </c>
      <c r="B283" s="9" t="s">
        <v>381</v>
      </c>
      <c r="C283" s="9" t="s">
        <v>142</v>
      </c>
      <c r="D283" s="9" t="s">
        <v>59</v>
      </c>
      <c r="E283" t="s">
        <v>1034</v>
      </c>
      <c r="F283" t="str">
        <f t="shared" si="119"/>
        <v>NYC</v>
      </c>
      <c r="G283" s="9" t="s">
        <v>76</v>
      </c>
      <c r="H283" s="36">
        <v>40.747512</v>
      </c>
      <c r="I283" s="36">
        <v>-73.825922000000006</v>
      </c>
      <c r="J283" s="40">
        <f t="shared" si="139"/>
        <v>4</v>
      </c>
      <c r="K283" s="40">
        <f t="shared" si="120"/>
        <v>4</v>
      </c>
      <c r="L283" s="40">
        <f t="shared" si="121"/>
        <v>4</v>
      </c>
      <c r="M283" s="41">
        <v>114449.51271455362</v>
      </c>
      <c r="N283" s="41">
        <v>49905.310776694896</v>
      </c>
      <c r="O283" s="41">
        <v>7870.087080194894</v>
      </c>
      <c r="P283" s="42">
        <f t="shared" si="122"/>
        <v>3</v>
      </c>
      <c r="Q283" s="43">
        <v>1957</v>
      </c>
      <c r="R283" s="43">
        <v>2010</v>
      </c>
      <c r="S283" s="40">
        <f t="shared" si="123"/>
        <v>0</v>
      </c>
      <c r="T283" s="40"/>
      <c r="U283" s="40">
        <f t="shared" si="124"/>
        <v>0</v>
      </c>
      <c r="V283" s="40" t="str">
        <f>IFERROR(VLOOKUP(A283,'Data Tables'!$L$3:$M$89,2,FALSE),"No")</f>
        <v>No</v>
      </c>
      <c r="W283" s="40">
        <f t="shared" si="125"/>
        <v>0</v>
      </c>
      <c r="X283" s="43"/>
      <c r="Y283" s="40">
        <f t="shared" si="126"/>
        <v>0</v>
      </c>
      <c r="Z283" s="41" t="s">
        <v>40</v>
      </c>
      <c r="AA283" s="40">
        <f t="shared" si="127"/>
        <v>0</v>
      </c>
      <c r="AB283" s="41" t="s">
        <v>47</v>
      </c>
      <c r="AC283" s="42">
        <f t="shared" si="128"/>
        <v>3</v>
      </c>
      <c r="AD283" s="41" t="s">
        <v>74</v>
      </c>
      <c r="AE283" s="42">
        <f t="shared" si="129"/>
        <v>2</v>
      </c>
      <c r="AF283" s="45">
        <v>1990</v>
      </c>
      <c r="AG283" s="40">
        <f t="shared" si="130"/>
        <v>2</v>
      </c>
      <c r="AH283" s="45" t="str">
        <f>IF(AND(E283="Upstate",Q283&gt;=1945),"Forced Air",IF(Q283&gt;=1980,"Hydronic",IF(AND(E283="Downstate/LI/HV",Q283&gt;=1945),"Forced Air","Steam")))</f>
        <v>Forced Air</v>
      </c>
      <c r="AI283" s="40">
        <f t="shared" si="131"/>
        <v>4</v>
      </c>
      <c r="AJ283" s="46" t="s">
        <v>42</v>
      </c>
      <c r="AK283" s="40">
        <f t="shared" si="132"/>
        <v>0</v>
      </c>
      <c r="AL283" s="9" t="s">
        <v>1048</v>
      </c>
      <c r="AM283" s="9">
        <f t="shared" si="133"/>
        <v>4</v>
      </c>
      <c r="AN283" s="9" t="s">
        <v>1055</v>
      </c>
      <c r="AO283" s="47">
        <f>VLOOKUP(AN283,'Data Tables'!$E$4:$F$15,2,FALSE)</f>
        <v>20.157194</v>
      </c>
      <c r="AP283" s="9">
        <f t="shared" si="134"/>
        <v>0</v>
      </c>
      <c r="AQ283" s="9" t="s">
        <v>1050</v>
      </c>
      <c r="AR283" s="9">
        <f t="shared" si="135"/>
        <v>2</v>
      </c>
      <c r="AS283" s="9" t="str">
        <f t="shared" si="136"/>
        <v>NYC Dual Fuel</v>
      </c>
      <c r="AT283" s="9" t="s">
        <v>1162</v>
      </c>
      <c r="AU283" s="9">
        <f t="shared" si="137"/>
        <v>0</v>
      </c>
      <c r="AV283" s="9">
        <f t="shared" si="138"/>
        <v>59</v>
      </c>
    </row>
    <row r="284" spans="1:48" x14ac:dyDescent="0.25">
      <c r="A284" s="9" t="s">
        <v>611</v>
      </c>
      <c r="B284" s="9" t="s">
        <v>612</v>
      </c>
      <c r="C284" s="9" t="s">
        <v>613</v>
      </c>
      <c r="D284" s="9" t="s">
        <v>424</v>
      </c>
      <c r="E284" t="s">
        <v>1034</v>
      </c>
      <c r="F284" t="str">
        <f t="shared" si="119"/>
        <v>Not NYC</v>
      </c>
      <c r="G284" s="9" t="s">
        <v>76</v>
      </c>
      <c r="H284" s="36">
        <v>40.899067000000002</v>
      </c>
      <c r="I284" s="36">
        <v>-73.305959999999999</v>
      </c>
      <c r="J284" s="40">
        <f t="shared" si="139"/>
        <v>4</v>
      </c>
      <c r="K284" s="40">
        <f t="shared" si="120"/>
        <v>4</v>
      </c>
      <c r="L284" s="40">
        <f t="shared" si="121"/>
        <v>4</v>
      </c>
      <c r="M284" s="41">
        <v>70770.13040118081</v>
      </c>
      <c r="N284" s="41">
        <v>30859.06848888698</v>
      </c>
      <c r="O284" s="41">
        <f>(M284/0.85)*116.9*0.0005</f>
        <v>4866.487202292963</v>
      </c>
      <c r="P284" s="42">
        <f t="shared" si="122"/>
        <v>2</v>
      </c>
      <c r="Q284" s="43">
        <v>1937</v>
      </c>
      <c r="R284" s="43">
        <v>2018</v>
      </c>
      <c r="S284" s="40">
        <f t="shared" si="123"/>
        <v>0</v>
      </c>
      <c r="T284" s="40"/>
      <c r="U284" s="40">
        <f t="shared" si="124"/>
        <v>0</v>
      </c>
      <c r="V284" s="40" t="str">
        <f>IFERROR(VLOOKUP(A284,'Data Tables'!$L$3:$M$89,2,FALSE),"No")</f>
        <v>No</v>
      </c>
      <c r="W284" s="40">
        <f t="shared" si="125"/>
        <v>0</v>
      </c>
      <c r="X284" s="43"/>
      <c r="Y284" s="40">
        <f t="shared" si="126"/>
        <v>0</v>
      </c>
      <c r="Z284" s="43" t="s">
        <v>46</v>
      </c>
      <c r="AA284" s="40">
        <f t="shared" si="127"/>
        <v>4</v>
      </c>
      <c r="AB284" s="43" t="s">
        <v>41</v>
      </c>
      <c r="AC284" s="42">
        <f t="shared" si="128"/>
        <v>2</v>
      </c>
      <c r="AD284" s="41" t="s">
        <v>74</v>
      </c>
      <c r="AE284" s="42">
        <f t="shared" si="129"/>
        <v>2</v>
      </c>
      <c r="AF284" s="43">
        <v>2018</v>
      </c>
      <c r="AG284" s="40">
        <f t="shared" si="130"/>
        <v>1</v>
      </c>
      <c r="AH284" s="43" t="s">
        <v>49</v>
      </c>
      <c r="AI284" s="40">
        <f t="shared" si="131"/>
        <v>2</v>
      </c>
      <c r="AJ284" s="46" t="s">
        <v>42</v>
      </c>
      <c r="AK284" s="40">
        <f t="shared" si="132"/>
        <v>0</v>
      </c>
      <c r="AL284" s="9" t="s">
        <v>1048</v>
      </c>
      <c r="AM284" s="9">
        <f t="shared" si="133"/>
        <v>4</v>
      </c>
      <c r="AN284" s="9" t="s">
        <v>1052</v>
      </c>
      <c r="AO284" s="47">
        <f>VLOOKUP(AN284,'Data Tables'!$E$4:$F$15,2,FALSE)</f>
        <v>18.814844999999998</v>
      </c>
      <c r="AP284" s="9">
        <f t="shared" si="134"/>
        <v>1</v>
      </c>
      <c r="AQ284" s="9" t="s">
        <v>1058</v>
      </c>
      <c r="AR284" s="9">
        <f t="shared" si="135"/>
        <v>1</v>
      </c>
      <c r="AS284" s="9" t="str">
        <f t="shared" si="136"/>
        <v>Not NYC</v>
      </c>
      <c r="AT284" s="9"/>
      <c r="AU284" s="9">
        <f t="shared" si="137"/>
        <v>0</v>
      </c>
      <c r="AV284" s="9">
        <f t="shared" si="138"/>
        <v>59</v>
      </c>
    </row>
    <row r="285" spans="1:48" x14ac:dyDescent="0.25">
      <c r="A285" s="9" t="s">
        <v>791</v>
      </c>
      <c r="B285" s="9" t="s">
        <v>792</v>
      </c>
      <c r="C285" s="9" t="s">
        <v>793</v>
      </c>
      <c r="D285" s="9" t="s">
        <v>442</v>
      </c>
      <c r="E285" t="s">
        <v>1034</v>
      </c>
      <c r="F285" t="str">
        <f t="shared" si="119"/>
        <v>Not NYC</v>
      </c>
      <c r="G285" s="9" t="s">
        <v>76</v>
      </c>
      <c r="H285" s="36">
        <v>41.10774</v>
      </c>
      <c r="I285" s="36">
        <v>-73.859728000000004</v>
      </c>
      <c r="J285" s="40">
        <f t="shared" si="139"/>
        <v>4</v>
      </c>
      <c r="K285" s="40">
        <f t="shared" si="120"/>
        <v>4</v>
      </c>
      <c r="L285" s="40">
        <f t="shared" si="121"/>
        <v>4</v>
      </c>
      <c r="M285" s="41">
        <v>41494.502098583012</v>
      </c>
      <c r="N285" s="41">
        <v>18093.53289182399</v>
      </c>
      <c r="O285" s="41">
        <f>(M285/0.85)*116.9*0.0005</f>
        <v>2853.3572325437381</v>
      </c>
      <c r="P285" s="42">
        <f t="shared" si="122"/>
        <v>1</v>
      </c>
      <c r="Q285" s="43">
        <v>1951</v>
      </c>
      <c r="R285" s="43">
        <v>2015</v>
      </c>
      <c r="S285" s="40">
        <f t="shared" si="123"/>
        <v>0</v>
      </c>
      <c r="T285" s="40"/>
      <c r="U285" s="40">
        <f t="shared" si="124"/>
        <v>0</v>
      </c>
      <c r="V285" s="40" t="str">
        <f>IFERROR(VLOOKUP(A285,'Data Tables'!$L$3:$M$89,2,FALSE),"No")</f>
        <v>No</v>
      </c>
      <c r="W285" s="40">
        <f t="shared" si="125"/>
        <v>0</v>
      </c>
      <c r="X285" s="43"/>
      <c r="Y285" s="40">
        <f t="shared" si="126"/>
        <v>0</v>
      </c>
      <c r="Z285" s="43" t="s">
        <v>67</v>
      </c>
      <c r="AA285" s="40">
        <f t="shared" si="127"/>
        <v>2</v>
      </c>
      <c r="AB285" s="43" t="s">
        <v>47</v>
      </c>
      <c r="AC285" s="42">
        <f t="shared" si="128"/>
        <v>3</v>
      </c>
      <c r="AD285" s="41" t="s">
        <v>74</v>
      </c>
      <c r="AE285" s="42">
        <f t="shared" si="129"/>
        <v>2</v>
      </c>
      <c r="AF285" s="45">
        <v>1990</v>
      </c>
      <c r="AG285" s="40">
        <f t="shared" si="130"/>
        <v>2</v>
      </c>
      <c r="AH285" s="43" t="s">
        <v>89</v>
      </c>
      <c r="AI285" s="40">
        <f t="shared" si="131"/>
        <v>4</v>
      </c>
      <c r="AJ285" s="46" t="s">
        <v>42</v>
      </c>
      <c r="AK285" s="40">
        <f t="shared" si="132"/>
        <v>0</v>
      </c>
      <c r="AL285" s="9" t="s">
        <v>1048</v>
      </c>
      <c r="AM285" s="9">
        <f t="shared" si="133"/>
        <v>4</v>
      </c>
      <c r="AN285" s="9" t="s">
        <v>1055</v>
      </c>
      <c r="AO285" s="47">
        <f>VLOOKUP(AN285,'Data Tables'!$E$4:$F$15,2,FALSE)</f>
        <v>20.157194</v>
      </c>
      <c r="AP285" s="9">
        <f t="shared" si="134"/>
        <v>0</v>
      </c>
      <c r="AQ285" s="9" t="s">
        <v>1050</v>
      </c>
      <c r="AR285" s="9">
        <f t="shared" si="135"/>
        <v>2</v>
      </c>
      <c r="AS285" s="9" t="str">
        <f t="shared" si="136"/>
        <v>Not NYC</v>
      </c>
      <c r="AT285" s="9"/>
      <c r="AU285" s="9">
        <f t="shared" si="137"/>
        <v>0</v>
      </c>
      <c r="AV285" s="9">
        <f t="shared" si="138"/>
        <v>59</v>
      </c>
    </row>
    <row r="286" spans="1:48" x14ac:dyDescent="0.25">
      <c r="A286" s="9" t="s">
        <v>893</v>
      </c>
      <c r="B286" s="9" t="s">
        <v>894</v>
      </c>
      <c r="C286" s="9" t="s">
        <v>895</v>
      </c>
      <c r="D286" s="9" t="s">
        <v>442</v>
      </c>
      <c r="E286" t="s">
        <v>1034</v>
      </c>
      <c r="F286" t="str">
        <f t="shared" si="119"/>
        <v>Not NYC</v>
      </c>
      <c r="G286" s="9" t="s">
        <v>64</v>
      </c>
      <c r="H286" s="36">
        <v>41.30756057</v>
      </c>
      <c r="I286" s="36">
        <v>-73.694775609999994</v>
      </c>
      <c r="J286" s="40">
        <f t="shared" si="139"/>
        <v>0</v>
      </c>
      <c r="K286" s="40">
        <f t="shared" si="120"/>
        <v>1</v>
      </c>
      <c r="L286" s="40">
        <f t="shared" si="121"/>
        <v>2</v>
      </c>
      <c r="M286" s="41">
        <v>35460.320490425525</v>
      </c>
      <c r="N286" s="41">
        <v>15493.432337355156</v>
      </c>
      <c r="O286" s="41">
        <f>(M286/0.85)*116.9*0.0005</f>
        <v>2438.4185090180849</v>
      </c>
      <c r="P286" s="42">
        <f t="shared" si="122"/>
        <v>1</v>
      </c>
      <c r="Q286" s="43">
        <v>1983</v>
      </c>
      <c r="R286" s="43"/>
      <c r="S286" s="40">
        <f t="shared" si="123"/>
        <v>1</v>
      </c>
      <c r="T286" s="40"/>
      <c r="U286" s="40">
        <f t="shared" si="124"/>
        <v>0</v>
      </c>
      <c r="V286" s="40" t="str">
        <f>IFERROR(VLOOKUP(A286,'Data Tables'!$L$3:$M$89,2,FALSE),"No")</f>
        <v>No</v>
      </c>
      <c r="W286" s="40">
        <f t="shared" si="125"/>
        <v>0</v>
      </c>
      <c r="X286" s="43"/>
      <c r="Y286" s="40">
        <f t="shared" si="126"/>
        <v>0</v>
      </c>
      <c r="Z286" s="43" t="s">
        <v>46</v>
      </c>
      <c r="AA286" s="40">
        <f t="shared" si="127"/>
        <v>4</v>
      </c>
      <c r="AB286" s="44" t="str">
        <f>IF(AND(E286="Manhattan",G286="Multifamily Housing"),IF(Q286&lt;1980,"Dual Fuel","Natural Gas"),IF(AND(E286="Manhattan",G286&lt;&gt;"Multifamily Housing"),IF(Q286&lt;1945,"Oil",IF(Q286&lt;1980,"Dual Fuel","Natural Gas")),IF(E286="Downstate/LI/HV",IF(Q286&lt;1980,"Dual Fuel","Natural Gas"),IF(Q286&lt;1945,"Dual Fuel","Natural Gas"))))</f>
        <v>Natural Gas</v>
      </c>
      <c r="AC286" s="42">
        <f t="shared" si="128"/>
        <v>2</v>
      </c>
      <c r="AD286" s="44" t="str">
        <f>IF(AND(E286="Upstate",Q286&gt;=1945),"Furnace",IF(Q286&gt;=1980,"HW Boiler",IF(AND(E286="Downstate/LI/HV",Q286&gt;=1945),"Furnace","Steam Boiler")))</f>
        <v>HW Boiler</v>
      </c>
      <c r="AE286" s="42">
        <f t="shared" si="129"/>
        <v>4</v>
      </c>
      <c r="AF286" s="45">
        <v>1990</v>
      </c>
      <c r="AG286" s="40">
        <f t="shared" si="130"/>
        <v>2</v>
      </c>
      <c r="AH286" s="45" t="str">
        <f>IF(AND(E286="Upstate",Q286&gt;=1945),"Forced Air",IF(Q286&gt;=1980,"Hydronic",IF(AND(E286="Downstate/LI/HV",Q286&gt;=1945),"Forced Air","Steam")))</f>
        <v>Hydronic</v>
      </c>
      <c r="AI286" s="40">
        <f t="shared" si="131"/>
        <v>4</v>
      </c>
      <c r="AJ286" s="46" t="s">
        <v>42</v>
      </c>
      <c r="AK286" s="40">
        <f t="shared" si="132"/>
        <v>0</v>
      </c>
      <c r="AL286" s="9" t="s">
        <v>1048</v>
      </c>
      <c r="AM286" s="9">
        <f t="shared" si="133"/>
        <v>4</v>
      </c>
      <c r="AN286" s="9" t="s">
        <v>1053</v>
      </c>
      <c r="AO286" s="47">
        <f>VLOOKUP(AN286,'Data Tables'!$E$4:$F$15,2,FALSE)</f>
        <v>9.6621608999999999</v>
      </c>
      <c r="AP286" s="9">
        <f t="shared" si="134"/>
        <v>3</v>
      </c>
      <c r="AQ286" s="9" t="s">
        <v>1050</v>
      </c>
      <c r="AR286" s="9">
        <f t="shared" si="135"/>
        <v>2</v>
      </c>
      <c r="AS286" s="9" t="str">
        <f t="shared" si="136"/>
        <v>Not NYC</v>
      </c>
      <c r="AT286" s="9"/>
      <c r="AU286" s="9">
        <f t="shared" si="137"/>
        <v>0</v>
      </c>
      <c r="AV286" s="9">
        <f t="shared" si="138"/>
        <v>59</v>
      </c>
    </row>
    <row r="287" spans="1:48" x14ac:dyDescent="0.25">
      <c r="A287" s="9" t="s">
        <v>732</v>
      </c>
      <c r="B287" s="9" t="s">
        <v>733</v>
      </c>
      <c r="C287" s="9" t="s">
        <v>417</v>
      </c>
      <c r="D287" s="9" t="s">
        <v>418</v>
      </c>
      <c r="E287" t="s">
        <v>1035</v>
      </c>
      <c r="F287" t="str">
        <f t="shared" si="119"/>
        <v>Not NYC</v>
      </c>
      <c r="G287" s="9" t="s">
        <v>53</v>
      </c>
      <c r="H287" s="36">
        <v>42.902636000000001</v>
      </c>
      <c r="I287" s="36">
        <v>-78.890867999999998</v>
      </c>
      <c r="J287" s="40">
        <f t="shared" si="139"/>
        <v>2</v>
      </c>
      <c r="K287" s="40">
        <f t="shared" si="120"/>
        <v>0</v>
      </c>
      <c r="L287" s="40">
        <f t="shared" si="121"/>
        <v>1</v>
      </c>
      <c r="M287" s="41">
        <v>50201.66366883117</v>
      </c>
      <c r="N287" s="41">
        <v>5651.3568749999995</v>
      </c>
      <c r="O287" s="41">
        <f>(M287/0.85)*116.9*0.0005</f>
        <v>3452.1026369919791</v>
      </c>
      <c r="P287" s="42">
        <f t="shared" si="122"/>
        <v>2</v>
      </c>
      <c r="Q287" s="43">
        <v>1908</v>
      </c>
      <c r="R287" s="43">
        <v>2015</v>
      </c>
      <c r="S287" s="40">
        <f t="shared" si="123"/>
        <v>0</v>
      </c>
      <c r="T287" s="40"/>
      <c r="U287" s="40">
        <f t="shared" si="124"/>
        <v>0</v>
      </c>
      <c r="V287" s="40" t="str">
        <f>IFERROR(VLOOKUP(A287,'Data Tables'!$L$3:$M$89,2,FALSE),"No")</f>
        <v>Yes</v>
      </c>
      <c r="W287" s="40">
        <f t="shared" si="125"/>
        <v>4</v>
      </c>
      <c r="X287" s="43" t="s">
        <v>1100</v>
      </c>
      <c r="Y287" s="40">
        <f t="shared" si="126"/>
        <v>4</v>
      </c>
      <c r="Z287" s="43" t="s">
        <v>77</v>
      </c>
      <c r="AA287" s="40">
        <f t="shared" si="127"/>
        <v>1</v>
      </c>
      <c r="AB287" s="43" t="s">
        <v>41</v>
      </c>
      <c r="AC287" s="42">
        <f t="shared" si="128"/>
        <v>2</v>
      </c>
      <c r="AD287" s="41" t="s">
        <v>429</v>
      </c>
      <c r="AE287" s="42">
        <f t="shared" si="129"/>
        <v>4</v>
      </c>
      <c r="AF287" s="45">
        <v>1990</v>
      </c>
      <c r="AG287" s="40">
        <f t="shared" si="130"/>
        <v>2</v>
      </c>
      <c r="AH287" s="46" t="s">
        <v>89</v>
      </c>
      <c r="AI287" s="40">
        <f t="shared" si="131"/>
        <v>4</v>
      </c>
      <c r="AJ287" s="46" t="s">
        <v>42</v>
      </c>
      <c r="AK287" s="40">
        <f t="shared" si="132"/>
        <v>0</v>
      </c>
      <c r="AL287" s="9" t="s">
        <v>1060</v>
      </c>
      <c r="AM287" s="9">
        <f t="shared" si="133"/>
        <v>2</v>
      </c>
      <c r="AN287" s="9" t="s">
        <v>1047</v>
      </c>
      <c r="AO287" s="47">
        <f>VLOOKUP(AN287,'Data Tables'!$E$4:$F$15,2,FALSE)</f>
        <v>8.6002589999999994</v>
      </c>
      <c r="AP287" s="9">
        <f t="shared" si="134"/>
        <v>4</v>
      </c>
      <c r="AQ287" s="9" t="s">
        <v>1061</v>
      </c>
      <c r="AR287" s="9">
        <f t="shared" si="135"/>
        <v>4</v>
      </c>
      <c r="AS287" s="9" t="str">
        <f t="shared" si="136"/>
        <v>Not NYC</v>
      </c>
      <c r="AT287" s="9"/>
      <c r="AU287" s="9">
        <f t="shared" si="137"/>
        <v>0</v>
      </c>
      <c r="AV287" s="9">
        <f t="shared" si="138"/>
        <v>59</v>
      </c>
    </row>
    <row r="288" spans="1:48" x14ac:dyDescent="0.25">
      <c r="A288" s="9" t="s">
        <v>772</v>
      </c>
      <c r="B288" s="9" t="s">
        <v>773</v>
      </c>
      <c r="C288" s="9" t="s">
        <v>774</v>
      </c>
      <c r="D288" s="9" t="s">
        <v>418</v>
      </c>
      <c r="E288" t="s">
        <v>1035</v>
      </c>
      <c r="F288" t="str">
        <f t="shared" si="119"/>
        <v>Not NYC</v>
      </c>
      <c r="G288" s="9" t="s">
        <v>53</v>
      </c>
      <c r="H288" s="36">
        <v>42.965604999999996</v>
      </c>
      <c r="I288" s="36">
        <v>-78.788111000000001</v>
      </c>
      <c r="J288" s="40">
        <f t="shared" si="139"/>
        <v>2</v>
      </c>
      <c r="K288" s="40">
        <f t="shared" si="120"/>
        <v>0</v>
      </c>
      <c r="L288" s="40">
        <f t="shared" si="121"/>
        <v>1</v>
      </c>
      <c r="M288" s="41">
        <v>43787.283603896103</v>
      </c>
      <c r="N288" s="41">
        <v>4929.2702302631578</v>
      </c>
      <c r="O288" s="41">
        <f>(M288/0.85)*116.9*0.0005</f>
        <v>3011.0196784090913</v>
      </c>
      <c r="P288" s="42">
        <f t="shared" si="122"/>
        <v>1</v>
      </c>
      <c r="Q288" s="43">
        <v>1947</v>
      </c>
      <c r="R288" s="43">
        <v>2015</v>
      </c>
      <c r="S288" s="40">
        <f t="shared" si="123"/>
        <v>0</v>
      </c>
      <c r="T288" s="40"/>
      <c r="U288" s="40">
        <f t="shared" si="124"/>
        <v>0</v>
      </c>
      <c r="V288" s="40" t="str">
        <f>IFERROR(VLOOKUP(A288,'Data Tables'!$L$3:$M$89,2,FALSE),"No")</f>
        <v>Yes</v>
      </c>
      <c r="W288" s="40">
        <f t="shared" si="125"/>
        <v>4</v>
      </c>
      <c r="X288" s="43"/>
      <c r="Y288" s="40">
        <f t="shared" si="126"/>
        <v>0</v>
      </c>
      <c r="Z288" s="43" t="s">
        <v>46</v>
      </c>
      <c r="AA288" s="40">
        <f t="shared" si="127"/>
        <v>4</v>
      </c>
      <c r="AB288" s="44" t="str">
        <f>IF(AND(E288="Manhattan",G288="Multifamily Housing"),IF(Q288&lt;1980,"Dual Fuel","Natural Gas"),IF(AND(E288="Manhattan",G288&lt;&gt;"Multifamily Housing"),IF(Q288&lt;1945,"Oil",IF(Q288&lt;1980,"Dual Fuel","Natural Gas")),IF(E288="Downstate/LI/HV",IF(Q288&lt;1980,"Dual Fuel","Natural Gas"),IF(Q288&lt;1945,"Dual Fuel","Natural Gas"))))</f>
        <v>Natural Gas</v>
      </c>
      <c r="AC288" s="42">
        <f t="shared" si="128"/>
        <v>2</v>
      </c>
      <c r="AD288" s="41" t="s">
        <v>74</v>
      </c>
      <c r="AE288" s="42">
        <f t="shared" si="129"/>
        <v>2</v>
      </c>
      <c r="AF288" s="45">
        <v>1990</v>
      </c>
      <c r="AG288" s="40">
        <f t="shared" si="130"/>
        <v>2</v>
      </c>
      <c r="AH288" s="45" t="str">
        <f>IF(AND(E288="Upstate",Q288&gt;=1945),"Forced Air",IF(Q288&gt;=1980,"Hydronic",IF(AND(E288="Downstate/LI/HV",Q288&gt;=1945),"Forced Air","Steam")))</f>
        <v>Forced Air</v>
      </c>
      <c r="AI288" s="40">
        <f t="shared" si="131"/>
        <v>4</v>
      </c>
      <c r="AJ288" s="46" t="s">
        <v>42</v>
      </c>
      <c r="AK288" s="40">
        <f t="shared" si="132"/>
        <v>0</v>
      </c>
      <c r="AL288" s="9" t="s">
        <v>1060</v>
      </c>
      <c r="AM288" s="9">
        <f t="shared" si="133"/>
        <v>2</v>
      </c>
      <c r="AN288" s="9" t="s">
        <v>1047</v>
      </c>
      <c r="AO288" s="47">
        <f>VLOOKUP(AN288,'Data Tables'!$E$4:$F$15,2,FALSE)</f>
        <v>8.6002589999999994</v>
      </c>
      <c r="AP288" s="9">
        <f t="shared" si="134"/>
        <v>4</v>
      </c>
      <c r="AQ288" s="9" t="s">
        <v>1061</v>
      </c>
      <c r="AR288" s="9">
        <f t="shared" si="135"/>
        <v>4</v>
      </c>
      <c r="AS288" s="9" t="str">
        <f t="shared" si="136"/>
        <v>Not NYC</v>
      </c>
      <c r="AT288" s="9"/>
      <c r="AU288" s="9">
        <f t="shared" si="137"/>
        <v>0</v>
      </c>
      <c r="AV288" s="9">
        <f t="shared" si="138"/>
        <v>59</v>
      </c>
    </row>
    <row r="289" spans="1:48" hidden="1" x14ac:dyDescent="0.25">
      <c r="A289" s="9" t="s">
        <v>360</v>
      </c>
      <c r="B289" s="9" t="s">
        <v>361</v>
      </c>
      <c r="C289" s="9" t="s">
        <v>45</v>
      </c>
      <c r="D289" s="9" t="s">
        <v>45</v>
      </c>
      <c r="E289" t="s">
        <v>1034</v>
      </c>
      <c r="F289" t="str">
        <f t="shared" si="119"/>
        <v>NYC</v>
      </c>
      <c r="G289" s="9" t="s">
        <v>53</v>
      </c>
      <c r="H289" s="36">
        <v>40.913657000000001</v>
      </c>
      <c r="I289" s="36">
        <v>-73.908886999999993</v>
      </c>
      <c r="J289" s="40">
        <f t="shared" si="139"/>
        <v>2</v>
      </c>
      <c r="K289" s="40">
        <f t="shared" si="120"/>
        <v>0</v>
      </c>
      <c r="L289" s="40">
        <f t="shared" si="121"/>
        <v>1</v>
      </c>
      <c r="M289" s="41">
        <v>31739.549025974025</v>
      </c>
      <c r="N289" s="41">
        <v>3573.0194078947361</v>
      </c>
      <c r="O289" s="41">
        <v>2182.5607536096263</v>
      </c>
      <c r="P289" s="42">
        <f t="shared" si="122"/>
        <v>1</v>
      </c>
      <c r="Q289" s="43">
        <v>1848</v>
      </c>
      <c r="R289" s="43"/>
      <c r="S289" s="40">
        <f t="shared" si="123"/>
        <v>4</v>
      </c>
      <c r="T289" s="40"/>
      <c r="U289" s="40">
        <f t="shared" si="124"/>
        <v>0</v>
      </c>
      <c r="V289" s="40" t="str">
        <f>IFERROR(VLOOKUP(A289,'Data Tables'!$L$3:$M$89,2,FALSE),"No")</f>
        <v>Yes</v>
      </c>
      <c r="W289" s="40">
        <f t="shared" si="125"/>
        <v>4</v>
      </c>
      <c r="X289" s="43" t="s">
        <v>1138</v>
      </c>
      <c r="Y289" s="40">
        <f t="shared" si="126"/>
        <v>4</v>
      </c>
      <c r="Z289" s="41" t="s">
        <v>67</v>
      </c>
      <c r="AA289" s="40">
        <f t="shared" si="127"/>
        <v>2</v>
      </c>
      <c r="AB289" s="41" t="s">
        <v>41</v>
      </c>
      <c r="AC289" s="42">
        <f t="shared" si="128"/>
        <v>2</v>
      </c>
      <c r="AD289" s="41" t="s">
        <v>74</v>
      </c>
      <c r="AE289" s="42">
        <f t="shared" si="129"/>
        <v>2</v>
      </c>
      <c r="AF289" s="45">
        <v>1990</v>
      </c>
      <c r="AG289" s="40">
        <f t="shared" si="130"/>
        <v>2</v>
      </c>
      <c r="AH289" s="45" t="str">
        <f>IF(AND(E289="Upstate",Q289&gt;=1945),"Forced Air",IF(Q289&gt;=1980,"Hydronic",IF(AND(E289="Downstate/LI/HV",Q289&gt;=1945),"Forced Air","Steam")))</f>
        <v>Steam</v>
      </c>
      <c r="AI289" s="40">
        <f t="shared" si="131"/>
        <v>2</v>
      </c>
      <c r="AJ289" s="46" t="s">
        <v>42</v>
      </c>
      <c r="AK289" s="40">
        <f t="shared" si="132"/>
        <v>0</v>
      </c>
      <c r="AL289" s="9" t="s">
        <v>1048</v>
      </c>
      <c r="AM289" s="9">
        <f t="shared" si="133"/>
        <v>4</v>
      </c>
      <c r="AN289" s="9" t="s">
        <v>1055</v>
      </c>
      <c r="AO289" s="47">
        <f>VLOOKUP(AN289,'Data Tables'!$E$4:$F$15,2,FALSE)</f>
        <v>20.157194</v>
      </c>
      <c r="AP289" s="9">
        <f t="shared" si="134"/>
        <v>0</v>
      </c>
      <c r="AQ289" s="9" t="s">
        <v>1050</v>
      </c>
      <c r="AR289" s="9">
        <f t="shared" si="135"/>
        <v>2</v>
      </c>
      <c r="AS289" s="9" t="str">
        <f t="shared" si="136"/>
        <v>NYC Natural Gas</v>
      </c>
      <c r="AT289" s="9"/>
      <c r="AU289" s="9">
        <f t="shared" si="137"/>
        <v>2</v>
      </c>
      <c r="AV289" s="9">
        <f t="shared" si="138"/>
        <v>59</v>
      </c>
    </row>
    <row r="290" spans="1:48" hidden="1" x14ac:dyDescent="0.25">
      <c r="A290" s="9" t="s">
        <v>398</v>
      </c>
      <c r="B290" s="9" t="s">
        <v>399</v>
      </c>
      <c r="C290" s="9" t="s">
        <v>84</v>
      </c>
      <c r="D290" s="9" t="s">
        <v>84</v>
      </c>
      <c r="E290" t="s">
        <v>1034</v>
      </c>
      <c r="F290" t="str">
        <f t="shared" si="119"/>
        <v>NYC</v>
      </c>
      <c r="G290" s="9" t="s">
        <v>53</v>
      </c>
      <c r="H290" s="36">
        <v>40.615588000000002</v>
      </c>
      <c r="I290" s="36">
        <v>-74.092912999999996</v>
      </c>
      <c r="J290" s="40">
        <f t="shared" si="139"/>
        <v>2</v>
      </c>
      <c r="K290" s="40">
        <f t="shared" si="120"/>
        <v>0</v>
      </c>
      <c r="L290" s="40">
        <f t="shared" si="121"/>
        <v>1</v>
      </c>
      <c r="M290" s="41">
        <v>37738.489967532463</v>
      </c>
      <c r="N290" s="41">
        <v>4248.3387828947361</v>
      </c>
      <c r="O290" s="41">
        <v>2595.0761630614975</v>
      </c>
      <c r="P290" s="42">
        <f t="shared" si="122"/>
        <v>1</v>
      </c>
      <c r="Q290" s="43">
        <v>1921</v>
      </c>
      <c r="R290" s="43">
        <v>2013</v>
      </c>
      <c r="S290" s="40">
        <f t="shared" si="123"/>
        <v>0</v>
      </c>
      <c r="T290" s="40"/>
      <c r="U290" s="40">
        <f t="shared" si="124"/>
        <v>0</v>
      </c>
      <c r="V290" s="40" t="str">
        <f>IFERROR(VLOOKUP(A290,'Data Tables'!$L$3:$M$89,2,FALSE),"No")</f>
        <v>Yes</v>
      </c>
      <c r="W290" s="40">
        <f t="shared" si="125"/>
        <v>4</v>
      </c>
      <c r="X290" s="43"/>
      <c r="Y290" s="40">
        <f t="shared" si="126"/>
        <v>0</v>
      </c>
      <c r="Z290" s="41" t="s">
        <v>46</v>
      </c>
      <c r="AA290" s="40">
        <f t="shared" si="127"/>
        <v>4</v>
      </c>
      <c r="AB290" s="44" t="str">
        <f>IF(AND(E290="Manhattan",G290="Multifamily Housing"),IF(Q290&lt;1980,"Dual Fuel","Natural Gas"),IF(AND(E290="Manhattan",G290&lt;&gt;"Multifamily Housing"),IF(Q290&lt;1945,"Oil",IF(Q290&lt;1980,"Dual Fuel","Natural Gas")),IF(E290="Downstate/LI/HV",IF(Q290&lt;1980,"Dual Fuel","Natural Gas"),IF(Q290&lt;1945,"Dual Fuel","Natural Gas"))))</f>
        <v>Dual Fuel</v>
      </c>
      <c r="AC290" s="42">
        <f t="shared" si="128"/>
        <v>3</v>
      </c>
      <c r="AD290" s="44" t="str">
        <f>IF(AND(E290="Upstate",Q290&gt;=1945),"Furnace",IF(Q290&gt;=1980,"HW Boiler",IF(AND(E290="Downstate/LI/HV",Q290&gt;=1945),"Furnace","Steam Boiler")))</f>
        <v>Steam Boiler</v>
      </c>
      <c r="AE290" s="42">
        <f t="shared" si="129"/>
        <v>2</v>
      </c>
      <c r="AF290" s="45">
        <v>1990</v>
      </c>
      <c r="AG290" s="40">
        <f t="shared" si="130"/>
        <v>2</v>
      </c>
      <c r="AH290" s="45" t="str">
        <f>IF(AND(E290="Upstate",Q290&gt;=1945),"Forced Air",IF(Q290&gt;=1980,"Hydronic",IF(AND(E290="Downstate/LI/HV",Q290&gt;=1945),"Forced Air","Steam")))</f>
        <v>Steam</v>
      </c>
      <c r="AI290" s="40">
        <f t="shared" si="131"/>
        <v>2</v>
      </c>
      <c r="AJ290" s="46" t="s">
        <v>42</v>
      </c>
      <c r="AK290" s="40">
        <f t="shared" si="132"/>
        <v>0</v>
      </c>
      <c r="AL290" s="9" t="s">
        <v>1048</v>
      </c>
      <c r="AM290" s="9">
        <f t="shared" si="133"/>
        <v>4</v>
      </c>
      <c r="AN290" s="9" t="s">
        <v>1055</v>
      </c>
      <c r="AO290" s="47">
        <f>VLOOKUP(AN290,'Data Tables'!$E$4:$F$15,2,FALSE)</f>
        <v>20.157194</v>
      </c>
      <c r="AP290" s="9">
        <f t="shared" si="134"/>
        <v>0</v>
      </c>
      <c r="AQ290" s="9" t="s">
        <v>1050</v>
      </c>
      <c r="AR290" s="9">
        <f t="shared" si="135"/>
        <v>2</v>
      </c>
      <c r="AS290" s="9" t="str">
        <f t="shared" si="136"/>
        <v>NYC Dual Fuel</v>
      </c>
      <c r="AT290" s="9"/>
      <c r="AU290" s="9">
        <f t="shared" si="137"/>
        <v>3</v>
      </c>
      <c r="AV290" s="9">
        <f t="shared" si="138"/>
        <v>59</v>
      </c>
    </row>
    <row r="291" spans="1:48" x14ac:dyDescent="0.25">
      <c r="A291" s="9" t="s">
        <v>548</v>
      </c>
      <c r="B291" s="9" t="s">
        <v>549</v>
      </c>
      <c r="C291" s="9" t="s">
        <v>550</v>
      </c>
      <c r="D291" s="9" t="s">
        <v>503</v>
      </c>
      <c r="E291" t="s">
        <v>1035</v>
      </c>
      <c r="F291" t="str">
        <f t="shared" si="119"/>
        <v>Not NYC</v>
      </c>
      <c r="G291" s="9" t="s">
        <v>53</v>
      </c>
      <c r="H291" s="36">
        <v>44.692929999999997</v>
      </c>
      <c r="I291" s="36">
        <v>-73.466536000000005</v>
      </c>
      <c r="J291" s="40">
        <f t="shared" si="139"/>
        <v>2</v>
      </c>
      <c r="K291" s="40">
        <f t="shared" si="120"/>
        <v>0</v>
      </c>
      <c r="L291" s="40">
        <f t="shared" si="121"/>
        <v>1</v>
      </c>
      <c r="M291" s="41">
        <v>95035.853863636352</v>
      </c>
      <c r="N291" s="41">
        <v>10698.480625</v>
      </c>
      <c r="O291" s="41">
        <f>(M291/0.85)*116.9*0.0005</f>
        <v>6535.1125392112299</v>
      </c>
      <c r="P291" s="42">
        <f t="shared" si="122"/>
        <v>2</v>
      </c>
      <c r="Q291" s="43">
        <v>1932</v>
      </c>
      <c r="R291" s="43">
        <v>2017</v>
      </c>
      <c r="S291" s="40">
        <f t="shared" si="123"/>
        <v>0</v>
      </c>
      <c r="T291" s="40" t="s">
        <v>1162</v>
      </c>
      <c r="U291" s="40">
        <f t="shared" si="124"/>
        <v>4</v>
      </c>
      <c r="V291" s="40" t="str">
        <f>IFERROR(VLOOKUP(A291,'Data Tables'!$L$3:$M$89,2,FALSE),"No")</f>
        <v>No</v>
      </c>
      <c r="W291" s="40">
        <f t="shared" si="125"/>
        <v>0</v>
      </c>
      <c r="X291" s="43"/>
      <c r="Y291" s="40">
        <f t="shared" si="126"/>
        <v>0</v>
      </c>
      <c r="Z291" s="43" t="s">
        <v>46</v>
      </c>
      <c r="AA291" s="40">
        <f t="shared" si="127"/>
        <v>4</v>
      </c>
      <c r="AB291" s="43" t="s">
        <v>41</v>
      </c>
      <c r="AC291" s="42">
        <f t="shared" si="128"/>
        <v>2</v>
      </c>
      <c r="AD291" s="41" t="s">
        <v>54</v>
      </c>
      <c r="AE291" s="42">
        <f t="shared" si="129"/>
        <v>2</v>
      </c>
      <c r="AF291" s="45">
        <v>1990</v>
      </c>
      <c r="AG291" s="40">
        <f t="shared" si="130"/>
        <v>2</v>
      </c>
      <c r="AH291" s="43" t="s">
        <v>49</v>
      </c>
      <c r="AI291" s="40">
        <f t="shared" si="131"/>
        <v>2</v>
      </c>
      <c r="AJ291" s="46" t="s">
        <v>49</v>
      </c>
      <c r="AK291" s="40">
        <f t="shared" si="132"/>
        <v>1</v>
      </c>
      <c r="AL291" s="9" t="s">
        <v>1064</v>
      </c>
      <c r="AM291" s="9">
        <f t="shared" si="133"/>
        <v>1</v>
      </c>
      <c r="AN291" s="9" t="s">
        <v>1059</v>
      </c>
      <c r="AO291" s="47">
        <f>VLOOKUP(AN291,'Data Tables'!$E$4:$F$15,2,FALSE)</f>
        <v>4.5679997999999999</v>
      </c>
      <c r="AP291" s="9">
        <f t="shared" si="134"/>
        <v>4</v>
      </c>
      <c r="AQ291" s="9" t="s">
        <v>1061</v>
      </c>
      <c r="AR291" s="9">
        <f t="shared" si="135"/>
        <v>4</v>
      </c>
      <c r="AS291" s="9" t="str">
        <f t="shared" si="136"/>
        <v>Not NYC</v>
      </c>
      <c r="AT291" s="9"/>
      <c r="AU291" s="9">
        <f t="shared" si="137"/>
        <v>0</v>
      </c>
      <c r="AV291" s="9">
        <f t="shared" si="138"/>
        <v>59</v>
      </c>
    </row>
    <row r="292" spans="1:48" hidden="1" x14ac:dyDescent="0.25">
      <c r="A292" s="9" t="s">
        <v>314</v>
      </c>
      <c r="B292" s="9" t="s">
        <v>315</v>
      </c>
      <c r="C292" s="9" t="s">
        <v>62</v>
      </c>
      <c r="D292" s="9" t="s">
        <v>38</v>
      </c>
      <c r="E292" t="s">
        <v>1034</v>
      </c>
      <c r="F292" t="str">
        <f t="shared" si="119"/>
        <v>NYC</v>
      </c>
      <c r="G292" s="9" t="s">
        <v>316</v>
      </c>
      <c r="H292" s="36">
        <v>40.618699999999997</v>
      </c>
      <c r="I292" s="36">
        <v>-74.033199999999994</v>
      </c>
      <c r="J292" s="40">
        <f t="shared" si="139"/>
        <v>3</v>
      </c>
      <c r="K292" s="40">
        <f t="shared" si="120"/>
        <v>2</v>
      </c>
      <c r="L292" s="40">
        <f t="shared" si="121"/>
        <v>3</v>
      </c>
      <c r="M292" s="41">
        <v>61612.180758714283</v>
      </c>
      <c r="N292" s="41">
        <v>14649.651045338416</v>
      </c>
      <c r="O292" s="41">
        <f>(M292/0.85)*116.9*0.0005</f>
        <v>4236.743488643353</v>
      </c>
      <c r="P292" s="42">
        <f t="shared" si="122"/>
        <v>2</v>
      </c>
      <c r="Q292" s="43">
        <v>1931</v>
      </c>
      <c r="R292" s="43">
        <v>2020</v>
      </c>
      <c r="S292" s="40">
        <f t="shared" si="123"/>
        <v>0</v>
      </c>
      <c r="T292" s="40" t="s">
        <v>1162</v>
      </c>
      <c r="U292" s="40">
        <f t="shared" si="124"/>
        <v>4</v>
      </c>
      <c r="V292" s="40" t="str">
        <f>IFERROR(VLOOKUP(A292,'Data Tables'!$L$3:$M$89,2,FALSE),"No")</f>
        <v>No</v>
      </c>
      <c r="W292" s="40">
        <f t="shared" si="125"/>
        <v>0</v>
      </c>
      <c r="X292" s="43"/>
      <c r="Y292" s="40">
        <f t="shared" si="126"/>
        <v>0</v>
      </c>
      <c r="Z292" s="41" t="s">
        <v>67</v>
      </c>
      <c r="AA292" s="40">
        <f t="shared" si="127"/>
        <v>2</v>
      </c>
      <c r="AB292" s="41" t="s">
        <v>41</v>
      </c>
      <c r="AC292" s="42">
        <f t="shared" si="128"/>
        <v>2</v>
      </c>
      <c r="AD292" s="41" t="s">
        <v>74</v>
      </c>
      <c r="AE292" s="42">
        <f t="shared" si="129"/>
        <v>2</v>
      </c>
      <c r="AF292" s="45">
        <v>1990</v>
      </c>
      <c r="AG292" s="40">
        <f t="shared" si="130"/>
        <v>2</v>
      </c>
      <c r="AH292" s="45" t="str">
        <f>IF(AND(E292="Upstate",Q292&gt;=1945),"Forced Air",IF(Q292&gt;=1980,"Hydronic",IF(AND(E292="Downstate/LI/HV",Q292&gt;=1945),"Forced Air","Steam")))</f>
        <v>Steam</v>
      </c>
      <c r="AI292" s="40">
        <f t="shared" si="131"/>
        <v>2</v>
      </c>
      <c r="AJ292" s="46" t="s">
        <v>42</v>
      </c>
      <c r="AK292" s="40">
        <f t="shared" si="132"/>
        <v>0</v>
      </c>
      <c r="AL292" s="9" t="s">
        <v>1048</v>
      </c>
      <c r="AM292" s="9">
        <f t="shared" si="133"/>
        <v>4</v>
      </c>
      <c r="AN292" s="9" t="s">
        <v>1055</v>
      </c>
      <c r="AO292" s="47">
        <f>VLOOKUP(AN292,'Data Tables'!$E$4:$F$15,2,FALSE)</f>
        <v>20.157194</v>
      </c>
      <c r="AP292" s="9">
        <f t="shared" si="134"/>
        <v>0</v>
      </c>
      <c r="AQ292" s="9" t="s">
        <v>1050</v>
      </c>
      <c r="AR292" s="9">
        <f t="shared" si="135"/>
        <v>2</v>
      </c>
      <c r="AS292" s="9" t="str">
        <f t="shared" si="136"/>
        <v>NYC Natural Gas</v>
      </c>
      <c r="AT292" s="9"/>
      <c r="AU292" s="9">
        <f t="shared" si="137"/>
        <v>2</v>
      </c>
      <c r="AV292" s="9">
        <f t="shared" si="138"/>
        <v>59</v>
      </c>
    </row>
    <row r="293" spans="1:48" hidden="1" x14ac:dyDescent="0.25">
      <c r="A293" s="9" t="s">
        <v>322</v>
      </c>
      <c r="B293" s="9" t="s">
        <v>323</v>
      </c>
      <c r="C293" s="9" t="s">
        <v>62</v>
      </c>
      <c r="D293" s="9" t="s">
        <v>63</v>
      </c>
      <c r="E293" t="s">
        <v>63</v>
      </c>
      <c r="F293" t="str">
        <f t="shared" si="119"/>
        <v>NYC</v>
      </c>
      <c r="G293" s="9" t="s">
        <v>76</v>
      </c>
      <c r="H293" s="36">
        <v>40.765022799999997</v>
      </c>
      <c r="I293" s="36">
        <v>-73.952558999999994</v>
      </c>
      <c r="J293" s="40">
        <f t="shared" si="139"/>
        <v>4</v>
      </c>
      <c r="K293" s="40">
        <f t="shared" si="120"/>
        <v>4</v>
      </c>
      <c r="L293" s="40">
        <f t="shared" si="121"/>
        <v>4</v>
      </c>
      <c r="M293" s="41">
        <v>55219.513363764716</v>
      </c>
      <c r="N293" s="41">
        <v>23225.389532372094</v>
      </c>
      <c r="O293" s="41">
        <f>(M293/0.85)*116.9*0.0005</f>
        <v>3797.1535954259389</v>
      </c>
      <c r="P293" s="42">
        <f t="shared" si="122"/>
        <v>2</v>
      </c>
      <c r="Q293" s="43">
        <v>1955</v>
      </c>
      <c r="R293" s="43">
        <v>2011</v>
      </c>
      <c r="S293" s="40">
        <f t="shared" si="123"/>
        <v>0</v>
      </c>
      <c r="T293" s="40"/>
      <c r="U293" s="40">
        <f t="shared" si="124"/>
        <v>0</v>
      </c>
      <c r="V293" s="40" t="str">
        <f>IFERROR(VLOOKUP(A293,'Data Tables'!$L$3:$M$89,2,FALSE),"No")</f>
        <v>No</v>
      </c>
      <c r="W293" s="40">
        <f t="shared" si="125"/>
        <v>0</v>
      </c>
      <c r="X293" s="43" t="s">
        <v>1134</v>
      </c>
      <c r="Y293" s="40">
        <f t="shared" si="126"/>
        <v>4</v>
      </c>
      <c r="Z293" s="41" t="s">
        <v>40</v>
      </c>
      <c r="AA293" s="40">
        <f t="shared" si="127"/>
        <v>0</v>
      </c>
      <c r="AB293" s="44" t="str">
        <f>IF(AND(E293="Manhattan",G293="Multifamily Housing"),IF(Q293&lt;1980,"Dual Fuel","Natural Gas"),IF(AND(E293="Manhattan",G293&lt;&gt;"Multifamily Housing"),IF(Q293&lt;1945,"Oil",IF(Q293&lt;1980,"Dual Fuel","Natural Gas")),IF(E293="Downstate/LI/HV",IF(Q293&lt;1980,"Dual Fuel","Natural Gas"),IF(Q293&lt;1945,"Dual Fuel","Natural Gas"))))</f>
        <v>Dual Fuel</v>
      </c>
      <c r="AC293" s="42">
        <f t="shared" si="128"/>
        <v>3</v>
      </c>
      <c r="AD293" s="41" t="s">
        <v>54</v>
      </c>
      <c r="AE293" s="42">
        <f t="shared" si="129"/>
        <v>2</v>
      </c>
      <c r="AF293" s="45">
        <v>1990</v>
      </c>
      <c r="AG293" s="40">
        <f t="shared" si="130"/>
        <v>2</v>
      </c>
      <c r="AH293" s="43" t="s">
        <v>49</v>
      </c>
      <c r="AI293" s="40">
        <f t="shared" si="131"/>
        <v>2</v>
      </c>
      <c r="AJ293" s="46" t="s">
        <v>49</v>
      </c>
      <c r="AK293" s="40">
        <f t="shared" si="132"/>
        <v>1</v>
      </c>
      <c r="AL293" s="9" t="s">
        <v>1048</v>
      </c>
      <c r="AM293" s="9">
        <f t="shared" si="133"/>
        <v>4</v>
      </c>
      <c r="AN293" s="9" t="s">
        <v>1055</v>
      </c>
      <c r="AO293" s="47">
        <f>VLOOKUP(AN293,'Data Tables'!$E$4:$F$15,2,FALSE)</f>
        <v>20.157194</v>
      </c>
      <c r="AP293" s="9">
        <f t="shared" si="134"/>
        <v>0</v>
      </c>
      <c r="AQ293" s="9" t="s">
        <v>1050</v>
      </c>
      <c r="AR293" s="9">
        <f t="shared" si="135"/>
        <v>2</v>
      </c>
      <c r="AS293" s="9" t="str">
        <f t="shared" si="136"/>
        <v>NYC Dual Fuel</v>
      </c>
      <c r="AT293" s="9" t="s">
        <v>1162</v>
      </c>
      <c r="AU293" s="9">
        <f t="shared" si="137"/>
        <v>0</v>
      </c>
      <c r="AV293" s="9">
        <f t="shared" si="138"/>
        <v>58</v>
      </c>
    </row>
    <row r="294" spans="1:48" hidden="1" x14ac:dyDescent="0.25">
      <c r="A294" s="9" t="s">
        <v>376</v>
      </c>
      <c r="B294" s="9" t="s">
        <v>377</v>
      </c>
      <c r="C294" s="9" t="s">
        <v>62</v>
      </c>
      <c r="D294" s="9" t="s">
        <v>63</v>
      </c>
      <c r="E294" t="s">
        <v>63</v>
      </c>
      <c r="F294" t="str">
        <f t="shared" si="119"/>
        <v>NYC</v>
      </c>
      <c r="G294" s="9" t="s">
        <v>76</v>
      </c>
      <c r="H294" s="36">
        <v>40.732664999999997</v>
      </c>
      <c r="I294" s="36">
        <v>-73.9816</v>
      </c>
      <c r="J294" s="40">
        <f t="shared" si="139"/>
        <v>4</v>
      </c>
      <c r="K294" s="40">
        <f t="shared" si="120"/>
        <v>4</v>
      </c>
      <c r="L294" s="40">
        <f t="shared" si="121"/>
        <v>4</v>
      </c>
      <c r="M294" s="41">
        <v>168579.25757012606</v>
      </c>
      <c r="N294" s="41">
        <v>73508.39719627591</v>
      </c>
      <c r="O294" s="41">
        <v>11592.303064675141</v>
      </c>
      <c r="P294" s="42">
        <f t="shared" si="122"/>
        <v>3</v>
      </c>
      <c r="Q294" s="43">
        <v>1910</v>
      </c>
      <c r="R294" s="43"/>
      <c r="S294" s="40">
        <f t="shared" si="123"/>
        <v>4</v>
      </c>
      <c r="T294" s="40"/>
      <c r="U294" s="40">
        <f t="shared" si="124"/>
        <v>0</v>
      </c>
      <c r="V294" s="40" t="str">
        <f>IFERROR(VLOOKUP(A294,'Data Tables'!$L$3:$M$89,2,FALSE),"No")</f>
        <v>No</v>
      </c>
      <c r="W294" s="40">
        <f t="shared" si="125"/>
        <v>0</v>
      </c>
      <c r="X294" s="43"/>
      <c r="Y294" s="40">
        <f t="shared" si="126"/>
        <v>0</v>
      </c>
      <c r="Z294" s="41" t="s">
        <v>40</v>
      </c>
      <c r="AA294" s="40">
        <f t="shared" si="127"/>
        <v>0</v>
      </c>
      <c r="AB294" s="41" t="s">
        <v>41</v>
      </c>
      <c r="AC294" s="42">
        <f t="shared" si="128"/>
        <v>2</v>
      </c>
      <c r="AD294" s="41" t="s">
        <v>104</v>
      </c>
      <c r="AE294" s="42">
        <f t="shared" si="129"/>
        <v>3</v>
      </c>
      <c r="AF294" s="43">
        <v>2013</v>
      </c>
      <c r="AG294" s="40">
        <f t="shared" si="130"/>
        <v>1</v>
      </c>
      <c r="AH294" s="45" t="str">
        <f t="shared" ref="AH294:AH305" si="140">IF(AND(E294="Upstate",Q294&gt;=1945),"Forced Air",IF(Q294&gt;=1980,"Hydronic",IF(AND(E294="Downstate/LI/HV",Q294&gt;=1945),"Forced Air","Steam")))</f>
        <v>Steam</v>
      </c>
      <c r="AI294" s="40">
        <f t="shared" si="131"/>
        <v>2</v>
      </c>
      <c r="AJ294" s="46" t="s">
        <v>42</v>
      </c>
      <c r="AK294" s="40">
        <f t="shared" si="132"/>
        <v>0</v>
      </c>
      <c r="AL294" s="9" t="s">
        <v>1048</v>
      </c>
      <c r="AM294" s="9">
        <f t="shared" si="133"/>
        <v>4</v>
      </c>
      <c r="AN294" s="9" t="s">
        <v>1055</v>
      </c>
      <c r="AO294" s="47">
        <f>VLOOKUP(AN294,'Data Tables'!$E$4:$F$15,2,FALSE)</f>
        <v>20.157194</v>
      </c>
      <c r="AP294" s="9">
        <f t="shared" si="134"/>
        <v>0</v>
      </c>
      <c r="AQ294" s="9" t="s">
        <v>1050</v>
      </c>
      <c r="AR294" s="9">
        <f t="shared" si="135"/>
        <v>2</v>
      </c>
      <c r="AS294" s="9" t="str">
        <f t="shared" si="136"/>
        <v>NYC Natural Gas</v>
      </c>
      <c r="AT294" s="9" t="s">
        <v>1162</v>
      </c>
      <c r="AU294" s="9">
        <f t="shared" si="137"/>
        <v>0</v>
      </c>
      <c r="AV294" s="9">
        <f t="shared" si="138"/>
        <v>58</v>
      </c>
    </row>
    <row r="295" spans="1:48" hidden="1" x14ac:dyDescent="0.25">
      <c r="A295" s="9" t="s">
        <v>160</v>
      </c>
      <c r="B295" s="9" t="s">
        <v>160</v>
      </c>
      <c r="C295" s="9" t="s">
        <v>38</v>
      </c>
      <c r="D295" s="9" t="s">
        <v>38</v>
      </c>
      <c r="E295" t="s">
        <v>1034</v>
      </c>
      <c r="F295" t="str">
        <f t="shared" si="119"/>
        <v>NYC</v>
      </c>
      <c r="G295" s="9" t="s">
        <v>76</v>
      </c>
      <c r="H295" s="36">
        <v>40.6566616</v>
      </c>
      <c r="I295" s="36">
        <v>-73.944000799999998</v>
      </c>
      <c r="J295" s="40">
        <f t="shared" si="139"/>
        <v>4</v>
      </c>
      <c r="K295" s="40">
        <f t="shared" si="120"/>
        <v>4</v>
      </c>
      <c r="L295" s="40">
        <f t="shared" si="121"/>
        <v>4</v>
      </c>
      <c r="M295" s="41">
        <v>176526.21027458826</v>
      </c>
      <c r="N295" s="41">
        <v>74247.12291997674</v>
      </c>
      <c r="O295" s="41">
        <f>(M295/0.85)*116.9*0.0005</f>
        <v>12138.772930058452</v>
      </c>
      <c r="P295" s="42">
        <f t="shared" si="122"/>
        <v>3</v>
      </c>
      <c r="Q295" s="43">
        <v>1837</v>
      </c>
      <c r="R295" s="43">
        <v>1997</v>
      </c>
      <c r="S295" s="40">
        <f t="shared" si="123"/>
        <v>2</v>
      </c>
      <c r="T295" s="40" t="s">
        <v>1162</v>
      </c>
      <c r="U295" s="40">
        <f t="shared" si="124"/>
        <v>4</v>
      </c>
      <c r="V295" s="40" t="str">
        <f>IFERROR(VLOOKUP(A295,'Data Tables'!$L$3:$M$89,2,FALSE),"No")</f>
        <v>No</v>
      </c>
      <c r="W295" s="40">
        <f t="shared" si="125"/>
        <v>0</v>
      </c>
      <c r="X295" s="43"/>
      <c r="Y295" s="40">
        <f t="shared" si="126"/>
        <v>0</v>
      </c>
      <c r="Z295" s="41" t="s">
        <v>156</v>
      </c>
      <c r="AA295" s="40">
        <f t="shared" si="127"/>
        <v>0</v>
      </c>
      <c r="AB295" s="41" t="s">
        <v>41</v>
      </c>
      <c r="AC295" s="42">
        <f t="shared" si="128"/>
        <v>2</v>
      </c>
      <c r="AD295" s="41" t="s">
        <v>104</v>
      </c>
      <c r="AE295" s="42">
        <f t="shared" si="129"/>
        <v>3</v>
      </c>
      <c r="AF295" s="43">
        <v>2019</v>
      </c>
      <c r="AG295" s="40">
        <f t="shared" si="130"/>
        <v>1</v>
      </c>
      <c r="AH295" s="45" t="str">
        <f t="shared" si="140"/>
        <v>Steam</v>
      </c>
      <c r="AI295" s="40">
        <f t="shared" si="131"/>
        <v>2</v>
      </c>
      <c r="AJ295" s="46" t="s">
        <v>42</v>
      </c>
      <c r="AK295" s="40">
        <f t="shared" si="132"/>
        <v>0</v>
      </c>
      <c r="AL295" s="9" t="s">
        <v>1048</v>
      </c>
      <c r="AM295" s="9">
        <f t="shared" si="133"/>
        <v>4</v>
      </c>
      <c r="AN295" s="9" t="s">
        <v>1055</v>
      </c>
      <c r="AO295" s="47">
        <f>VLOOKUP(AN295,'Data Tables'!$E$4:$F$15,2,FALSE)</f>
        <v>20.157194</v>
      </c>
      <c r="AP295" s="9">
        <f t="shared" si="134"/>
        <v>0</v>
      </c>
      <c r="AQ295" s="9" t="s">
        <v>1050</v>
      </c>
      <c r="AR295" s="9">
        <f t="shared" si="135"/>
        <v>2</v>
      </c>
      <c r="AS295" s="9" t="str">
        <f t="shared" si="136"/>
        <v>NYC Natural Gas</v>
      </c>
      <c r="AT295" s="9" t="s">
        <v>1162</v>
      </c>
      <c r="AU295" s="9">
        <f t="shared" si="137"/>
        <v>0</v>
      </c>
      <c r="AV295" s="9">
        <f t="shared" si="138"/>
        <v>58</v>
      </c>
    </row>
    <row r="296" spans="1:48" x14ac:dyDescent="0.25">
      <c r="A296" s="9" t="s">
        <v>569</v>
      </c>
      <c r="B296" s="9" t="s">
        <v>570</v>
      </c>
      <c r="C296" s="9" t="s">
        <v>437</v>
      </c>
      <c r="D296" s="9" t="s">
        <v>437</v>
      </c>
      <c r="E296" t="s">
        <v>1034</v>
      </c>
      <c r="F296" t="str">
        <f t="shared" si="119"/>
        <v>Not NYC</v>
      </c>
      <c r="G296" s="9" t="s">
        <v>76</v>
      </c>
      <c r="H296" s="36">
        <v>42.655849000000003</v>
      </c>
      <c r="I296" s="36">
        <v>-73.805082999999996</v>
      </c>
      <c r="J296" s="40">
        <f t="shared" si="139"/>
        <v>4</v>
      </c>
      <c r="K296" s="40">
        <f t="shared" si="120"/>
        <v>4</v>
      </c>
      <c r="L296" s="40">
        <f t="shared" si="121"/>
        <v>4</v>
      </c>
      <c r="M296" s="41">
        <v>83545.230766852124</v>
      </c>
      <c r="N296" s="41">
        <v>36429.60643903436</v>
      </c>
      <c r="O296" s="41">
        <f>(M296/0.85)*116.9*0.0005</f>
        <v>5744.9632215558904</v>
      </c>
      <c r="P296" s="42">
        <f t="shared" si="122"/>
        <v>2</v>
      </c>
      <c r="Q296" s="43">
        <v>1869</v>
      </c>
      <c r="R296" s="43">
        <v>2014</v>
      </c>
      <c r="S296" s="40">
        <f t="shared" si="123"/>
        <v>0</v>
      </c>
      <c r="T296" s="40"/>
      <c r="U296" s="40">
        <f t="shared" si="124"/>
        <v>0</v>
      </c>
      <c r="V296" s="40" t="str">
        <f>IFERROR(VLOOKUP(A296,'Data Tables'!$L$3:$M$89,2,FALSE),"No")</f>
        <v>No</v>
      </c>
      <c r="W296" s="40">
        <f t="shared" si="125"/>
        <v>0</v>
      </c>
      <c r="X296" s="43"/>
      <c r="Y296" s="40">
        <f t="shared" si="126"/>
        <v>0</v>
      </c>
      <c r="Z296" s="43" t="s">
        <v>156</v>
      </c>
      <c r="AA296" s="40">
        <f t="shared" si="127"/>
        <v>0</v>
      </c>
      <c r="AB296" s="44" t="str">
        <f>IF(AND(E296="Manhattan",G296="Multifamily Housing"),IF(Q296&lt;1980,"Dual Fuel","Natural Gas"),IF(AND(E296="Manhattan",G296&lt;&gt;"Multifamily Housing"),IF(Q296&lt;1945,"Oil",IF(Q296&lt;1980,"Dual Fuel","Natural Gas")),IF(E296="Downstate/LI/HV",IF(Q296&lt;1980,"Dual Fuel","Natural Gas"),IF(Q296&lt;1945,"Dual Fuel","Natural Gas"))))</f>
        <v>Dual Fuel</v>
      </c>
      <c r="AC296" s="42">
        <f t="shared" si="128"/>
        <v>3</v>
      </c>
      <c r="AD296" s="44" t="str">
        <f>IF(AND(E296="Upstate",Q296&gt;=1945),"Furnace",IF(Q296&gt;=1980,"HW Boiler",IF(AND(E296="Downstate/LI/HV",Q296&gt;=1945),"Furnace","Steam Boiler")))</f>
        <v>Steam Boiler</v>
      </c>
      <c r="AE296" s="42">
        <f t="shared" si="129"/>
        <v>2</v>
      </c>
      <c r="AF296" s="45">
        <v>1990</v>
      </c>
      <c r="AG296" s="40">
        <f t="shared" si="130"/>
        <v>2</v>
      </c>
      <c r="AH296" s="45" t="str">
        <f t="shared" si="140"/>
        <v>Steam</v>
      </c>
      <c r="AI296" s="40">
        <f t="shared" si="131"/>
        <v>2</v>
      </c>
      <c r="AJ296" s="46" t="s">
        <v>42</v>
      </c>
      <c r="AK296" s="40">
        <f t="shared" si="132"/>
        <v>0</v>
      </c>
      <c r="AL296" s="9" t="s">
        <v>1060</v>
      </c>
      <c r="AM296" s="9">
        <f t="shared" si="133"/>
        <v>2</v>
      </c>
      <c r="AN296" s="9" t="s">
        <v>1047</v>
      </c>
      <c r="AO296" s="47">
        <f>VLOOKUP(AN296,'Data Tables'!$E$4:$F$15,2,FALSE)</f>
        <v>8.6002589999999994</v>
      </c>
      <c r="AP296" s="9">
        <f t="shared" si="134"/>
        <v>4</v>
      </c>
      <c r="AQ296" s="9" t="s">
        <v>1061</v>
      </c>
      <c r="AR296" s="9">
        <f t="shared" si="135"/>
        <v>4</v>
      </c>
      <c r="AS296" s="9" t="str">
        <f t="shared" si="136"/>
        <v>Not NYC</v>
      </c>
      <c r="AT296" s="9"/>
      <c r="AU296" s="9">
        <f t="shared" si="137"/>
        <v>0</v>
      </c>
      <c r="AV296" s="9">
        <f t="shared" si="138"/>
        <v>58</v>
      </c>
    </row>
    <row r="297" spans="1:48" x14ac:dyDescent="0.25">
      <c r="A297" s="9" t="s">
        <v>579</v>
      </c>
      <c r="B297" s="9" t="s">
        <v>580</v>
      </c>
      <c r="C297" s="9" t="s">
        <v>581</v>
      </c>
      <c r="D297" s="9" t="s">
        <v>582</v>
      </c>
      <c r="E297" t="s">
        <v>1035</v>
      </c>
      <c r="F297" t="str">
        <f t="shared" si="119"/>
        <v>Not NYC</v>
      </c>
      <c r="G297" s="9" t="s">
        <v>76</v>
      </c>
      <c r="H297" s="36">
        <v>43.093536</v>
      </c>
      <c r="I297" s="36">
        <v>-79.050246000000001</v>
      </c>
      <c r="J297" s="40">
        <f t="shared" si="139"/>
        <v>4</v>
      </c>
      <c r="K297" s="40">
        <f t="shared" si="120"/>
        <v>4</v>
      </c>
      <c r="L297" s="40">
        <f t="shared" si="121"/>
        <v>4</v>
      </c>
      <c r="M297" s="41">
        <v>79585.631809759085</v>
      </c>
      <c r="N297" s="41">
        <v>34703.037126348434</v>
      </c>
      <c r="O297" s="41">
        <f>(M297/0.85)*116.9*0.0005</f>
        <v>5472.6825638593164</v>
      </c>
      <c r="P297" s="42">
        <f t="shared" si="122"/>
        <v>2</v>
      </c>
      <c r="Q297" s="43">
        <v>1895</v>
      </c>
      <c r="R297" s="43">
        <v>2019</v>
      </c>
      <c r="S297" s="40">
        <f t="shared" si="123"/>
        <v>0</v>
      </c>
      <c r="T297" s="40"/>
      <c r="U297" s="40">
        <f t="shared" si="124"/>
        <v>0</v>
      </c>
      <c r="V297" s="40" t="str">
        <f>IFERROR(VLOOKUP(A297,'Data Tables'!$L$3:$M$89,2,FALSE),"No")</f>
        <v>No</v>
      </c>
      <c r="W297" s="40">
        <f t="shared" si="125"/>
        <v>0</v>
      </c>
      <c r="X297" s="43"/>
      <c r="Y297" s="40">
        <f t="shared" si="126"/>
        <v>0</v>
      </c>
      <c r="Z297" s="43" t="s">
        <v>156</v>
      </c>
      <c r="AA297" s="40">
        <f t="shared" si="127"/>
        <v>0</v>
      </c>
      <c r="AB297" s="44" t="str">
        <f>IF(AND(E297="Manhattan",G297="Multifamily Housing"),IF(Q297&lt;1980,"Dual Fuel","Natural Gas"),IF(AND(E297="Manhattan",G297&lt;&gt;"Multifamily Housing"),IF(Q297&lt;1945,"Oil",IF(Q297&lt;1980,"Dual Fuel","Natural Gas")),IF(E297="Downstate/LI/HV",IF(Q297&lt;1980,"Dual Fuel","Natural Gas"),IF(Q297&lt;1945,"Dual Fuel","Natural Gas"))))</f>
        <v>Dual Fuel</v>
      </c>
      <c r="AC297" s="42">
        <f t="shared" si="128"/>
        <v>3</v>
      </c>
      <c r="AD297" s="44" t="str">
        <f>IF(AND(E297="Upstate",Q297&gt;=1945),"Furnace",IF(Q297&gt;=1980,"HW Boiler",IF(AND(E297="Downstate/LI/HV",Q297&gt;=1945),"Furnace","Steam Boiler")))</f>
        <v>Steam Boiler</v>
      </c>
      <c r="AE297" s="42">
        <f t="shared" si="129"/>
        <v>2</v>
      </c>
      <c r="AF297" s="45">
        <v>1990</v>
      </c>
      <c r="AG297" s="40">
        <f t="shared" si="130"/>
        <v>2</v>
      </c>
      <c r="AH297" s="45" t="str">
        <f t="shared" si="140"/>
        <v>Steam</v>
      </c>
      <c r="AI297" s="40">
        <f t="shared" si="131"/>
        <v>2</v>
      </c>
      <c r="AJ297" s="46" t="s">
        <v>42</v>
      </c>
      <c r="AK297" s="40">
        <f t="shared" si="132"/>
        <v>0</v>
      </c>
      <c r="AL297" s="9" t="s">
        <v>1060</v>
      </c>
      <c r="AM297" s="9">
        <f t="shared" si="133"/>
        <v>2</v>
      </c>
      <c r="AN297" s="9" t="s">
        <v>1047</v>
      </c>
      <c r="AO297" s="47">
        <f>VLOOKUP(AN297,'Data Tables'!$E$4:$F$15,2,FALSE)</f>
        <v>8.6002589999999994</v>
      </c>
      <c r="AP297" s="9">
        <f t="shared" si="134"/>
        <v>4</v>
      </c>
      <c r="AQ297" s="9" t="s">
        <v>1061</v>
      </c>
      <c r="AR297" s="9">
        <f t="shared" si="135"/>
        <v>4</v>
      </c>
      <c r="AS297" s="9" t="str">
        <f t="shared" si="136"/>
        <v>Not NYC</v>
      </c>
      <c r="AT297" s="9"/>
      <c r="AU297" s="9">
        <f t="shared" si="137"/>
        <v>0</v>
      </c>
      <c r="AV297" s="9">
        <f t="shared" si="138"/>
        <v>58</v>
      </c>
    </row>
    <row r="298" spans="1:48" x14ac:dyDescent="0.25">
      <c r="A298" s="9" t="s">
        <v>586</v>
      </c>
      <c r="B298" s="9" t="s">
        <v>587</v>
      </c>
      <c r="C298" s="9" t="s">
        <v>413</v>
      </c>
      <c r="D298" s="9" t="s">
        <v>414</v>
      </c>
      <c r="E298" t="s">
        <v>1035</v>
      </c>
      <c r="F298" t="str">
        <f t="shared" si="119"/>
        <v>Not NYC</v>
      </c>
      <c r="G298" s="9" t="s">
        <v>76</v>
      </c>
      <c r="H298" s="36">
        <v>43.041173000000001</v>
      </c>
      <c r="I298" s="36">
        <v>-76.138046000000003</v>
      </c>
      <c r="J298" s="40">
        <f t="shared" si="139"/>
        <v>4</v>
      </c>
      <c r="K298" s="40">
        <f t="shared" si="120"/>
        <v>4</v>
      </c>
      <c r="L298" s="40">
        <f t="shared" si="121"/>
        <v>4</v>
      </c>
      <c r="M298" s="41">
        <v>77654.457657934516</v>
      </c>
      <c r="N298" s="41">
        <v>33860.955374099351</v>
      </c>
      <c r="O298" s="41">
        <v>5339.885941301498</v>
      </c>
      <c r="P298" s="42">
        <f t="shared" si="122"/>
        <v>2</v>
      </c>
      <c r="Q298" s="43">
        <v>1929</v>
      </c>
      <c r="R298" s="43">
        <v>2017</v>
      </c>
      <c r="S298" s="40">
        <f t="shared" si="123"/>
        <v>0</v>
      </c>
      <c r="T298" s="40"/>
      <c r="U298" s="40">
        <f t="shared" si="124"/>
        <v>0</v>
      </c>
      <c r="V298" s="40" t="str">
        <f>IFERROR(VLOOKUP(A298,'Data Tables'!$L$3:$M$89,2,FALSE),"No")</f>
        <v>No</v>
      </c>
      <c r="W298" s="40">
        <f t="shared" si="125"/>
        <v>0</v>
      </c>
      <c r="X298" s="43"/>
      <c r="Y298" s="40">
        <f t="shared" si="126"/>
        <v>0</v>
      </c>
      <c r="Z298" s="43" t="s">
        <v>40</v>
      </c>
      <c r="AA298" s="40">
        <f t="shared" si="127"/>
        <v>0</v>
      </c>
      <c r="AB298" s="44" t="str">
        <f>IF(AND(E298="Manhattan",G298="Multifamily Housing"),IF(Q298&lt;1980,"Dual Fuel","Natural Gas"),IF(AND(E298="Manhattan",G298&lt;&gt;"Multifamily Housing"),IF(Q298&lt;1945,"Oil",IF(Q298&lt;1980,"Dual Fuel","Natural Gas")),IF(E298="Downstate/LI/HV",IF(Q298&lt;1980,"Dual Fuel","Natural Gas"),IF(Q298&lt;1945,"Dual Fuel","Natural Gas"))))</f>
        <v>Dual Fuel</v>
      </c>
      <c r="AC298" s="42">
        <f t="shared" si="128"/>
        <v>3</v>
      </c>
      <c r="AD298" s="44" t="str">
        <f>IF(AND(E298="Upstate",Q298&gt;=1945),"Furnace",IF(Q298&gt;=1980,"HW Boiler",IF(AND(E298="Downstate/LI/HV",Q298&gt;=1945),"Furnace","Steam Boiler")))</f>
        <v>Steam Boiler</v>
      </c>
      <c r="AE298" s="42">
        <f t="shared" si="129"/>
        <v>2</v>
      </c>
      <c r="AF298" s="45">
        <v>1990</v>
      </c>
      <c r="AG298" s="40">
        <f t="shared" si="130"/>
        <v>2</v>
      </c>
      <c r="AH298" s="45" t="str">
        <f t="shared" si="140"/>
        <v>Steam</v>
      </c>
      <c r="AI298" s="40">
        <f t="shared" si="131"/>
        <v>2</v>
      </c>
      <c r="AJ298" s="46" t="s">
        <v>42</v>
      </c>
      <c r="AK298" s="40">
        <f t="shared" si="132"/>
        <v>0</v>
      </c>
      <c r="AL298" s="9" t="s">
        <v>1060</v>
      </c>
      <c r="AM298" s="9">
        <f t="shared" si="133"/>
        <v>2</v>
      </c>
      <c r="AN298" s="9" t="s">
        <v>1047</v>
      </c>
      <c r="AO298" s="47">
        <f>VLOOKUP(AN298,'Data Tables'!$E$4:$F$15,2,FALSE)</f>
        <v>8.6002589999999994</v>
      </c>
      <c r="AP298" s="9">
        <f t="shared" si="134"/>
        <v>4</v>
      </c>
      <c r="AQ298" s="9" t="s">
        <v>1061</v>
      </c>
      <c r="AR298" s="9">
        <f t="shared" si="135"/>
        <v>4</v>
      </c>
      <c r="AS298" s="9" t="str">
        <f t="shared" si="136"/>
        <v>Not NYC</v>
      </c>
      <c r="AT298" s="9"/>
      <c r="AU298" s="9">
        <f t="shared" si="137"/>
        <v>0</v>
      </c>
      <c r="AV298" s="9">
        <f t="shared" si="138"/>
        <v>58</v>
      </c>
    </row>
    <row r="299" spans="1:48" x14ac:dyDescent="0.25">
      <c r="A299" s="9" t="s">
        <v>654</v>
      </c>
      <c r="B299" s="9" t="s">
        <v>655</v>
      </c>
      <c r="C299" s="9" t="s">
        <v>573</v>
      </c>
      <c r="D299" s="9" t="s">
        <v>450</v>
      </c>
      <c r="E299" t="s">
        <v>1034</v>
      </c>
      <c r="F299" t="str">
        <f t="shared" si="119"/>
        <v>Not NYC</v>
      </c>
      <c r="G299" s="9" t="s">
        <v>76</v>
      </c>
      <c r="H299" s="36">
        <v>40.685893999999998</v>
      </c>
      <c r="I299" s="36">
        <v>-73.634658999999999</v>
      </c>
      <c r="J299" s="40">
        <f t="shared" si="139"/>
        <v>4</v>
      </c>
      <c r="K299" s="40">
        <f t="shared" si="120"/>
        <v>4</v>
      </c>
      <c r="L299" s="40">
        <f t="shared" si="121"/>
        <v>4</v>
      </c>
      <c r="M299" s="41">
        <v>61189.706213970225</v>
      </c>
      <c r="N299" s="41">
        <v>26681.557942138181</v>
      </c>
      <c r="O299" s="41">
        <f t="shared" ref="O299:O321" si="141">(M299/0.85)*116.9*0.0005</f>
        <v>4207.6921508312471</v>
      </c>
      <c r="P299" s="42">
        <f t="shared" si="122"/>
        <v>2</v>
      </c>
      <c r="Q299" s="43">
        <v>1941</v>
      </c>
      <c r="R299" s="43"/>
      <c r="S299" s="40">
        <f t="shared" si="123"/>
        <v>4</v>
      </c>
      <c r="T299" s="40"/>
      <c r="U299" s="40">
        <f t="shared" si="124"/>
        <v>0</v>
      </c>
      <c r="V299" s="40" t="str">
        <f>IFERROR(VLOOKUP(A299,'Data Tables'!$L$3:$M$89,2,FALSE),"No")</f>
        <v>No</v>
      </c>
      <c r="W299" s="40">
        <f t="shared" si="125"/>
        <v>0</v>
      </c>
      <c r="X299" s="43"/>
      <c r="Y299" s="40">
        <f t="shared" si="126"/>
        <v>0</v>
      </c>
      <c r="Z299" s="43" t="s">
        <v>156</v>
      </c>
      <c r="AA299" s="40">
        <f t="shared" si="127"/>
        <v>0</v>
      </c>
      <c r="AB299" s="43" t="s">
        <v>41</v>
      </c>
      <c r="AC299" s="42">
        <f t="shared" si="128"/>
        <v>2</v>
      </c>
      <c r="AD299" s="41" t="s">
        <v>104</v>
      </c>
      <c r="AE299" s="42">
        <f t="shared" si="129"/>
        <v>3</v>
      </c>
      <c r="AF299" s="45">
        <v>1990</v>
      </c>
      <c r="AG299" s="40">
        <f t="shared" si="130"/>
        <v>2</v>
      </c>
      <c r="AH299" s="45" t="str">
        <f t="shared" si="140"/>
        <v>Steam</v>
      </c>
      <c r="AI299" s="40">
        <f t="shared" si="131"/>
        <v>2</v>
      </c>
      <c r="AJ299" s="46" t="s">
        <v>42</v>
      </c>
      <c r="AK299" s="40">
        <f t="shared" si="132"/>
        <v>0</v>
      </c>
      <c r="AL299" s="9" t="s">
        <v>1048</v>
      </c>
      <c r="AM299" s="9">
        <f t="shared" si="133"/>
        <v>4</v>
      </c>
      <c r="AN299" s="9" t="s">
        <v>1065</v>
      </c>
      <c r="AO299" s="47">
        <f>VLOOKUP(AN299,'Data Tables'!$E$4:$F$15,2,FALSE)</f>
        <v>18.809999999999999</v>
      </c>
      <c r="AP299" s="9">
        <f t="shared" si="134"/>
        <v>1</v>
      </c>
      <c r="AQ299" s="9" t="s">
        <v>1058</v>
      </c>
      <c r="AR299" s="9">
        <f t="shared" si="135"/>
        <v>1</v>
      </c>
      <c r="AS299" s="9" t="str">
        <f t="shared" si="136"/>
        <v>Not NYC</v>
      </c>
      <c r="AT299" s="9"/>
      <c r="AU299" s="9">
        <f t="shared" si="137"/>
        <v>0</v>
      </c>
      <c r="AV299" s="9">
        <f t="shared" si="138"/>
        <v>58</v>
      </c>
    </row>
    <row r="300" spans="1:48" x14ac:dyDescent="0.25">
      <c r="A300" s="9" t="s">
        <v>753</v>
      </c>
      <c r="B300" s="9" t="s">
        <v>754</v>
      </c>
      <c r="C300" s="9" t="s">
        <v>755</v>
      </c>
      <c r="D300" s="9" t="s">
        <v>442</v>
      </c>
      <c r="E300" t="s">
        <v>1034</v>
      </c>
      <c r="F300" t="str">
        <f t="shared" si="119"/>
        <v>Not NYC</v>
      </c>
      <c r="G300" s="9" t="s">
        <v>76</v>
      </c>
      <c r="H300" s="36">
        <v>41.196717999999997</v>
      </c>
      <c r="I300" s="36">
        <v>-73.724626999999998</v>
      </c>
      <c r="J300" s="40">
        <f t="shared" si="139"/>
        <v>4</v>
      </c>
      <c r="K300" s="40">
        <f t="shared" si="120"/>
        <v>4</v>
      </c>
      <c r="L300" s="40">
        <f t="shared" si="121"/>
        <v>4</v>
      </c>
      <c r="M300" s="41">
        <v>46250.239269399157</v>
      </c>
      <c r="N300" s="41">
        <v>20167.255495377543</v>
      </c>
      <c r="O300" s="41">
        <f t="shared" si="141"/>
        <v>3180.3841003486837</v>
      </c>
      <c r="P300" s="42">
        <f t="shared" si="122"/>
        <v>1</v>
      </c>
      <c r="Q300" s="43">
        <v>1916</v>
      </c>
      <c r="R300" s="43"/>
      <c r="S300" s="40">
        <f t="shared" si="123"/>
        <v>4</v>
      </c>
      <c r="T300" s="40"/>
      <c r="U300" s="40">
        <f t="shared" si="124"/>
        <v>0</v>
      </c>
      <c r="V300" s="40" t="str">
        <f>IFERROR(VLOOKUP(A300,'Data Tables'!$L$3:$M$89,2,FALSE),"No")</f>
        <v>No</v>
      </c>
      <c r="W300" s="40">
        <f t="shared" si="125"/>
        <v>0</v>
      </c>
      <c r="X300" s="43"/>
      <c r="Y300" s="40">
        <f t="shared" si="126"/>
        <v>0</v>
      </c>
      <c r="Z300" s="43" t="s">
        <v>77</v>
      </c>
      <c r="AA300" s="40">
        <f t="shared" si="127"/>
        <v>1</v>
      </c>
      <c r="AB300" s="44" t="str">
        <f>IF(AND(E300="Manhattan",G300="Multifamily Housing"),IF(Q300&lt;1980,"Dual Fuel","Natural Gas"),IF(AND(E300="Manhattan",G300&lt;&gt;"Multifamily Housing"),IF(Q300&lt;1945,"Oil",IF(Q300&lt;1980,"Dual Fuel","Natural Gas")),IF(E300="Downstate/LI/HV",IF(Q300&lt;1980,"Dual Fuel","Natural Gas"),IF(Q300&lt;1945,"Dual Fuel","Natural Gas"))))</f>
        <v>Dual Fuel</v>
      </c>
      <c r="AC300" s="42">
        <f t="shared" si="128"/>
        <v>3</v>
      </c>
      <c r="AD300" s="44" t="str">
        <f>IF(AND(E300="Upstate",Q300&gt;=1945),"Furnace",IF(Q300&gt;=1980,"HW Boiler",IF(AND(E300="Downstate/LI/HV",Q300&gt;=1945),"Furnace","Steam Boiler")))</f>
        <v>Steam Boiler</v>
      </c>
      <c r="AE300" s="42">
        <f t="shared" si="129"/>
        <v>2</v>
      </c>
      <c r="AF300" s="45">
        <v>1990</v>
      </c>
      <c r="AG300" s="40">
        <f t="shared" si="130"/>
        <v>2</v>
      </c>
      <c r="AH300" s="45" t="str">
        <f t="shared" si="140"/>
        <v>Steam</v>
      </c>
      <c r="AI300" s="40">
        <f t="shared" si="131"/>
        <v>2</v>
      </c>
      <c r="AJ300" s="46" t="s">
        <v>42</v>
      </c>
      <c r="AK300" s="40">
        <f t="shared" si="132"/>
        <v>0</v>
      </c>
      <c r="AL300" s="9" t="s">
        <v>1048</v>
      </c>
      <c r="AM300" s="9">
        <f t="shared" si="133"/>
        <v>4</v>
      </c>
      <c r="AN300" s="9" t="s">
        <v>1055</v>
      </c>
      <c r="AO300" s="47">
        <f>VLOOKUP(AN300,'Data Tables'!$E$4:$F$15,2,FALSE)</f>
        <v>20.157194</v>
      </c>
      <c r="AP300" s="9">
        <f t="shared" si="134"/>
        <v>0</v>
      </c>
      <c r="AQ300" s="9" t="s">
        <v>1050</v>
      </c>
      <c r="AR300" s="9">
        <f t="shared" si="135"/>
        <v>2</v>
      </c>
      <c r="AS300" s="9" t="str">
        <f t="shared" si="136"/>
        <v>Not NYC</v>
      </c>
      <c r="AT300" s="9"/>
      <c r="AU300" s="9">
        <f t="shared" si="137"/>
        <v>0</v>
      </c>
      <c r="AV300" s="9">
        <f t="shared" si="138"/>
        <v>58</v>
      </c>
    </row>
    <row r="301" spans="1:48" x14ac:dyDescent="0.25">
      <c r="A301" s="9" t="s">
        <v>762</v>
      </c>
      <c r="B301" s="9" t="s">
        <v>763</v>
      </c>
      <c r="C301" s="9" t="s">
        <v>516</v>
      </c>
      <c r="D301" s="9" t="s">
        <v>428</v>
      </c>
      <c r="E301" t="s">
        <v>1035</v>
      </c>
      <c r="F301" t="str">
        <f t="shared" si="119"/>
        <v>Not NYC</v>
      </c>
      <c r="G301" s="9" t="s">
        <v>76</v>
      </c>
      <c r="H301" s="36">
        <v>42.092548999999998</v>
      </c>
      <c r="I301" s="36">
        <v>-75.935772</v>
      </c>
      <c r="J301" s="40">
        <f t="shared" si="139"/>
        <v>4</v>
      </c>
      <c r="K301" s="40">
        <f t="shared" si="120"/>
        <v>4</v>
      </c>
      <c r="L301" s="40">
        <f t="shared" si="121"/>
        <v>4</v>
      </c>
      <c r="M301" s="41">
        <v>44842.185081832991</v>
      </c>
      <c r="N301" s="41">
        <v>19553.27837870624</v>
      </c>
      <c r="O301" s="41">
        <f t="shared" si="141"/>
        <v>3083.5596682742807</v>
      </c>
      <c r="P301" s="42">
        <f t="shared" si="122"/>
        <v>1</v>
      </c>
      <c r="Q301" s="43">
        <v>1925</v>
      </c>
      <c r="R301" s="43">
        <v>2010</v>
      </c>
      <c r="S301" s="40">
        <f t="shared" si="123"/>
        <v>0</v>
      </c>
      <c r="T301" s="40"/>
      <c r="U301" s="40">
        <f t="shared" si="124"/>
        <v>0</v>
      </c>
      <c r="V301" s="40" t="str">
        <f>IFERROR(VLOOKUP(A301,'Data Tables'!$L$3:$M$89,2,FALSE),"No")</f>
        <v>No</v>
      </c>
      <c r="W301" s="40">
        <f t="shared" si="125"/>
        <v>0</v>
      </c>
      <c r="X301" s="43"/>
      <c r="Y301" s="40">
        <f t="shared" si="126"/>
        <v>0</v>
      </c>
      <c r="Z301" s="43" t="s">
        <v>67</v>
      </c>
      <c r="AA301" s="40">
        <f t="shared" si="127"/>
        <v>2</v>
      </c>
      <c r="AB301" s="44" t="str">
        <f>IF(AND(E301="Manhattan",G301="Multifamily Housing"),IF(Q301&lt;1980,"Dual Fuel","Natural Gas"),IF(AND(E301="Manhattan",G301&lt;&gt;"Multifamily Housing"),IF(Q301&lt;1945,"Oil",IF(Q301&lt;1980,"Dual Fuel","Natural Gas")),IF(E301="Downstate/LI/HV",IF(Q301&lt;1980,"Dual Fuel","Natural Gas"),IF(Q301&lt;1945,"Dual Fuel","Natural Gas"))))</f>
        <v>Dual Fuel</v>
      </c>
      <c r="AC301" s="42">
        <f t="shared" si="128"/>
        <v>3</v>
      </c>
      <c r="AD301" s="41" t="s">
        <v>74</v>
      </c>
      <c r="AE301" s="42">
        <f t="shared" si="129"/>
        <v>2</v>
      </c>
      <c r="AF301" s="45">
        <v>1990</v>
      </c>
      <c r="AG301" s="40">
        <f t="shared" si="130"/>
        <v>2</v>
      </c>
      <c r="AH301" s="45" t="str">
        <f t="shared" si="140"/>
        <v>Steam</v>
      </c>
      <c r="AI301" s="40">
        <f t="shared" si="131"/>
        <v>2</v>
      </c>
      <c r="AJ301" s="46" t="s">
        <v>42</v>
      </c>
      <c r="AK301" s="40">
        <f t="shared" si="132"/>
        <v>0</v>
      </c>
      <c r="AL301" s="9" t="s">
        <v>1064</v>
      </c>
      <c r="AM301" s="9">
        <f t="shared" si="133"/>
        <v>1</v>
      </c>
      <c r="AN301" s="9" t="s">
        <v>1053</v>
      </c>
      <c r="AO301" s="47">
        <f>VLOOKUP(AN301,'Data Tables'!$E$4:$F$15,2,FALSE)</f>
        <v>9.6621608999999999</v>
      </c>
      <c r="AP301" s="9">
        <f t="shared" si="134"/>
        <v>3</v>
      </c>
      <c r="AQ301" s="9" t="s">
        <v>1061</v>
      </c>
      <c r="AR301" s="9">
        <f t="shared" si="135"/>
        <v>4</v>
      </c>
      <c r="AS301" s="9" t="str">
        <f t="shared" si="136"/>
        <v>Not NYC</v>
      </c>
      <c r="AT301" s="9"/>
      <c r="AU301" s="9">
        <f t="shared" si="137"/>
        <v>0</v>
      </c>
      <c r="AV301" s="9">
        <f t="shared" si="138"/>
        <v>58</v>
      </c>
    </row>
    <row r="302" spans="1:48" x14ac:dyDescent="0.25">
      <c r="A302" s="9" t="s">
        <v>905</v>
      </c>
      <c r="B302" s="9" t="s">
        <v>906</v>
      </c>
      <c r="C302" s="9" t="s">
        <v>907</v>
      </c>
      <c r="D302" s="9" t="s">
        <v>719</v>
      </c>
      <c r="E302" t="s">
        <v>1035</v>
      </c>
      <c r="F302" t="str">
        <f t="shared" si="119"/>
        <v>Not NYC</v>
      </c>
      <c r="G302" s="9" t="s">
        <v>53</v>
      </c>
      <c r="H302" s="36">
        <v>42.080190999999999</v>
      </c>
      <c r="I302" s="36">
        <v>-78.481106999999994</v>
      </c>
      <c r="J302" s="40">
        <f t="shared" si="139"/>
        <v>2</v>
      </c>
      <c r="K302" s="40">
        <f t="shared" si="120"/>
        <v>0</v>
      </c>
      <c r="L302" s="40">
        <f t="shared" si="121"/>
        <v>1</v>
      </c>
      <c r="M302" s="41">
        <v>34631.00532467533</v>
      </c>
      <c r="N302" s="41">
        <v>3898.5196052631582</v>
      </c>
      <c r="O302" s="41">
        <f t="shared" si="141"/>
        <v>2381.3908955614984</v>
      </c>
      <c r="P302" s="42">
        <f t="shared" si="122"/>
        <v>1</v>
      </c>
      <c r="Q302" s="43">
        <v>1858</v>
      </c>
      <c r="R302" s="43"/>
      <c r="S302" s="40">
        <f t="shared" si="123"/>
        <v>4</v>
      </c>
      <c r="T302" s="40"/>
      <c r="U302" s="40">
        <f t="shared" si="124"/>
        <v>0</v>
      </c>
      <c r="V302" s="40" t="str">
        <f>IFERROR(VLOOKUP(A302,'Data Tables'!$L$3:$M$89,2,FALSE),"No")</f>
        <v>No</v>
      </c>
      <c r="W302" s="40">
        <f t="shared" si="125"/>
        <v>0</v>
      </c>
      <c r="X302" s="43"/>
      <c r="Y302" s="40">
        <f t="shared" si="126"/>
        <v>0</v>
      </c>
      <c r="Z302" s="43" t="s">
        <v>46</v>
      </c>
      <c r="AA302" s="40">
        <f t="shared" si="127"/>
        <v>4</v>
      </c>
      <c r="AB302" s="44" t="str">
        <f>IF(AND(E302="Manhattan",G302="Multifamily Housing"),IF(Q302&lt;1980,"Dual Fuel","Natural Gas"),IF(AND(E302="Manhattan",G302&lt;&gt;"Multifamily Housing"),IF(Q302&lt;1945,"Oil",IF(Q302&lt;1980,"Dual Fuel","Natural Gas")),IF(E302="Downstate/LI/HV",IF(Q302&lt;1980,"Dual Fuel","Natural Gas"),IF(Q302&lt;1945,"Dual Fuel","Natural Gas"))))</f>
        <v>Dual Fuel</v>
      </c>
      <c r="AC302" s="42">
        <f t="shared" si="128"/>
        <v>3</v>
      </c>
      <c r="AD302" s="44" t="str">
        <f>IF(AND(E302="Upstate",Q302&gt;=1945),"Furnace",IF(Q302&gt;=1980,"HW Boiler",IF(AND(E302="Downstate/LI/HV",Q302&gt;=1945),"Furnace","Steam Boiler")))</f>
        <v>Steam Boiler</v>
      </c>
      <c r="AE302" s="42">
        <f t="shared" si="129"/>
        <v>2</v>
      </c>
      <c r="AF302" s="45">
        <v>1990</v>
      </c>
      <c r="AG302" s="40">
        <f t="shared" si="130"/>
        <v>2</v>
      </c>
      <c r="AH302" s="45" t="str">
        <f t="shared" si="140"/>
        <v>Steam</v>
      </c>
      <c r="AI302" s="40">
        <f t="shared" si="131"/>
        <v>2</v>
      </c>
      <c r="AJ302" s="46" t="s">
        <v>42</v>
      </c>
      <c r="AK302" s="40">
        <f t="shared" si="132"/>
        <v>0</v>
      </c>
      <c r="AL302" s="9" t="s">
        <v>1064</v>
      </c>
      <c r="AM302" s="9">
        <f t="shared" si="133"/>
        <v>1</v>
      </c>
      <c r="AN302" s="9" t="s">
        <v>1047</v>
      </c>
      <c r="AO302" s="47">
        <f>VLOOKUP(AN302,'Data Tables'!$E$4:$F$15,2,FALSE)</f>
        <v>8.6002589999999994</v>
      </c>
      <c r="AP302" s="9">
        <f t="shared" si="134"/>
        <v>4</v>
      </c>
      <c r="AQ302" s="9" t="s">
        <v>1061</v>
      </c>
      <c r="AR302" s="9">
        <f t="shared" si="135"/>
        <v>4</v>
      </c>
      <c r="AS302" s="9" t="str">
        <f t="shared" si="136"/>
        <v>Not NYC</v>
      </c>
      <c r="AT302" s="9"/>
      <c r="AU302" s="9">
        <f t="shared" si="137"/>
        <v>0</v>
      </c>
      <c r="AV302" s="9">
        <f t="shared" si="138"/>
        <v>58</v>
      </c>
    </row>
    <row r="303" spans="1:48" x14ac:dyDescent="0.25">
      <c r="A303" s="9" t="s">
        <v>975</v>
      </c>
      <c r="B303" s="9" t="s">
        <v>976</v>
      </c>
      <c r="C303" s="9" t="s">
        <v>495</v>
      </c>
      <c r="D303" s="9" t="s">
        <v>495</v>
      </c>
      <c r="E303" t="s">
        <v>1035</v>
      </c>
      <c r="F303" t="str">
        <f t="shared" si="119"/>
        <v>Not NYC</v>
      </c>
      <c r="G303" s="9" t="s">
        <v>76</v>
      </c>
      <c r="H303" s="36">
        <v>43.454698</v>
      </c>
      <c r="I303" s="36">
        <v>-76.516516999999993</v>
      </c>
      <c r="J303" s="40">
        <f t="shared" si="139"/>
        <v>4</v>
      </c>
      <c r="K303" s="40">
        <f t="shared" si="120"/>
        <v>4</v>
      </c>
      <c r="L303" s="40">
        <f t="shared" si="121"/>
        <v>4</v>
      </c>
      <c r="M303" s="41">
        <v>30063.256249804715</v>
      </c>
      <c r="N303" s="41">
        <v>13108.978015903218</v>
      </c>
      <c r="O303" s="41">
        <f t="shared" si="141"/>
        <v>2067.2909738836302</v>
      </c>
      <c r="P303" s="42">
        <f t="shared" si="122"/>
        <v>1</v>
      </c>
      <c r="Q303" s="43">
        <v>1881</v>
      </c>
      <c r="R303" s="43">
        <v>2021</v>
      </c>
      <c r="S303" s="40">
        <f t="shared" si="123"/>
        <v>0</v>
      </c>
      <c r="T303" s="40"/>
      <c r="U303" s="40">
        <f t="shared" si="124"/>
        <v>0</v>
      </c>
      <c r="V303" s="40" t="str">
        <f>IFERROR(VLOOKUP(A303,'Data Tables'!$L$3:$M$89,2,FALSE),"No")</f>
        <v>No</v>
      </c>
      <c r="W303" s="40">
        <f t="shared" si="125"/>
        <v>0</v>
      </c>
      <c r="X303" s="43"/>
      <c r="Y303" s="40">
        <f t="shared" si="126"/>
        <v>0</v>
      </c>
      <c r="Z303" s="43" t="s">
        <v>77</v>
      </c>
      <c r="AA303" s="40">
        <f t="shared" si="127"/>
        <v>1</v>
      </c>
      <c r="AB303" s="44" t="str">
        <f>IF(AND(E303="Manhattan",G303="Multifamily Housing"),IF(Q303&lt;1980,"Dual Fuel","Natural Gas"),IF(AND(E303="Manhattan",G303&lt;&gt;"Multifamily Housing"),IF(Q303&lt;1945,"Oil",IF(Q303&lt;1980,"Dual Fuel","Natural Gas")),IF(E303="Downstate/LI/HV",IF(Q303&lt;1980,"Dual Fuel","Natural Gas"),IF(Q303&lt;1945,"Dual Fuel","Natural Gas"))))</f>
        <v>Dual Fuel</v>
      </c>
      <c r="AC303" s="42">
        <f t="shared" si="128"/>
        <v>3</v>
      </c>
      <c r="AD303" s="44" t="str">
        <f>IF(AND(E303="Upstate",Q303&gt;=1945),"Furnace",IF(Q303&gt;=1980,"HW Boiler",IF(AND(E303="Downstate/LI/HV",Q303&gt;=1945),"Furnace","Steam Boiler")))</f>
        <v>Steam Boiler</v>
      </c>
      <c r="AE303" s="42">
        <f t="shared" si="129"/>
        <v>2</v>
      </c>
      <c r="AF303" s="45">
        <v>1990</v>
      </c>
      <c r="AG303" s="40">
        <f t="shared" si="130"/>
        <v>2</v>
      </c>
      <c r="AH303" s="45" t="str">
        <f t="shared" si="140"/>
        <v>Steam</v>
      </c>
      <c r="AI303" s="40">
        <f t="shared" si="131"/>
        <v>2</v>
      </c>
      <c r="AJ303" s="46" t="s">
        <v>42</v>
      </c>
      <c r="AK303" s="40">
        <f t="shared" si="132"/>
        <v>0</v>
      </c>
      <c r="AL303" s="9" t="s">
        <v>1060</v>
      </c>
      <c r="AM303" s="9">
        <f t="shared" si="133"/>
        <v>2</v>
      </c>
      <c r="AN303" s="9" t="s">
        <v>1047</v>
      </c>
      <c r="AO303" s="47">
        <f>VLOOKUP(AN303,'Data Tables'!$E$4:$F$15,2,FALSE)</f>
        <v>8.6002589999999994</v>
      </c>
      <c r="AP303" s="9">
        <f t="shared" si="134"/>
        <v>4</v>
      </c>
      <c r="AQ303" s="9" t="s">
        <v>1061</v>
      </c>
      <c r="AR303" s="9">
        <f t="shared" si="135"/>
        <v>4</v>
      </c>
      <c r="AS303" s="9" t="str">
        <f t="shared" si="136"/>
        <v>Not NYC</v>
      </c>
      <c r="AT303" s="9"/>
      <c r="AU303" s="9">
        <f t="shared" si="137"/>
        <v>0</v>
      </c>
      <c r="AV303" s="9">
        <f t="shared" si="138"/>
        <v>58</v>
      </c>
    </row>
    <row r="304" spans="1:48" x14ac:dyDescent="0.25">
      <c r="A304" s="9" t="s">
        <v>989</v>
      </c>
      <c r="B304" s="9" t="s">
        <v>990</v>
      </c>
      <c r="C304" s="9" t="s">
        <v>793</v>
      </c>
      <c r="D304" s="9" t="s">
        <v>442</v>
      </c>
      <c r="E304" t="s">
        <v>1034</v>
      </c>
      <c r="F304" t="str">
        <f t="shared" si="119"/>
        <v>Not NYC</v>
      </c>
      <c r="G304" s="9" t="s">
        <v>991</v>
      </c>
      <c r="H304" s="36">
        <v>41.108955000000002</v>
      </c>
      <c r="I304" s="36">
        <v>-73.866528000000002</v>
      </c>
      <c r="J304" s="40">
        <f t="shared" si="139"/>
        <v>4</v>
      </c>
      <c r="K304" s="40">
        <f t="shared" si="120"/>
        <v>3</v>
      </c>
      <c r="L304" s="40">
        <f t="shared" si="121"/>
        <v>4</v>
      </c>
      <c r="M304" s="41">
        <v>27987.627641289127</v>
      </c>
      <c r="N304" s="41">
        <v>10945.656354761588</v>
      </c>
      <c r="O304" s="41">
        <f t="shared" si="141"/>
        <v>1924.5609830980586</v>
      </c>
      <c r="P304" s="42">
        <f t="shared" si="122"/>
        <v>1</v>
      </c>
      <c r="Q304" s="43">
        <v>2005</v>
      </c>
      <c r="R304" s="43">
        <v>2013</v>
      </c>
      <c r="S304" s="40">
        <f t="shared" si="123"/>
        <v>0</v>
      </c>
      <c r="T304" s="40"/>
      <c r="U304" s="40">
        <f t="shared" si="124"/>
        <v>0</v>
      </c>
      <c r="V304" s="40" t="str">
        <f>IFERROR(VLOOKUP(A304,'Data Tables'!$L$3:$M$89,2,FALSE),"No")</f>
        <v>No</v>
      </c>
      <c r="W304" s="40">
        <f t="shared" si="125"/>
        <v>0</v>
      </c>
      <c r="X304" s="43"/>
      <c r="Y304" s="40">
        <f t="shared" si="126"/>
        <v>0</v>
      </c>
      <c r="Z304" s="43" t="s">
        <v>77</v>
      </c>
      <c r="AA304" s="40">
        <f t="shared" si="127"/>
        <v>1</v>
      </c>
      <c r="AB304" s="43" t="s">
        <v>201</v>
      </c>
      <c r="AC304" s="42">
        <f t="shared" si="128"/>
        <v>4</v>
      </c>
      <c r="AD304" s="41" t="s">
        <v>538</v>
      </c>
      <c r="AE304" s="42">
        <f t="shared" si="129"/>
        <v>4</v>
      </c>
      <c r="AF304" s="45">
        <v>1990</v>
      </c>
      <c r="AG304" s="40">
        <f t="shared" si="130"/>
        <v>2</v>
      </c>
      <c r="AH304" s="45" t="str">
        <f t="shared" si="140"/>
        <v>Hydronic</v>
      </c>
      <c r="AI304" s="40">
        <f t="shared" si="131"/>
        <v>4</v>
      </c>
      <c r="AJ304" s="46" t="s">
        <v>42</v>
      </c>
      <c r="AK304" s="40">
        <f t="shared" si="132"/>
        <v>0</v>
      </c>
      <c r="AL304" s="9" t="s">
        <v>1048</v>
      </c>
      <c r="AM304" s="9">
        <f t="shared" si="133"/>
        <v>4</v>
      </c>
      <c r="AN304" s="9" t="s">
        <v>1055</v>
      </c>
      <c r="AO304" s="47">
        <f>VLOOKUP(AN304,'Data Tables'!$E$4:$F$15,2,FALSE)</f>
        <v>20.157194</v>
      </c>
      <c r="AP304" s="9">
        <f t="shared" si="134"/>
        <v>0</v>
      </c>
      <c r="AQ304" s="9" t="s">
        <v>1050</v>
      </c>
      <c r="AR304" s="9">
        <f t="shared" si="135"/>
        <v>2</v>
      </c>
      <c r="AS304" s="9" t="str">
        <f t="shared" si="136"/>
        <v>Not NYC</v>
      </c>
      <c r="AT304" s="9"/>
      <c r="AU304" s="9">
        <f t="shared" si="137"/>
        <v>0</v>
      </c>
      <c r="AV304" s="9">
        <f t="shared" si="138"/>
        <v>58</v>
      </c>
    </row>
    <row r="305" spans="1:48" hidden="1" x14ac:dyDescent="0.25">
      <c r="A305" s="9" t="s">
        <v>342</v>
      </c>
      <c r="B305" s="9" t="s">
        <v>343</v>
      </c>
      <c r="C305" s="9" t="s">
        <v>62</v>
      </c>
      <c r="D305" s="9" t="s">
        <v>63</v>
      </c>
      <c r="E305" t="s">
        <v>63</v>
      </c>
      <c r="F305" t="str">
        <f t="shared" si="119"/>
        <v>NYC</v>
      </c>
      <c r="G305" s="9" t="s">
        <v>39</v>
      </c>
      <c r="H305" s="36">
        <v>40.737356200000001</v>
      </c>
      <c r="I305" s="36">
        <v>-73.973201900000007</v>
      </c>
      <c r="J305" s="40">
        <f t="shared" si="139"/>
        <v>3</v>
      </c>
      <c r="K305" s="40">
        <f t="shared" si="120"/>
        <v>2</v>
      </c>
      <c r="L305" s="40">
        <f t="shared" si="121"/>
        <v>3</v>
      </c>
      <c r="M305" s="41">
        <v>36864.277411764699</v>
      </c>
      <c r="N305" s="41">
        <v>7847.1634866158829</v>
      </c>
      <c r="O305" s="41">
        <f t="shared" si="141"/>
        <v>2534.9611937854665</v>
      </c>
      <c r="P305" s="42">
        <f t="shared" si="122"/>
        <v>1</v>
      </c>
      <c r="Q305" s="43">
        <v>1973</v>
      </c>
      <c r="R305" s="43"/>
      <c r="S305" s="40">
        <f t="shared" si="123"/>
        <v>3</v>
      </c>
      <c r="T305" s="40"/>
      <c r="U305" s="40">
        <f t="shared" si="124"/>
        <v>0</v>
      </c>
      <c r="V305" s="40" t="str">
        <f>IFERROR(VLOOKUP(A305,'Data Tables'!$L$3:$M$89,2,FALSE),"No")</f>
        <v>No</v>
      </c>
      <c r="W305" s="40">
        <f t="shared" si="125"/>
        <v>0</v>
      </c>
      <c r="X305" s="43"/>
      <c r="Y305" s="40">
        <f t="shared" si="126"/>
        <v>0</v>
      </c>
      <c r="Z305" s="41" t="s">
        <v>40</v>
      </c>
      <c r="AA305" s="40">
        <f t="shared" si="127"/>
        <v>0</v>
      </c>
      <c r="AB305" s="44" t="str">
        <f>IF(AND(E305="Manhattan",G305="Multifamily Housing"),IF(Q305&lt;1980,"Dual Fuel","Natural Gas"),IF(AND(E305="Manhattan",G305&lt;&gt;"Multifamily Housing"),IF(Q305&lt;1945,"Oil",IF(Q305&lt;1980,"Dual Fuel","Natural Gas")),IF(E305="Downstate/LI/HV",IF(Q305&lt;1980,"Dual Fuel","Natural Gas"),IF(Q305&lt;1945,"Dual Fuel","Natural Gas"))))</f>
        <v>Dual Fuel</v>
      </c>
      <c r="AC305" s="42">
        <f t="shared" si="128"/>
        <v>3</v>
      </c>
      <c r="AD305" s="44" t="str">
        <f>IF(AND(E305="Upstate",Q305&gt;=1945),"Furnace",IF(Q305&gt;=1980,"HW Boiler",IF(AND(E305="Downstate/LI/HV",Q305&gt;=1945),"Furnace","Steam Boiler")))</f>
        <v>Steam Boiler</v>
      </c>
      <c r="AE305" s="42">
        <f t="shared" si="129"/>
        <v>2</v>
      </c>
      <c r="AF305" s="45">
        <v>1990</v>
      </c>
      <c r="AG305" s="40">
        <f t="shared" si="130"/>
        <v>2</v>
      </c>
      <c r="AH305" s="45" t="str">
        <f t="shared" si="140"/>
        <v>Steam</v>
      </c>
      <c r="AI305" s="40">
        <f t="shared" si="131"/>
        <v>2</v>
      </c>
      <c r="AJ305" s="46" t="s">
        <v>42</v>
      </c>
      <c r="AK305" s="40">
        <f t="shared" si="132"/>
        <v>0</v>
      </c>
      <c r="AL305" s="9" t="s">
        <v>1048</v>
      </c>
      <c r="AM305" s="9">
        <f t="shared" si="133"/>
        <v>4</v>
      </c>
      <c r="AN305" s="9" t="s">
        <v>1055</v>
      </c>
      <c r="AO305" s="47">
        <f>VLOOKUP(AN305,'Data Tables'!$E$4:$F$15,2,FALSE)</f>
        <v>20.157194</v>
      </c>
      <c r="AP305" s="9">
        <f t="shared" si="134"/>
        <v>0</v>
      </c>
      <c r="AQ305" s="9" t="s">
        <v>1050</v>
      </c>
      <c r="AR305" s="9">
        <f t="shared" si="135"/>
        <v>2</v>
      </c>
      <c r="AS305" s="9" t="str">
        <f t="shared" si="136"/>
        <v>NYC Dual Fuel</v>
      </c>
      <c r="AT305" s="9"/>
      <c r="AU305" s="9">
        <f t="shared" si="137"/>
        <v>3</v>
      </c>
      <c r="AV305" s="9">
        <f t="shared" si="138"/>
        <v>58</v>
      </c>
    </row>
    <row r="306" spans="1:48" x14ac:dyDescent="0.25">
      <c r="A306" s="9" t="s">
        <v>751</v>
      </c>
      <c r="B306" s="9" t="s">
        <v>752</v>
      </c>
      <c r="C306" s="9" t="s">
        <v>413</v>
      </c>
      <c r="D306" s="9" t="s">
        <v>414</v>
      </c>
      <c r="E306" t="s">
        <v>1035</v>
      </c>
      <c r="F306" t="str">
        <f t="shared" si="119"/>
        <v>Not NYC</v>
      </c>
      <c r="G306" s="9" t="s">
        <v>76</v>
      </c>
      <c r="H306" s="36">
        <v>43.039310999999998</v>
      </c>
      <c r="I306" s="36">
        <v>-76.138227999999998</v>
      </c>
      <c r="J306" s="40">
        <f t="shared" ref="J306:J338" si="142">IF(OR(G306="Hospitals",G306="Nursing Homes",G306="Hotels",G306="Airports"),4,IF(OR(G306="Multifamily Housing",G306="Correctional Facilities",G306="Military"),3,IF(G306="Colleges &amp; Universities",2,IF(G306="Office",0,666))))</f>
        <v>4</v>
      </c>
      <c r="K306" s="40">
        <f t="shared" si="120"/>
        <v>4</v>
      </c>
      <c r="L306" s="40">
        <f t="shared" si="121"/>
        <v>4</v>
      </c>
      <c r="M306" s="41">
        <v>46657.141254187321</v>
      </c>
      <c r="N306" s="41">
        <v>20344.683686418892</v>
      </c>
      <c r="O306" s="41">
        <f t="shared" si="141"/>
        <v>3208.364595655587</v>
      </c>
      <c r="P306" s="42">
        <f t="shared" si="122"/>
        <v>1</v>
      </c>
      <c r="Q306" s="43">
        <v>1953</v>
      </c>
      <c r="R306" s="43">
        <v>2013</v>
      </c>
      <c r="S306" s="40">
        <f t="shared" si="123"/>
        <v>0</v>
      </c>
      <c r="T306" s="40"/>
      <c r="U306" s="40">
        <f t="shared" si="124"/>
        <v>0</v>
      </c>
      <c r="V306" s="40" t="str">
        <f>IFERROR(VLOOKUP(A306,'Data Tables'!$L$3:$M$89,2,FALSE),"No")</f>
        <v>No</v>
      </c>
      <c r="W306" s="40">
        <f t="shared" si="125"/>
        <v>0</v>
      </c>
      <c r="X306" s="43"/>
      <c r="Y306" s="40">
        <f t="shared" si="126"/>
        <v>0</v>
      </c>
      <c r="Z306" s="43" t="s">
        <v>40</v>
      </c>
      <c r="AA306" s="40">
        <f t="shared" si="127"/>
        <v>0</v>
      </c>
      <c r="AB306" s="43" t="s">
        <v>41</v>
      </c>
      <c r="AC306" s="42">
        <f t="shared" si="128"/>
        <v>2</v>
      </c>
      <c r="AD306" s="41" t="s">
        <v>104</v>
      </c>
      <c r="AE306" s="42">
        <f t="shared" si="129"/>
        <v>3</v>
      </c>
      <c r="AF306" s="43">
        <v>2017</v>
      </c>
      <c r="AG306" s="40">
        <f t="shared" si="130"/>
        <v>1</v>
      </c>
      <c r="AH306" s="43" t="s">
        <v>89</v>
      </c>
      <c r="AI306" s="40">
        <f t="shared" si="131"/>
        <v>4</v>
      </c>
      <c r="AJ306" s="46" t="s">
        <v>42</v>
      </c>
      <c r="AK306" s="40">
        <f t="shared" si="132"/>
        <v>0</v>
      </c>
      <c r="AL306" s="9" t="s">
        <v>1060</v>
      </c>
      <c r="AM306" s="9">
        <f t="shared" si="133"/>
        <v>2</v>
      </c>
      <c r="AN306" s="9" t="s">
        <v>1047</v>
      </c>
      <c r="AO306" s="47">
        <f>VLOOKUP(AN306,'Data Tables'!$E$4:$F$15,2,FALSE)</f>
        <v>8.6002589999999994</v>
      </c>
      <c r="AP306" s="9">
        <f t="shared" si="134"/>
        <v>4</v>
      </c>
      <c r="AQ306" s="9" t="s">
        <v>1061</v>
      </c>
      <c r="AR306" s="9">
        <f t="shared" si="135"/>
        <v>4</v>
      </c>
      <c r="AS306" s="9" t="str">
        <f t="shared" si="136"/>
        <v>Not NYC</v>
      </c>
      <c r="AT306" s="9"/>
      <c r="AU306" s="9">
        <f t="shared" si="137"/>
        <v>0</v>
      </c>
      <c r="AV306" s="9">
        <f t="shared" si="138"/>
        <v>58</v>
      </c>
    </row>
    <row r="307" spans="1:48" x14ac:dyDescent="0.25">
      <c r="A307" s="9" t="s">
        <v>551</v>
      </c>
      <c r="B307" s="9" t="s">
        <v>552</v>
      </c>
      <c r="C307" s="9" t="s">
        <v>553</v>
      </c>
      <c r="D307" s="9" t="s">
        <v>554</v>
      </c>
      <c r="E307" t="s">
        <v>1035</v>
      </c>
      <c r="F307" t="str">
        <f t="shared" si="119"/>
        <v>Not NYC</v>
      </c>
      <c r="G307" s="9" t="s">
        <v>53</v>
      </c>
      <c r="H307" s="36">
        <v>42.796644999999998</v>
      </c>
      <c r="I307" s="36">
        <v>-77.821894</v>
      </c>
      <c r="J307" s="40">
        <f t="shared" si="142"/>
        <v>2</v>
      </c>
      <c r="K307" s="40">
        <f t="shared" si="120"/>
        <v>0</v>
      </c>
      <c r="L307" s="40">
        <f t="shared" si="121"/>
        <v>1</v>
      </c>
      <c r="M307" s="41">
        <v>93922.477012987016</v>
      </c>
      <c r="N307" s="41">
        <v>10573.144342105263</v>
      </c>
      <c r="O307" s="41">
        <f t="shared" si="141"/>
        <v>6458.5515075401081</v>
      </c>
      <c r="P307" s="42">
        <f t="shared" si="122"/>
        <v>2</v>
      </c>
      <c r="Q307" s="43">
        <v>1867</v>
      </c>
      <c r="R307" s="43">
        <v>2003</v>
      </c>
      <c r="S307" s="40">
        <f t="shared" si="123"/>
        <v>0</v>
      </c>
      <c r="T307" s="40" t="s">
        <v>1162</v>
      </c>
      <c r="U307" s="40">
        <f t="shared" si="124"/>
        <v>4</v>
      </c>
      <c r="V307" s="40" t="str">
        <f>IFERROR(VLOOKUP(A307,'Data Tables'!$L$3:$M$89,2,FALSE),"No")</f>
        <v>No</v>
      </c>
      <c r="W307" s="40">
        <f t="shared" si="125"/>
        <v>0</v>
      </c>
      <c r="X307" s="43"/>
      <c r="Y307" s="40">
        <f t="shared" si="126"/>
        <v>0</v>
      </c>
      <c r="Z307" s="43" t="s">
        <v>46</v>
      </c>
      <c r="AA307" s="40">
        <f t="shared" si="127"/>
        <v>4</v>
      </c>
      <c r="AB307" s="43" t="s">
        <v>41</v>
      </c>
      <c r="AC307" s="42">
        <f t="shared" si="128"/>
        <v>2</v>
      </c>
      <c r="AD307" s="41" t="s">
        <v>54</v>
      </c>
      <c r="AE307" s="42">
        <f t="shared" si="129"/>
        <v>2</v>
      </c>
      <c r="AF307" s="45">
        <v>1990</v>
      </c>
      <c r="AG307" s="40">
        <f t="shared" si="130"/>
        <v>2</v>
      </c>
      <c r="AH307" s="43" t="s">
        <v>49</v>
      </c>
      <c r="AI307" s="40">
        <f t="shared" si="131"/>
        <v>2</v>
      </c>
      <c r="AJ307" s="46" t="s">
        <v>49</v>
      </c>
      <c r="AK307" s="40">
        <f t="shared" si="132"/>
        <v>1</v>
      </c>
      <c r="AL307" s="9" t="s">
        <v>1060</v>
      </c>
      <c r="AM307" s="9">
        <f t="shared" si="133"/>
        <v>2</v>
      </c>
      <c r="AN307" s="9" t="s">
        <v>1054</v>
      </c>
      <c r="AO307" s="47">
        <f>VLOOKUP(AN307,'Data Tables'!$E$4:$F$15,2,FALSE)</f>
        <v>10.88392</v>
      </c>
      <c r="AP307" s="9">
        <f t="shared" si="134"/>
        <v>3</v>
      </c>
      <c r="AQ307" s="9" t="s">
        <v>1061</v>
      </c>
      <c r="AR307" s="9">
        <f t="shared" si="135"/>
        <v>4</v>
      </c>
      <c r="AS307" s="9" t="str">
        <f t="shared" si="136"/>
        <v>Not NYC</v>
      </c>
      <c r="AT307" s="9"/>
      <c r="AU307" s="9">
        <f t="shared" si="137"/>
        <v>0</v>
      </c>
      <c r="AV307" s="9">
        <f t="shared" si="138"/>
        <v>58</v>
      </c>
    </row>
    <row r="308" spans="1:48" x14ac:dyDescent="0.25">
      <c r="A308" s="9" t="s">
        <v>809</v>
      </c>
      <c r="B308" s="9" t="s">
        <v>810</v>
      </c>
      <c r="C308" s="9" t="s">
        <v>441</v>
      </c>
      <c r="D308" s="9" t="s">
        <v>442</v>
      </c>
      <c r="E308" t="s">
        <v>1034</v>
      </c>
      <c r="F308" t="str">
        <f t="shared" si="119"/>
        <v>Not NYC</v>
      </c>
      <c r="G308" s="9" t="s">
        <v>339</v>
      </c>
      <c r="H308" s="36">
        <v>41.0848012951027</v>
      </c>
      <c r="I308" s="36">
        <v>-73.803284016123101</v>
      </c>
      <c r="J308" s="40">
        <f t="shared" si="142"/>
        <v>3</v>
      </c>
      <c r="K308" s="40">
        <f t="shared" si="120"/>
        <v>1</v>
      </c>
      <c r="L308" s="40">
        <f t="shared" si="121"/>
        <v>1</v>
      </c>
      <c r="M308" s="41">
        <v>39614.167950379735</v>
      </c>
      <c r="N308" s="41">
        <v>21732.772695</v>
      </c>
      <c r="O308" s="41">
        <f t="shared" si="141"/>
        <v>2724.0566078819948</v>
      </c>
      <c r="P308" s="42">
        <f t="shared" si="122"/>
        <v>1</v>
      </c>
      <c r="Q308" s="43">
        <v>1932</v>
      </c>
      <c r="R308" s="43"/>
      <c r="S308" s="40">
        <f t="shared" si="123"/>
        <v>4</v>
      </c>
      <c r="T308" s="40" t="s">
        <v>1162</v>
      </c>
      <c r="U308" s="40">
        <f t="shared" si="124"/>
        <v>4</v>
      </c>
      <c r="V308" s="40" t="str">
        <f>IFERROR(VLOOKUP(A308,'Data Tables'!$L$3:$M$89,2,FALSE),"No")</f>
        <v>No</v>
      </c>
      <c r="W308" s="40">
        <f t="shared" si="125"/>
        <v>0</v>
      </c>
      <c r="X308" s="43"/>
      <c r="Y308" s="40">
        <f t="shared" si="126"/>
        <v>0</v>
      </c>
      <c r="Z308" s="43" t="s">
        <v>46</v>
      </c>
      <c r="AA308" s="40">
        <f t="shared" si="127"/>
        <v>4</v>
      </c>
      <c r="AB308" s="43" t="s">
        <v>47</v>
      </c>
      <c r="AC308" s="42">
        <f t="shared" si="128"/>
        <v>3</v>
      </c>
      <c r="AD308" s="41" t="s">
        <v>74</v>
      </c>
      <c r="AE308" s="42">
        <f t="shared" si="129"/>
        <v>2</v>
      </c>
      <c r="AF308" s="45">
        <v>1990</v>
      </c>
      <c r="AG308" s="40">
        <f t="shared" si="130"/>
        <v>2</v>
      </c>
      <c r="AH308" s="45" t="str">
        <f>IF(AND(E308="Upstate",Q308&gt;=1945),"Forced Air",IF(Q308&gt;=1980,"Hydronic",IF(AND(E308="Downstate/LI/HV",Q308&gt;=1945),"Forced Air","Steam")))</f>
        <v>Steam</v>
      </c>
      <c r="AI308" s="40">
        <f t="shared" si="131"/>
        <v>2</v>
      </c>
      <c r="AJ308" s="46" t="s">
        <v>42</v>
      </c>
      <c r="AK308" s="40">
        <f t="shared" si="132"/>
        <v>0</v>
      </c>
      <c r="AL308" s="9" t="s">
        <v>1048</v>
      </c>
      <c r="AM308" s="9">
        <f t="shared" si="133"/>
        <v>4</v>
      </c>
      <c r="AN308" s="9" t="s">
        <v>1055</v>
      </c>
      <c r="AO308" s="47">
        <f>VLOOKUP(AN308,'Data Tables'!$E$4:$F$15,2,FALSE)</f>
        <v>20.157194</v>
      </c>
      <c r="AP308" s="9">
        <f t="shared" si="134"/>
        <v>0</v>
      </c>
      <c r="AQ308" s="9" t="s">
        <v>1050</v>
      </c>
      <c r="AR308" s="9">
        <f t="shared" si="135"/>
        <v>2</v>
      </c>
      <c r="AS308" s="9" t="str">
        <f t="shared" si="136"/>
        <v>Not NYC</v>
      </c>
      <c r="AT308" s="9"/>
      <c r="AU308" s="9">
        <f t="shared" si="137"/>
        <v>0</v>
      </c>
      <c r="AV308" s="9">
        <f t="shared" si="138"/>
        <v>58</v>
      </c>
    </row>
    <row r="309" spans="1:48" x14ac:dyDescent="0.25">
      <c r="A309" s="9" t="s">
        <v>995</v>
      </c>
      <c r="B309" s="9" t="s">
        <v>996</v>
      </c>
      <c r="C309" s="9" t="s">
        <v>437</v>
      </c>
      <c r="D309" s="9" t="s">
        <v>437</v>
      </c>
      <c r="E309" t="s">
        <v>1034</v>
      </c>
      <c r="F309" t="str">
        <f t="shared" si="119"/>
        <v>Not NYC</v>
      </c>
      <c r="G309" s="9" t="s">
        <v>64</v>
      </c>
      <c r="H309" s="36">
        <v>42.652500000000003</v>
      </c>
      <c r="I309" s="36">
        <v>-73.756600000000006</v>
      </c>
      <c r="J309" s="40">
        <f t="shared" si="142"/>
        <v>0</v>
      </c>
      <c r="K309" s="40">
        <f t="shared" si="120"/>
        <v>1</v>
      </c>
      <c r="L309" s="40">
        <f t="shared" si="121"/>
        <v>2</v>
      </c>
      <c r="M309" s="41">
        <v>27897.36092367626</v>
      </c>
      <c r="N309" s="41">
        <v>12189.000772806243</v>
      </c>
      <c r="O309" s="41">
        <f t="shared" si="141"/>
        <v>1918.3538188104442</v>
      </c>
      <c r="P309" s="42">
        <f t="shared" si="122"/>
        <v>1</v>
      </c>
      <c r="Q309" s="43">
        <v>1976</v>
      </c>
      <c r="R309" s="43"/>
      <c r="S309" s="40">
        <f t="shared" si="123"/>
        <v>3</v>
      </c>
      <c r="T309" s="40" t="s">
        <v>1162</v>
      </c>
      <c r="U309" s="40">
        <f t="shared" si="124"/>
        <v>4</v>
      </c>
      <c r="V309" s="40" t="str">
        <f>IFERROR(VLOOKUP(A309,'Data Tables'!$L$3:$M$89,2,FALSE),"No")</f>
        <v>No</v>
      </c>
      <c r="W309" s="40">
        <f t="shared" si="125"/>
        <v>0</v>
      </c>
      <c r="X309" s="43"/>
      <c r="Y309" s="40">
        <f t="shared" si="126"/>
        <v>0</v>
      </c>
      <c r="Z309" s="43" t="s">
        <v>40</v>
      </c>
      <c r="AA309" s="40">
        <f t="shared" si="127"/>
        <v>0</v>
      </c>
      <c r="AB309" s="44" t="str">
        <f>IF(AND(E309="Manhattan",G309="Multifamily Housing"),IF(Q309&lt;1980,"Dual Fuel","Natural Gas"),IF(AND(E309="Manhattan",G309&lt;&gt;"Multifamily Housing"),IF(Q309&lt;1945,"Oil",IF(Q309&lt;1980,"Dual Fuel","Natural Gas")),IF(E309="Downstate/LI/HV",IF(Q309&lt;1980,"Dual Fuel","Natural Gas"),IF(Q309&lt;1945,"Dual Fuel","Natural Gas"))))</f>
        <v>Dual Fuel</v>
      </c>
      <c r="AC309" s="42">
        <f t="shared" si="128"/>
        <v>3</v>
      </c>
      <c r="AD309" s="44" t="str">
        <f>IF(AND(E309="Upstate",Q309&gt;=1945),"Furnace",IF(Q309&gt;=1980,"HW Boiler",IF(AND(E309="Downstate/LI/HV",Q309&gt;=1945),"Furnace","Steam Boiler")))</f>
        <v>Furnace</v>
      </c>
      <c r="AE309" s="42">
        <f t="shared" si="129"/>
        <v>3</v>
      </c>
      <c r="AF309" s="45">
        <v>1990</v>
      </c>
      <c r="AG309" s="40">
        <f t="shared" si="130"/>
        <v>2</v>
      </c>
      <c r="AH309" s="45" t="str">
        <f>IF(AND(E309="Upstate",Q309&gt;=1945),"Forced Air",IF(Q309&gt;=1980,"Hydronic",IF(AND(E309="Downstate/LI/HV",Q309&gt;=1945),"Forced Air","Steam")))</f>
        <v>Forced Air</v>
      </c>
      <c r="AI309" s="40">
        <f t="shared" si="131"/>
        <v>4</v>
      </c>
      <c r="AJ309" s="46" t="s">
        <v>42</v>
      </c>
      <c r="AK309" s="40">
        <f t="shared" si="132"/>
        <v>0</v>
      </c>
      <c r="AL309" s="9" t="s">
        <v>1060</v>
      </c>
      <c r="AM309" s="9">
        <f t="shared" si="133"/>
        <v>2</v>
      </c>
      <c r="AN309" s="9" t="s">
        <v>1047</v>
      </c>
      <c r="AO309" s="47">
        <f>VLOOKUP(AN309,'Data Tables'!$E$4:$F$15,2,FALSE)</f>
        <v>8.6002589999999994</v>
      </c>
      <c r="AP309" s="9">
        <f t="shared" si="134"/>
        <v>4</v>
      </c>
      <c r="AQ309" s="9" t="s">
        <v>1061</v>
      </c>
      <c r="AR309" s="9">
        <f t="shared" si="135"/>
        <v>4</v>
      </c>
      <c r="AS309" s="9" t="str">
        <f t="shared" si="136"/>
        <v>Not NYC</v>
      </c>
      <c r="AT309" s="9"/>
      <c r="AU309" s="9">
        <f t="shared" si="137"/>
        <v>0</v>
      </c>
      <c r="AV309" s="9">
        <f t="shared" si="138"/>
        <v>58</v>
      </c>
    </row>
    <row r="310" spans="1:48" hidden="1" x14ac:dyDescent="0.25">
      <c r="A310" s="9" t="s">
        <v>131</v>
      </c>
      <c r="B310" s="9" t="s">
        <v>132</v>
      </c>
      <c r="C310" s="9" t="s">
        <v>62</v>
      </c>
      <c r="D310" s="9" t="s">
        <v>63</v>
      </c>
      <c r="E310" t="s">
        <v>63</v>
      </c>
      <c r="F310" t="str">
        <f t="shared" si="119"/>
        <v>NYC</v>
      </c>
      <c r="G310" s="9" t="s">
        <v>53</v>
      </c>
      <c r="H310" s="36">
        <v>40.768543700000002</v>
      </c>
      <c r="I310" s="36">
        <v>-73.965187900000004</v>
      </c>
      <c r="J310" s="40">
        <f t="shared" si="142"/>
        <v>2</v>
      </c>
      <c r="K310" s="40">
        <f t="shared" si="120"/>
        <v>0</v>
      </c>
      <c r="L310" s="40">
        <f t="shared" si="121"/>
        <v>1</v>
      </c>
      <c r="M310" s="41">
        <v>219640.72577505885</v>
      </c>
      <c r="N310" s="41">
        <v>24814.231432421057</v>
      </c>
      <c r="O310" s="41">
        <f t="shared" si="141"/>
        <v>15103.52990770846</v>
      </c>
      <c r="P310" s="42">
        <f t="shared" si="122"/>
        <v>4</v>
      </c>
      <c r="Q310" s="43">
        <v>1873</v>
      </c>
      <c r="R310" s="43">
        <v>2010</v>
      </c>
      <c r="S310" s="40">
        <f t="shared" si="123"/>
        <v>0</v>
      </c>
      <c r="T310" s="40" t="s">
        <v>1162</v>
      </c>
      <c r="U310" s="40">
        <f t="shared" si="124"/>
        <v>4</v>
      </c>
      <c r="V310" s="40" t="str">
        <f>IFERROR(VLOOKUP(A310,'Data Tables'!$L$3:$M$89,2,FALSE),"No")</f>
        <v>Yes</v>
      </c>
      <c r="W310" s="40">
        <f t="shared" si="125"/>
        <v>4</v>
      </c>
      <c r="X310" s="43"/>
      <c r="Y310" s="40">
        <f t="shared" si="126"/>
        <v>0</v>
      </c>
      <c r="Z310" s="41" t="s">
        <v>40</v>
      </c>
      <c r="AA310" s="40">
        <f t="shared" si="127"/>
        <v>0</v>
      </c>
      <c r="AB310" s="41" t="s">
        <v>41</v>
      </c>
      <c r="AC310" s="42">
        <f t="shared" si="128"/>
        <v>2</v>
      </c>
      <c r="AD310" s="41" t="s">
        <v>54</v>
      </c>
      <c r="AE310" s="42">
        <f t="shared" si="129"/>
        <v>2</v>
      </c>
      <c r="AF310" s="45">
        <v>1990</v>
      </c>
      <c r="AG310" s="40">
        <f t="shared" si="130"/>
        <v>2</v>
      </c>
      <c r="AH310" s="45" t="str">
        <f>IF(AND(E310="Upstate",Q310&gt;=1945),"Forced Air",IF(Q310&gt;=1980,"Hydronic",IF(AND(E310="Downstate/LI/HV",Q310&gt;=1945),"Forced Air","Steam")))</f>
        <v>Steam</v>
      </c>
      <c r="AI310" s="40">
        <f t="shared" si="131"/>
        <v>2</v>
      </c>
      <c r="AJ310" s="46" t="s">
        <v>49</v>
      </c>
      <c r="AK310" s="40">
        <f t="shared" si="132"/>
        <v>1</v>
      </c>
      <c r="AL310" s="9" t="s">
        <v>1048</v>
      </c>
      <c r="AM310" s="9">
        <f t="shared" si="133"/>
        <v>4</v>
      </c>
      <c r="AN310" s="9" t="s">
        <v>1055</v>
      </c>
      <c r="AO310" s="47">
        <f>VLOOKUP(AN310,'Data Tables'!$E$4:$F$15,2,FALSE)</f>
        <v>20.157194</v>
      </c>
      <c r="AP310" s="9">
        <f t="shared" si="134"/>
        <v>0</v>
      </c>
      <c r="AQ310" s="9" t="s">
        <v>1050</v>
      </c>
      <c r="AR310" s="9">
        <f t="shared" si="135"/>
        <v>2</v>
      </c>
      <c r="AS310" s="9" t="str">
        <f t="shared" si="136"/>
        <v>NYC Natural Gas</v>
      </c>
      <c r="AT310" s="9"/>
      <c r="AU310" s="9">
        <f t="shared" si="137"/>
        <v>2</v>
      </c>
      <c r="AV310" s="9">
        <f t="shared" si="138"/>
        <v>58</v>
      </c>
    </row>
    <row r="311" spans="1:48" hidden="1" x14ac:dyDescent="0.25">
      <c r="A311" s="9" t="s">
        <v>216</v>
      </c>
      <c r="B311" s="38" t="s">
        <v>217</v>
      </c>
      <c r="C311" s="9" t="s">
        <v>84</v>
      </c>
      <c r="D311" s="9" t="s">
        <v>84</v>
      </c>
      <c r="E311" t="s">
        <v>1034</v>
      </c>
      <c r="F311" t="str">
        <f t="shared" si="119"/>
        <v>NYC</v>
      </c>
      <c r="G311" s="9" t="s">
        <v>76</v>
      </c>
      <c r="H311" s="36">
        <v>40.636043299999997</v>
      </c>
      <c r="I311" s="36">
        <v>-74.105463</v>
      </c>
      <c r="J311" s="40">
        <f t="shared" si="142"/>
        <v>4</v>
      </c>
      <c r="K311" s="40">
        <f t="shared" si="120"/>
        <v>4</v>
      </c>
      <c r="L311" s="40">
        <f t="shared" si="121"/>
        <v>4</v>
      </c>
      <c r="M311" s="41">
        <v>112788.79325364706</v>
      </c>
      <c r="N311" s="41">
        <v>47439.093512930238</v>
      </c>
      <c r="O311" s="41">
        <f t="shared" si="141"/>
        <v>7755.8881949125553</v>
      </c>
      <c r="P311" s="42">
        <f t="shared" si="122"/>
        <v>3</v>
      </c>
      <c r="Q311" s="43">
        <v>1903</v>
      </c>
      <c r="R311" s="43">
        <v>2018</v>
      </c>
      <c r="S311" s="40">
        <f t="shared" si="123"/>
        <v>0</v>
      </c>
      <c r="T311" s="40"/>
      <c r="U311" s="40">
        <f t="shared" si="124"/>
        <v>0</v>
      </c>
      <c r="V311" s="40" t="str">
        <f>IFERROR(VLOOKUP(A311,'Data Tables'!$L$3:$M$89,2,FALSE),"No")</f>
        <v>No</v>
      </c>
      <c r="W311" s="40">
        <f t="shared" si="125"/>
        <v>0</v>
      </c>
      <c r="X311" s="43" t="s">
        <v>1122</v>
      </c>
      <c r="Y311" s="40">
        <f t="shared" si="126"/>
        <v>4</v>
      </c>
      <c r="Z311" s="41" t="s">
        <v>156</v>
      </c>
      <c r="AA311" s="40">
        <f t="shared" si="127"/>
        <v>0</v>
      </c>
      <c r="AB311" s="44" t="str">
        <f>IF(AND(E311="Manhattan",G311="Multifamily Housing"),IF(Q311&lt;1980,"Dual Fuel","Natural Gas"),IF(AND(E311="Manhattan",G311&lt;&gt;"Multifamily Housing"),IF(Q311&lt;1945,"Oil",IF(Q311&lt;1980,"Dual Fuel","Natural Gas")),IF(E311="Downstate/LI/HV",IF(Q311&lt;1980,"Dual Fuel","Natural Gas"),IF(Q311&lt;1945,"Dual Fuel","Natural Gas"))))</f>
        <v>Dual Fuel</v>
      </c>
      <c r="AC311" s="42">
        <f t="shared" si="128"/>
        <v>3</v>
      </c>
      <c r="AD311" s="44" t="str">
        <f>IF(AND(E311="Upstate",Q311&gt;=1945),"Furnace",IF(Q311&gt;=1980,"HW Boiler",IF(AND(E311="Downstate/LI/HV",Q311&gt;=1945),"Furnace","Steam Boiler")))</f>
        <v>Steam Boiler</v>
      </c>
      <c r="AE311" s="42">
        <f t="shared" si="129"/>
        <v>2</v>
      </c>
      <c r="AF311" s="45">
        <v>1990</v>
      </c>
      <c r="AG311" s="40">
        <f t="shared" si="130"/>
        <v>2</v>
      </c>
      <c r="AH311" s="45" t="str">
        <f>IF(AND(E311="Upstate",Q311&gt;=1945),"Forced Air",IF(Q311&gt;=1980,"Hydronic",IF(AND(E311="Downstate/LI/HV",Q311&gt;=1945),"Forced Air","Steam")))</f>
        <v>Steam</v>
      </c>
      <c r="AI311" s="40">
        <f t="shared" si="131"/>
        <v>2</v>
      </c>
      <c r="AJ311" s="46" t="s">
        <v>42</v>
      </c>
      <c r="AK311" s="40">
        <f t="shared" si="132"/>
        <v>0</v>
      </c>
      <c r="AL311" s="9" t="s">
        <v>1048</v>
      </c>
      <c r="AM311" s="9">
        <f t="shared" si="133"/>
        <v>4</v>
      </c>
      <c r="AN311" s="9" t="s">
        <v>1055</v>
      </c>
      <c r="AO311" s="47">
        <f>VLOOKUP(AN311,'Data Tables'!$E$4:$F$15,2,FALSE)</f>
        <v>20.157194</v>
      </c>
      <c r="AP311" s="9">
        <f t="shared" si="134"/>
        <v>0</v>
      </c>
      <c r="AQ311" s="9" t="s">
        <v>1050</v>
      </c>
      <c r="AR311" s="9">
        <f t="shared" si="135"/>
        <v>2</v>
      </c>
      <c r="AS311" s="9" t="str">
        <f t="shared" si="136"/>
        <v>NYC Dual Fuel</v>
      </c>
      <c r="AT311" s="9" t="s">
        <v>1162</v>
      </c>
      <c r="AU311" s="9">
        <f t="shared" si="137"/>
        <v>0</v>
      </c>
      <c r="AV311" s="9">
        <f t="shared" si="138"/>
        <v>57</v>
      </c>
    </row>
    <row r="312" spans="1:48" hidden="1" x14ac:dyDescent="0.25">
      <c r="A312" s="9" t="s">
        <v>126</v>
      </c>
      <c r="B312" s="9" t="s">
        <v>126</v>
      </c>
      <c r="C312" s="9" t="s">
        <v>62</v>
      </c>
      <c r="D312" s="9" t="s">
        <v>63</v>
      </c>
      <c r="E312" t="s">
        <v>63</v>
      </c>
      <c r="F312" t="str">
        <f t="shared" si="119"/>
        <v>NYC</v>
      </c>
      <c r="G312" s="9" t="s">
        <v>76</v>
      </c>
      <c r="H312" s="36">
        <v>40.746510600000001</v>
      </c>
      <c r="I312" s="36">
        <v>-73.971917099999999</v>
      </c>
      <c r="J312" s="40">
        <f t="shared" si="142"/>
        <v>4</v>
      </c>
      <c r="K312" s="40">
        <f t="shared" si="120"/>
        <v>4</v>
      </c>
      <c r="L312" s="40">
        <f t="shared" si="121"/>
        <v>4</v>
      </c>
      <c r="M312" s="41">
        <v>236738.977506353</v>
      </c>
      <c r="N312" s="41">
        <v>99572.680654744196</v>
      </c>
      <c r="O312" s="41">
        <f t="shared" si="141"/>
        <v>16279.286159113333</v>
      </c>
      <c r="P312" s="42">
        <f t="shared" si="122"/>
        <v>4</v>
      </c>
      <c r="Q312" s="43">
        <v>1841</v>
      </c>
      <c r="R312" s="43">
        <v>2018</v>
      </c>
      <c r="S312" s="40">
        <f t="shared" si="123"/>
        <v>0</v>
      </c>
      <c r="T312" s="40"/>
      <c r="U312" s="40">
        <f t="shared" si="124"/>
        <v>0</v>
      </c>
      <c r="V312" s="40" t="str">
        <f>IFERROR(VLOOKUP(A312,'Data Tables'!$L$3:$M$89,2,FALSE),"No")</f>
        <v>No</v>
      </c>
      <c r="W312" s="40">
        <f t="shared" si="125"/>
        <v>0</v>
      </c>
      <c r="X312" s="43"/>
      <c r="Y312" s="40">
        <f t="shared" si="126"/>
        <v>0</v>
      </c>
      <c r="Z312" s="41" t="s">
        <v>40</v>
      </c>
      <c r="AA312" s="40">
        <f t="shared" si="127"/>
        <v>0</v>
      </c>
      <c r="AB312" s="41" t="s">
        <v>41</v>
      </c>
      <c r="AC312" s="42">
        <f t="shared" si="128"/>
        <v>2</v>
      </c>
      <c r="AD312" s="41" t="s">
        <v>48</v>
      </c>
      <c r="AE312" s="42">
        <f t="shared" si="129"/>
        <v>3</v>
      </c>
      <c r="AF312" s="43">
        <v>2016</v>
      </c>
      <c r="AG312" s="40">
        <f t="shared" si="130"/>
        <v>1</v>
      </c>
      <c r="AH312" s="43" t="s">
        <v>49</v>
      </c>
      <c r="AI312" s="40">
        <f t="shared" si="131"/>
        <v>2</v>
      </c>
      <c r="AJ312" s="46" t="s">
        <v>49</v>
      </c>
      <c r="AK312" s="40">
        <f t="shared" si="132"/>
        <v>1</v>
      </c>
      <c r="AL312" s="9" t="s">
        <v>1048</v>
      </c>
      <c r="AM312" s="9">
        <f t="shared" si="133"/>
        <v>4</v>
      </c>
      <c r="AN312" s="9" t="s">
        <v>1055</v>
      </c>
      <c r="AO312" s="47">
        <f>VLOOKUP(AN312,'Data Tables'!$E$4:$F$15,2,FALSE)</f>
        <v>20.157194</v>
      </c>
      <c r="AP312" s="9">
        <f t="shared" si="134"/>
        <v>0</v>
      </c>
      <c r="AQ312" s="9" t="s">
        <v>1050</v>
      </c>
      <c r="AR312" s="9">
        <f t="shared" si="135"/>
        <v>2</v>
      </c>
      <c r="AS312" s="9" t="str">
        <f t="shared" si="136"/>
        <v>NYC Natural Gas</v>
      </c>
      <c r="AT312" s="9" t="s">
        <v>1162</v>
      </c>
      <c r="AU312" s="9">
        <f t="shared" si="137"/>
        <v>0</v>
      </c>
      <c r="AV312" s="9">
        <f t="shared" si="138"/>
        <v>57</v>
      </c>
    </row>
    <row r="313" spans="1:48" hidden="1" x14ac:dyDescent="0.25">
      <c r="A313" s="49" t="s">
        <v>309</v>
      </c>
      <c r="B313" s="9" t="s">
        <v>310</v>
      </c>
      <c r="C313" s="9" t="s">
        <v>45</v>
      </c>
      <c r="D313" s="9" t="s">
        <v>45</v>
      </c>
      <c r="E313" t="s">
        <v>1034</v>
      </c>
      <c r="F313" t="str">
        <f t="shared" si="119"/>
        <v>NYC</v>
      </c>
      <c r="G313" s="9" t="s">
        <v>39</v>
      </c>
      <c r="H313" s="36">
        <v>40.811185500000001</v>
      </c>
      <c r="I313" s="36">
        <v>-73.918235199999998</v>
      </c>
      <c r="J313" s="40">
        <f t="shared" si="142"/>
        <v>3</v>
      </c>
      <c r="K313" s="40">
        <f t="shared" si="120"/>
        <v>2</v>
      </c>
      <c r="L313" s="40">
        <f t="shared" si="121"/>
        <v>3</v>
      </c>
      <c r="M313" s="41">
        <v>63015.890823529415</v>
      </c>
      <c r="N313" s="41">
        <v>1446.2280659617325</v>
      </c>
      <c r="O313" s="41">
        <f t="shared" si="141"/>
        <v>4333.2691983944642</v>
      </c>
      <c r="P313" s="42">
        <f t="shared" si="122"/>
        <v>2</v>
      </c>
      <c r="Q313" s="43">
        <v>1972</v>
      </c>
      <c r="R313" s="43">
        <v>2021</v>
      </c>
      <c r="S313" s="40">
        <f t="shared" si="123"/>
        <v>0</v>
      </c>
      <c r="T313" s="40" t="s">
        <v>1162</v>
      </c>
      <c r="U313" s="40">
        <f t="shared" si="124"/>
        <v>4</v>
      </c>
      <c r="V313" s="40" t="str">
        <f>IFERROR(VLOOKUP(A313,'Data Tables'!$L$3:$M$89,2,FALSE),"No")</f>
        <v>No</v>
      </c>
      <c r="W313" s="40">
        <f t="shared" si="125"/>
        <v>0</v>
      </c>
      <c r="X313" s="43" t="s">
        <v>1133</v>
      </c>
      <c r="Y313" s="40">
        <f t="shared" si="126"/>
        <v>4</v>
      </c>
      <c r="Z313" s="41" t="s">
        <v>40</v>
      </c>
      <c r="AA313" s="40">
        <f t="shared" si="127"/>
        <v>0</v>
      </c>
      <c r="AB313" s="44" t="str">
        <f>IF(AND(E313="Manhattan",G313="Multifamily Housing"),IF(Q313&lt;1980,"Dual Fuel","Natural Gas"),IF(AND(E313="Manhattan",G313&lt;&gt;"Multifamily Housing"),IF(Q313&lt;1945,"Oil",IF(Q313&lt;1980,"Dual Fuel","Natural Gas")),IF(E313="Downstate/LI/HV",IF(Q313&lt;1980,"Dual Fuel","Natural Gas"),IF(Q313&lt;1945,"Dual Fuel","Natural Gas"))))</f>
        <v>Dual Fuel</v>
      </c>
      <c r="AC313" s="42">
        <f t="shared" si="128"/>
        <v>3</v>
      </c>
      <c r="AD313" s="41" t="s">
        <v>74</v>
      </c>
      <c r="AE313" s="42">
        <f t="shared" si="129"/>
        <v>2</v>
      </c>
      <c r="AF313" s="45">
        <v>1990</v>
      </c>
      <c r="AG313" s="40">
        <f t="shared" si="130"/>
        <v>2</v>
      </c>
      <c r="AH313" s="45" t="str">
        <f>IF(AND(E313="Upstate",Q313&gt;=1945),"Forced Air",IF(Q313&gt;=1980,"Hydronic",IF(AND(E313="Downstate/LI/HV",Q313&gt;=1945),"Forced Air","Steam")))</f>
        <v>Forced Air</v>
      </c>
      <c r="AI313" s="40">
        <f t="shared" si="131"/>
        <v>4</v>
      </c>
      <c r="AJ313" s="46" t="s">
        <v>42</v>
      </c>
      <c r="AK313" s="40">
        <f t="shared" si="132"/>
        <v>0</v>
      </c>
      <c r="AL313" s="9" t="s">
        <v>1048</v>
      </c>
      <c r="AM313" s="9">
        <f t="shared" si="133"/>
        <v>4</v>
      </c>
      <c r="AN313" s="9" t="s">
        <v>1055</v>
      </c>
      <c r="AO313" s="47">
        <f>VLOOKUP(AN313,'Data Tables'!$E$4:$F$15,2,FALSE)</f>
        <v>20.157194</v>
      </c>
      <c r="AP313" s="9">
        <f t="shared" si="134"/>
        <v>0</v>
      </c>
      <c r="AQ313" s="9" t="s">
        <v>1050</v>
      </c>
      <c r="AR313" s="9">
        <f t="shared" si="135"/>
        <v>2</v>
      </c>
      <c r="AS313" s="9" t="str">
        <f t="shared" si="136"/>
        <v>NYC Dual Fuel</v>
      </c>
      <c r="AT313" s="9" t="s">
        <v>1162</v>
      </c>
      <c r="AU313" s="9">
        <f t="shared" si="137"/>
        <v>0</v>
      </c>
      <c r="AV313" s="9">
        <f t="shared" si="138"/>
        <v>57</v>
      </c>
    </row>
    <row r="314" spans="1:48" hidden="1" x14ac:dyDescent="0.25">
      <c r="A314" s="9" t="s">
        <v>85</v>
      </c>
      <c r="B314" s="9" t="s">
        <v>86</v>
      </c>
      <c r="C314" s="9" t="s">
        <v>59</v>
      </c>
      <c r="D314" s="9" t="s">
        <v>59</v>
      </c>
      <c r="E314" t="s">
        <v>1034</v>
      </c>
      <c r="F314" t="str">
        <f t="shared" si="119"/>
        <v>NYC</v>
      </c>
      <c r="G314" s="9" t="s">
        <v>53</v>
      </c>
      <c r="H314" s="36">
        <v>40.7247305</v>
      </c>
      <c r="I314" s="36">
        <v>-73.792388399999993</v>
      </c>
      <c r="J314" s="40">
        <f t="shared" si="142"/>
        <v>2</v>
      </c>
      <c r="K314" s="40">
        <f t="shared" si="120"/>
        <v>0</v>
      </c>
      <c r="L314" s="40">
        <f t="shared" si="121"/>
        <v>1</v>
      </c>
      <c r="M314" s="41">
        <v>580200.56470588234</v>
      </c>
      <c r="N314" s="41">
        <v>65549.005263157887</v>
      </c>
      <c r="O314" s="41">
        <f t="shared" si="141"/>
        <v>39897.321184775086</v>
      </c>
      <c r="P314" s="42">
        <f t="shared" si="122"/>
        <v>4</v>
      </c>
      <c r="Q314" s="43">
        <v>1954</v>
      </c>
      <c r="R314" s="43">
        <v>2008</v>
      </c>
      <c r="S314" s="40">
        <f t="shared" si="123"/>
        <v>0</v>
      </c>
      <c r="T314" s="40"/>
      <c r="U314" s="40">
        <f t="shared" si="124"/>
        <v>0</v>
      </c>
      <c r="V314" s="40" t="str">
        <f>IFERROR(VLOOKUP(A314,'Data Tables'!$L$3:$M$89,2,FALSE),"No")</f>
        <v>Yes</v>
      </c>
      <c r="W314" s="40">
        <f t="shared" si="125"/>
        <v>4</v>
      </c>
      <c r="X314" s="43" t="s">
        <v>1118</v>
      </c>
      <c r="Y314" s="40">
        <f t="shared" si="126"/>
        <v>4</v>
      </c>
      <c r="Z314" s="41" t="s">
        <v>46</v>
      </c>
      <c r="AA314" s="40">
        <f t="shared" si="127"/>
        <v>4</v>
      </c>
      <c r="AB314" s="41" t="s">
        <v>87</v>
      </c>
      <c r="AC314" s="42">
        <f t="shared" si="128"/>
        <v>1</v>
      </c>
      <c r="AD314" s="41" t="s">
        <v>88</v>
      </c>
      <c r="AE314" s="42">
        <f t="shared" si="129"/>
        <v>1</v>
      </c>
      <c r="AF314" s="43">
        <v>2022</v>
      </c>
      <c r="AG314" s="40">
        <f t="shared" si="130"/>
        <v>1</v>
      </c>
      <c r="AH314" s="43" t="s">
        <v>89</v>
      </c>
      <c r="AI314" s="40">
        <f t="shared" si="131"/>
        <v>4</v>
      </c>
      <c r="AJ314" s="46" t="s">
        <v>42</v>
      </c>
      <c r="AK314" s="40">
        <f t="shared" si="132"/>
        <v>0</v>
      </c>
      <c r="AL314" s="9" t="s">
        <v>1048</v>
      </c>
      <c r="AM314" s="9">
        <f t="shared" si="133"/>
        <v>4</v>
      </c>
      <c r="AN314" s="9" t="s">
        <v>1055</v>
      </c>
      <c r="AO314" s="47">
        <f>VLOOKUP(AN314,'Data Tables'!$E$4:$F$15,2,FALSE)</f>
        <v>20.157194</v>
      </c>
      <c r="AP314" s="9">
        <f t="shared" si="134"/>
        <v>0</v>
      </c>
      <c r="AQ314" s="9" t="s">
        <v>1050</v>
      </c>
      <c r="AR314" s="9">
        <f t="shared" si="135"/>
        <v>0</v>
      </c>
      <c r="AS314" s="9" t="str">
        <f t="shared" si="136"/>
        <v>NYC Electricity</v>
      </c>
      <c r="AT314" s="9"/>
      <c r="AU314" s="9">
        <f t="shared" si="137"/>
        <v>0</v>
      </c>
      <c r="AV314" s="9">
        <f t="shared" si="138"/>
        <v>57</v>
      </c>
    </row>
    <row r="315" spans="1:48" x14ac:dyDescent="0.25">
      <c r="A315" s="9" t="s">
        <v>628</v>
      </c>
      <c r="B315" s="9" t="s">
        <v>629</v>
      </c>
      <c r="C315" s="9" t="s">
        <v>630</v>
      </c>
      <c r="D315" s="9" t="s">
        <v>631</v>
      </c>
      <c r="E315" t="s">
        <v>1035</v>
      </c>
      <c r="F315" t="str">
        <f t="shared" si="119"/>
        <v>Not NYC</v>
      </c>
      <c r="G315" s="9" t="s">
        <v>76</v>
      </c>
      <c r="H315" s="36">
        <v>43.307273000000002</v>
      </c>
      <c r="I315" s="36">
        <v>-73.645948000000004</v>
      </c>
      <c r="J315" s="40">
        <f t="shared" si="142"/>
        <v>4</v>
      </c>
      <c r="K315" s="40">
        <f t="shared" si="120"/>
        <v>4</v>
      </c>
      <c r="L315" s="40">
        <f t="shared" si="121"/>
        <v>4</v>
      </c>
      <c r="M315" s="41">
        <v>67507.550083092821</v>
      </c>
      <c r="N315" s="41">
        <v>29436.431722278849</v>
      </c>
      <c r="O315" s="41">
        <f t="shared" si="141"/>
        <v>4642.1368263020895</v>
      </c>
      <c r="P315" s="42">
        <f t="shared" si="122"/>
        <v>2</v>
      </c>
      <c r="Q315" s="43">
        <v>1897</v>
      </c>
      <c r="R315" s="43">
        <v>2005</v>
      </c>
      <c r="S315" s="40">
        <f t="shared" si="123"/>
        <v>0</v>
      </c>
      <c r="T315" s="40"/>
      <c r="U315" s="40">
        <f t="shared" si="124"/>
        <v>0</v>
      </c>
      <c r="V315" s="40" t="str">
        <f>IFERROR(VLOOKUP(A315,'Data Tables'!$L$3:$M$89,2,FALSE),"No")</f>
        <v>No</v>
      </c>
      <c r="W315" s="40">
        <f t="shared" si="125"/>
        <v>0</v>
      </c>
      <c r="X315" s="43"/>
      <c r="Y315" s="40">
        <f t="shared" si="126"/>
        <v>0</v>
      </c>
      <c r="Z315" s="43" t="s">
        <v>156</v>
      </c>
      <c r="AA315" s="40">
        <f t="shared" si="127"/>
        <v>0</v>
      </c>
      <c r="AB315" s="44" t="str">
        <f>IF(AND(E315="Manhattan",G315="Multifamily Housing"),IF(Q315&lt;1980,"Dual Fuel","Natural Gas"),IF(AND(E315="Manhattan",G315&lt;&gt;"Multifamily Housing"),IF(Q315&lt;1945,"Oil",IF(Q315&lt;1980,"Dual Fuel","Natural Gas")),IF(E315="Downstate/LI/HV",IF(Q315&lt;1980,"Dual Fuel","Natural Gas"),IF(Q315&lt;1945,"Dual Fuel","Natural Gas"))))</f>
        <v>Dual Fuel</v>
      </c>
      <c r="AC315" s="42">
        <f t="shared" si="128"/>
        <v>3</v>
      </c>
      <c r="AD315" s="41" t="s">
        <v>74</v>
      </c>
      <c r="AE315" s="42">
        <f t="shared" si="129"/>
        <v>2</v>
      </c>
      <c r="AF315" s="45">
        <v>1990</v>
      </c>
      <c r="AG315" s="40">
        <f t="shared" si="130"/>
        <v>2</v>
      </c>
      <c r="AH315" s="45" t="str">
        <f>IF(AND(E315="Upstate",Q315&gt;=1945),"Forced Air",IF(Q315&gt;=1980,"Hydronic",IF(AND(E315="Downstate/LI/HV",Q315&gt;=1945),"Forced Air","Steam")))</f>
        <v>Steam</v>
      </c>
      <c r="AI315" s="40">
        <f t="shared" si="131"/>
        <v>2</v>
      </c>
      <c r="AJ315" s="46" t="s">
        <v>42</v>
      </c>
      <c r="AK315" s="40">
        <f t="shared" si="132"/>
        <v>0</v>
      </c>
      <c r="AL315" s="9" t="s">
        <v>1064</v>
      </c>
      <c r="AM315" s="9">
        <f t="shared" si="133"/>
        <v>1</v>
      </c>
      <c r="AN315" s="9" t="s">
        <v>1047</v>
      </c>
      <c r="AO315" s="47">
        <f>VLOOKUP(AN315,'Data Tables'!$E$4:$F$15,2,FALSE)</f>
        <v>8.6002589999999994</v>
      </c>
      <c r="AP315" s="9">
        <f t="shared" si="134"/>
        <v>4</v>
      </c>
      <c r="AQ315" s="9" t="s">
        <v>1061</v>
      </c>
      <c r="AR315" s="9">
        <f t="shared" si="135"/>
        <v>4</v>
      </c>
      <c r="AS315" s="9" t="str">
        <f t="shared" si="136"/>
        <v>Not NYC</v>
      </c>
      <c r="AT315" s="9"/>
      <c r="AU315" s="9">
        <f t="shared" si="137"/>
        <v>0</v>
      </c>
      <c r="AV315" s="9">
        <f t="shared" si="138"/>
        <v>57</v>
      </c>
    </row>
    <row r="316" spans="1:48" x14ac:dyDescent="0.25">
      <c r="A316" s="9" t="s">
        <v>977</v>
      </c>
      <c r="B316" s="9" t="s">
        <v>978</v>
      </c>
      <c r="C316" s="9" t="s">
        <v>786</v>
      </c>
      <c r="D316" s="9" t="s">
        <v>617</v>
      </c>
      <c r="E316" t="s">
        <v>1035</v>
      </c>
      <c r="F316" t="str">
        <f t="shared" si="119"/>
        <v>Not NYC</v>
      </c>
      <c r="G316" s="9" t="s">
        <v>76</v>
      </c>
      <c r="H316" s="36">
        <v>44.692037999999997</v>
      </c>
      <c r="I316" s="36">
        <v>-75.499595999999997</v>
      </c>
      <c r="J316" s="40">
        <f t="shared" si="142"/>
        <v>4</v>
      </c>
      <c r="K316" s="40">
        <f t="shared" si="120"/>
        <v>4</v>
      </c>
      <c r="L316" s="40">
        <f t="shared" si="121"/>
        <v>4</v>
      </c>
      <c r="M316" s="41">
        <v>30063.256249804715</v>
      </c>
      <c r="N316" s="41">
        <v>13108.978015903218</v>
      </c>
      <c r="O316" s="41">
        <f t="shared" si="141"/>
        <v>2067.2909738836302</v>
      </c>
      <c r="P316" s="42">
        <f t="shared" si="122"/>
        <v>1</v>
      </c>
      <c r="Q316" s="43">
        <v>1885</v>
      </c>
      <c r="R316" s="43">
        <v>2021</v>
      </c>
      <c r="S316" s="40">
        <f t="shared" si="123"/>
        <v>0</v>
      </c>
      <c r="T316" s="40"/>
      <c r="U316" s="40">
        <f t="shared" si="124"/>
        <v>0</v>
      </c>
      <c r="V316" s="40" t="str">
        <f>IFERROR(VLOOKUP(A316,'Data Tables'!$L$3:$M$89,2,FALSE),"No")</f>
        <v>No</v>
      </c>
      <c r="W316" s="40">
        <f t="shared" si="125"/>
        <v>0</v>
      </c>
      <c r="X316" s="43"/>
      <c r="Y316" s="40">
        <f t="shared" si="126"/>
        <v>0</v>
      </c>
      <c r="Z316" s="43" t="s">
        <v>77</v>
      </c>
      <c r="AA316" s="40">
        <f t="shared" si="127"/>
        <v>1</v>
      </c>
      <c r="AB316" s="44" t="str">
        <f>IF(AND(E316="Manhattan",G316="Multifamily Housing"),IF(Q316&lt;1980,"Dual Fuel","Natural Gas"),IF(AND(E316="Manhattan",G316&lt;&gt;"Multifamily Housing"),IF(Q316&lt;1945,"Oil",IF(Q316&lt;1980,"Dual Fuel","Natural Gas")),IF(E316="Downstate/LI/HV",IF(Q316&lt;1980,"Dual Fuel","Natural Gas"),IF(Q316&lt;1945,"Dual Fuel","Natural Gas"))))</f>
        <v>Dual Fuel</v>
      </c>
      <c r="AC316" s="42">
        <f t="shared" si="128"/>
        <v>3</v>
      </c>
      <c r="AD316" s="44" t="str">
        <f>IF(AND(E316="Upstate",Q316&gt;=1945),"Furnace",IF(Q316&gt;=1980,"HW Boiler",IF(AND(E316="Downstate/LI/HV",Q316&gt;=1945),"Furnace","Steam Boiler")))</f>
        <v>Steam Boiler</v>
      </c>
      <c r="AE316" s="42">
        <f t="shared" si="129"/>
        <v>2</v>
      </c>
      <c r="AF316" s="45">
        <v>1990</v>
      </c>
      <c r="AG316" s="40">
        <f t="shared" si="130"/>
        <v>2</v>
      </c>
      <c r="AH316" s="45" t="str">
        <f>IF(AND(E316="Upstate",Q316&gt;=1945),"Forced Air",IF(Q316&gt;=1980,"Hydronic",IF(AND(E316="Downstate/LI/HV",Q316&gt;=1945),"Forced Air","Steam")))</f>
        <v>Steam</v>
      </c>
      <c r="AI316" s="40">
        <f t="shared" si="131"/>
        <v>2</v>
      </c>
      <c r="AJ316" s="46" t="s">
        <v>42</v>
      </c>
      <c r="AK316" s="40">
        <f t="shared" si="132"/>
        <v>0</v>
      </c>
      <c r="AL316" s="9" t="s">
        <v>1064</v>
      </c>
      <c r="AM316" s="9">
        <f t="shared" si="133"/>
        <v>1</v>
      </c>
      <c r="AN316" s="9" t="s">
        <v>1047</v>
      </c>
      <c r="AO316" s="47">
        <f>VLOOKUP(AN316,'Data Tables'!$E$4:$F$15,2,FALSE)</f>
        <v>8.6002589999999994</v>
      </c>
      <c r="AP316" s="9">
        <f t="shared" si="134"/>
        <v>4</v>
      </c>
      <c r="AQ316" s="9" t="s">
        <v>1061</v>
      </c>
      <c r="AR316" s="9">
        <f t="shared" si="135"/>
        <v>4</v>
      </c>
      <c r="AS316" s="9" t="str">
        <f t="shared" si="136"/>
        <v>Not NYC</v>
      </c>
      <c r="AT316" s="9"/>
      <c r="AU316" s="9">
        <f t="shared" si="137"/>
        <v>0</v>
      </c>
      <c r="AV316" s="9">
        <f t="shared" si="138"/>
        <v>57</v>
      </c>
    </row>
    <row r="317" spans="1:48" x14ac:dyDescent="0.25">
      <c r="A317" s="9" t="s">
        <v>1012</v>
      </c>
      <c r="B317" s="9" t="s">
        <v>1013</v>
      </c>
      <c r="C317" s="9" t="s">
        <v>1014</v>
      </c>
      <c r="D317" s="9" t="s">
        <v>442</v>
      </c>
      <c r="E317" t="s">
        <v>1034</v>
      </c>
      <c r="F317" t="str">
        <f t="shared" si="119"/>
        <v>Not NYC</v>
      </c>
      <c r="G317" s="9" t="s">
        <v>76</v>
      </c>
      <c r="H317" s="36">
        <v>41.291592000000001</v>
      </c>
      <c r="I317" s="36">
        <v>-73.893248</v>
      </c>
      <c r="J317" s="40">
        <f t="shared" si="142"/>
        <v>4</v>
      </c>
      <c r="K317" s="40">
        <f t="shared" si="120"/>
        <v>4</v>
      </c>
      <c r="L317" s="40">
        <f t="shared" si="121"/>
        <v>4</v>
      </c>
      <c r="M317" s="41">
        <v>27078.666846714441</v>
      </c>
      <c r="N317" s="41">
        <v>11807.558218044085</v>
      </c>
      <c r="O317" s="41">
        <f t="shared" si="141"/>
        <v>1862.0565614005402</v>
      </c>
      <c r="P317" s="42">
        <f t="shared" si="122"/>
        <v>1</v>
      </c>
      <c r="Q317" s="43">
        <v>1966</v>
      </c>
      <c r="R317" s="43">
        <v>2011</v>
      </c>
      <c r="S317" s="40">
        <f t="shared" si="123"/>
        <v>0</v>
      </c>
      <c r="T317" s="40"/>
      <c r="U317" s="40">
        <f t="shared" si="124"/>
        <v>0</v>
      </c>
      <c r="V317" s="40" t="str">
        <f>IFERROR(VLOOKUP(A317,'Data Tables'!$L$3:$M$89,2,FALSE),"No")</f>
        <v>No</v>
      </c>
      <c r="W317" s="40">
        <f t="shared" si="125"/>
        <v>0</v>
      </c>
      <c r="X317" s="43"/>
      <c r="Y317" s="40">
        <f t="shared" si="126"/>
        <v>0</v>
      </c>
      <c r="Z317" s="43" t="s">
        <v>77</v>
      </c>
      <c r="AA317" s="40">
        <f t="shared" si="127"/>
        <v>1</v>
      </c>
      <c r="AB317" s="44" t="str">
        <f>IF(AND(E317="Manhattan",G317="Multifamily Housing"),IF(Q317&lt;1980,"Dual Fuel","Natural Gas"),IF(AND(E317="Manhattan",G317&lt;&gt;"Multifamily Housing"),IF(Q317&lt;1945,"Oil",IF(Q317&lt;1980,"Dual Fuel","Natural Gas")),IF(E317="Downstate/LI/HV",IF(Q317&lt;1980,"Dual Fuel","Natural Gas"),IF(Q317&lt;1945,"Dual Fuel","Natural Gas"))))</f>
        <v>Dual Fuel</v>
      </c>
      <c r="AC317" s="42">
        <f t="shared" si="128"/>
        <v>3</v>
      </c>
      <c r="AD317" s="44" t="str">
        <f>IF(AND(E317="Upstate",Q317&gt;=1945),"Furnace",IF(Q317&gt;=1980,"HW Boiler",IF(AND(E317="Downstate/LI/HV",Q317&gt;=1945),"Furnace","Steam Boiler")))</f>
        <v>Furnace</v>
      </c>
      <c r="AE317" s="42">
        <f t="shared" si="129"/>
        <v>3</v>
      </c>
      <c r="AF317" s="45">
        <v>1990</v>
      </c>
      <c r="AG317" s="40">
        <f t="shared" si="130"/>
        <v>2</v>
      </c>
      <c r="AH317" s="45" t="str">
        <f>IF(AND(E317="Upstate",Q317&gt;=1945),"Forced Air",IF(Q317&gt;=1980,"Hydronic",IF(AND(E317="Downstate/LI/HV",Q317&gt;=1945),"Forced Air","Steam")))</f>
        <v>Forced Air</v>
      </c>
      <c r="AI317" s="40">
        <f t="shared" si="131"/>
        <v>4</v>
      </c>
      <c r="AJ317" s="46" t="s">
        <v>42</v>
      </c>
      <c r="AK317" s="40">
        <f t="shared" si="132"/>
        <v>0</v>
      </c>
      <c r="AL317" s="9" t="s">
        <v>1048</v>
      </c>
      <c r="AM317" s="9">
        <f t="shared" si="133"/>
        <v>4</v>
      </c>
      <c r="AN317" s="9" t="s">
        <v>1055</v>
      </c>
      <c r="AO317" s="47">
        <f>VLOOKUP(AN317,'Data Tables'!$E$4:$F$15,2,FALSE)</f>
        <v>20.157194</v>
      </c>
      <c r="AP317" s="9">
        <f t="shared" si="134"/>
        <v>0</v>
      </c>
      <c r="AQ317" s="9" t="s">
        <v>1050</v>
      </c>
      <c r="AR317" s="9">
        <f t="shared" si="135"/>
        <v>2</v>
      </c>
      <c r="AS317" s="9" t="str">
        <f t="shared" si="136"/>
        <v>Not NYC</v>
      </c>
      <c r="AT317" s="9"/>
      <c r="AU317" s="9">
        <f t="shared" si="137"/>
        <v>0</v>
      </c>
      <c r="AV317" s="9">
        <f t="shared" si="138"/>
        <v>57</v>
      </c>
    </row>
    <row r="318" spans="1:48" x14ac:dyDescent="0.25">
      <c r="A318" s="9" t="s">
        <v>639</v>
      </c>
      <c r="B318" s="9" t="s">
        <v>640</v>
      </c>
      <c r="C318" s="9" t="s">
        <v>437</v>
      </c>
      <c r="D318" s="9" t="s">
        <v>437</v>
      </c>
      <c r="E318" t="s">
        <v>1034</v>
      </c>
      <c r="F318" t="str">
        <f t="shared" si="119"/>
        <v>Not NYC</v>
      </c>
      <c r="G318" s="9" t="s">
        <v>53</v>
      </c>
      <c r="H318" s="36">
        <v>42.664296999999998</v>
      </c>
      <c r="I318" s="36">
        <v>-73.786660999999995</v>
      </c>
      <c r="J318" s="40">
        <f t="shared" si="142"/>
        <v>2</v>
      </c>
      <c r="K318" s="40">
        <f t="shared" si="120"/>
        <v>0</v>
      </c>
      <c r="L318" s="40">
        <f t="shared" si="121"/>
        <v>1</v>
      </c>
      <c r="M318" s="41">
        <v>65290.412629870123</v>
      </c>
      <c r="N318" s="41">
        <v>7349.9441118421055</v>
      </c>
      <c r="O318" s="41">
        <f t="shared" si="141"/>
        <v>4489.6760214304813</v>
      </c>
      <c r="P318" s="42">
        <f t="shared" si="122"/>
        <v>2</v>
      </c>
      <c r="Q318" s="43">
        <v>1920</v>
      </c>
      <c r="R318" s="43"/>
      <c r="S318" s="40">
        <f t="shared" si="123"/>
        <v>4</v>
      </c>
      <c r="T318" s="40"/>
      <c r="U318" s="40">
        <f t="shared" si="124"/>
        <v>0</v>
      </c>
      <c r="V318" s="40" t="str">
        <f>IFERROR(VLOOKUP(A318,'Data Tables'!$L$3:$M$89,2,FALSE),"No")</f>
        <v>Yes</v>
      </c>
      <c r="W318" s="40">
        <f t="shared" si="125"/>
        <v>4</v>
      </c>
      <c r="X318" s="43"/>
      <c r="Y318" s="40">
        <f t="shared" si="126"/>
        <v>0</v>
      </c>
      <c r="Z318" s="43" t="s">
        <v>77</v>
      </c>
      <c r="AA318" s="40">
        <f t="shared" si="127"/>
        <v>1</v>
      </c>
      <c r="AB318" s="43" t="s">
        <v>41</v>
      </c>
      <c r="AC318" s="42">
        <f t="shared" si="128"/>
        <v>2</v>
      </c>
      <c r="AD318" s="41" t="s">
        <v>538</v>
      </c>
      <c r="AE318" s="42">
        <f t="shared" si="129"/>
        <v>4</v>
      </c>
      <c r="AF318" s="45">
        <v>1990</v>
      </c>
      <c r="AG318" s="40">
        <f t="shared" si="130"/>
        <v>2</v>
      </c>
      <c r="AH318" s="45" t="str">
        <f>IF(AND(E318="Upstate",Q318&gt;=1945),"Forced Air",IF(Q318&gt;=1980,"Hydronic",IF(AND(E318="Downstate/LI/HV",Q318&gt;=1945),"Forced Air","Steam")))</f>
        <v>Steam</v>
      </c>
      <c r="AI318" s="40">
        <f t="shared" si="131"/>
        <v>2</v>
      </c>
      <c r="AJ318" s="46" t="s">
        <v>42</v>
      </c>
      <c r="AK318" s="40">
        <f t="shared" si="132"/>
        <v>0</v>
      </c>
      <c r="AL318" s="9" t="s">
        <v>1060</v>
      </c>
      <c r="AM318" s="9">
        <f t="shared" si="133"/>
        <v>2</v>
      </c>
      <c r="AN318" s="9" t="s">
        <v>1047</v>
      </c>
      <c r="AO318" s="47">
        <f>VLOOKUP(AN318,'Data Tables'!$E$4:$F$15,2,FALSE)</f>
        <v>8.6002589999999994</v>
      </c>
      <c r="AP318" s="9">
        <f t="shared" si="134"/>
        <v>4</v>
      </c>
      <c r="AQ318" s="9" t="s">
        <v>1061</v>
      </c>
      <c r="AR318" s="9">
        <f t="shared" si="135"/>
        <v>4</v>
      </c>
      <c r="AS318" s="9" t="str">
        <f t="shared" si="136"/>
        <v>Not NYC</v>
      </c>
      <c r="AT318" s="9"/>
      <c r="AU318" s="9">
        <f t="shared" si="137"/>
        <v>0</v>
      </c>
      <c r="AV318" s="9">
        <f t="shared" si="138"/>
        <v>57</v>
      </c>
    </row>
    <row r="319" spans="1:48" hidden="1" x14ac:dyDescent="0.25">
      <c r="A319" s="9" t="s">
        <v>80</v>
      </c>
      <c r="B319" s="9" t="s">
        <v>81</v>
      </c>
      <c r="C319" s="9" t="s">
        <v>62</v>
      </c>
      <c r="D319" s="9" t="s">
        <v>63</v>
      </c>
      <c r="E319" t="s">
        <v>63</v>
      </c>
      <c r="F319" t="str">
        <f t="shared" si="119"/>
        <v>NYC</v>
      </c>
      <c r="G319" s="9" t="s">
        <v>53</v>
      </c>
      <c r="H319" s="36">
        <v>40.710974</v>
      </c>
      <c r="I319" s="36">
        <v>-74.004748599999999</v>
      </c>
      <c r="J319" s="40">
        <f t="shared" si="142"/>
        <v>2</v>
      </c>
      <c r="K319" s="40">
        <f t="shared" si="120"/>
        <v>0</v>
      </c>
      <c r="L319" s="40">
        <f t="shared" si="121"/>
        <v>1</v>
      </c>
      <c r="M319" s="41">
        <v>613121.89927296003</v>
      </c>
      <c r="N319" s="41">
        <v>69268.341065427376</v>
      </c>
      <c r="O319" s="41">
        <f t="shared" si="141"/>
        <v>42161.147073534717</v>
      </c>
      <c r="P319" s="42">
        <f t="shared" si="122"/>
        <v>4</v>
      </c>
      <c r="Q319" s="43">
        <v>1966</v>
      </c>
      <c r="R319" s="43">
        <v>2019</v>
      </c>
      <c r="S319" s="40">
        <f t="shared" si="123"/>
        <v>0</v>
      </c>
      <c r="T319" s="40"/>
      <c r="U319" s="40">
        <f t="shared" si="124"/>
        <v>0</v>
      </c>
      <c r="V319" s="40" t="str">
        <f>IFERROR(VLOOKUP(A319,'Data Tables'!$L$3:$M$89,2,FALSE),"No")</f>
        <v>Yes</v>
      </c>
      <c r="W319" s="40">
        <f t="shared" si="125"/>
        <v>4</v>
      </c>
      <c r="X319" s="43" t="s">
        <v>1117</v>
      </c>
      <c r="Y319" s="40">
        <f t="shared" si="126"/>
        <v>4</v>
      </c>
      <c r="Z319" s="41" t="s">
        <v>77</v>
      </c>
      <c r="AA319" s="40">
        <f t="shared" si="127"/>
        <v>1</v>
      </c>
      <c r="AB319" s="41" t="s">
        <v>41</v>
      </c>
      <c r="AC319" s="42">
        <f t="shared" si="128"/>
        <v>2</v>
      </c>
      <c r="AD319" s="41" t="s">
        <v>74</v>
      </c>
      <c r="AE319" s="42">
        <f t="shared" si="129"/>
        <v>2</v>
      </c>
      <c r="AF319" s="45">
        <v>1990</v>
      </c>
      <c r="AG319" s="40">
        <f t="shared" si="130"/>
        <v>2</v>
      </c>
      <c r="AH319" s="43" t="s">
        <v>49</v>
      </c>
      <c r="AI319" s="40">
        <f t="shared" si="131"/>
        <v>2</v>
      </c>
      <c r="AJ319" s="46" t="s">
        <v>42</v>
      </c>
      <c r="AK319" s="40">
        <f t="shared" si="132"/>
        <v>0</v>
      </c>
      <c r="AL319" s="9" t="s">
        <v>1048</v>
      </c>
      <c r="AM319" s="9">
        <f t="shared" si="133"/>
        <v>4</v>
      </c>
      <c r="AN319" s="9" t="s">
        <v>1055</v>
      </c>
      <c r="AO319" s="47">
        <f>VLOOKUP(AN319,'Data Tables'!$E$4:$F$15,2,FALSE)</f>
        <v>20.157194</v>
      </c>
      <c r="AP319" s="9">
        <f t="shared" si="134"/>
        <v>0</v>
      </c>
      <c r="AQ319" s="9" t="s">
        <v>1050</v>
      </c>
      <c r="AR319" s="9">
        <f t="shared" si="135"/>
        <v>2</v>
      </c>
      <c r="AS319" s="9" t="str">
        <f t="shared" si="136"/>
        <v>NYC Natural Gas</v>
      </c>
      <c r="AT319" s="9"/>
      <c r="AU319" s="9">
        <f t="shared" si="137"/>
        <v>2</v>
      </c>
      <c r="AV319" s="9">
        <f t="shared" si="138"/>
        <v>57</v>
      </c>
    </row>
    <row r="320" spans="1:48" hidden="1" x14ac:dyDescent="0.25">
      <c r="A320" s="9" t="s">
        <v>166</v>
      </c>
      <c r="B320" s="9" t="s">
        <v>167</v>
      </c>
      <c r="C320" s="9" t="s">
        <v>45</v>
      </c>
      <c r="D320" s="9" t="s">
        <v>45</v>
      </c>
      <c r="E320" t="s">
        <v>1034</v>
      </c>
      <c r="F320" t="str">
        <f t="shared" si="119"/>
        <v>NYC</v>
      </c>
      <c r="G320" s="9" t="s">
        <v>39</v>
      </c>
      <c r="H320" s="36">
        <v>40.852195399999999</v>
      </c>
      <c r="I320" s="36">
        <v>-73.922751700000006</v>
      </c>
      <c r="J320" s="40">
        <f t="shared" si="142"/>
        <v>3</v>
      </c>
      <c r="K320" s="40">
        <f t="shared" si="120"/>
        <v>2</v>
      </c>
      <c r="L320" s="40">
        <f t="shared" si="121"/>
        <v>3</v>
      </c>
      <c r="M320" s="41">
        <v>168976.107411765</v>
      </c>
      <c r="N320" s="41">
        <v>4149.5477995018045</v>
      </c>
      <c r="O320" s="41">
        <f t="shared" si="141"/>
        <v>11619.5923273149</v>
      </c>
      <c r="P320" s="42">
        <f t="shared" si="122"/>
        <v>3</v>
      </c>
      <c r="Q320" s="43">
        <v>1975</v>
      </c>
      <c r="R320" s="43">
        <v>2018</v>
      </c>
      <c r="S320" s="40">
        <f t="shared" si="123"/>
        <v>0</v>
      </c>
      <c r="T320" s="40"/>
      <c r="U320" s="40">
        <f t="shared" si="124"/>
        <v>0</v>
      </c>
      <c r="V320" s="40" t="str">
        <f>IFERROR(VLOOKUP(A320,'Data Tables'!$L$3:$M$89,2,FALSE),"No")</f>
        <v>No</v>
      </c>
      <c r="W320" s="40">
        <f t="shared" si="125"/>
        <v>0</v>
      </c>
      <c r="X320" s="43"/>
      <c r="Y320" s="40">
        <f t="shared" si="126"/>
        <v>0</v>
      </c>
      <c r="Z320" s="41" t="s">
        <v>156</v>
      </c>
      <c r="AA320" s="40">
        <f t="shared" si="127"/>
        <v>0</v>
      </c>
      <c r="AB320" s="41" t="s">
        <v>41</v>
      </c>
      <c r="AC320" s="42">
        <f t="shared" si="128"/>
        <v>2</v>
      </c>
      <c r="AD320" s="41" t="s">
        <v>104</v>
      </c>
      <c r="AE320" s="42">
        <f t="shared" si="129"/>
        <v>3</v>
      </c>
      <c r="AF320" s="43">
        <v>2018</v>
      </c>
      <c r="AG320" s="40">
        <f t="shared" si="130"/>
        <v>1</v>
      </c>
      <c r="AH320" s="45" t="str">
        <f>IF(AND(E320="Upstate",Q320&gt;=1945),"Forced Air",IF(Q320&gt;=1980,"Hydronic",IF(AND(E320="Downstate/LI/HV",Q320&gt;=1945),"Forced Air","Steam")))</f>
        <v>Forced Air</v>
      </c>
      <c r="AI320" s="40">
        <f t="shared" si="131"/>
        <v>4</v>
      </c>
      <c r="AJ320" s="46" t="s">
        <v>42</v>
      </c>
      <c r="AK320" s="40">
        <f t="shared" si="132"/>
        <v>0</v>
      </c>
      <c r="AL320" s="9" t="s">
        <v>1048</v>
      </c>
      <c r="AM320" s="9">
        <f t="shared" si="133"/>
        <v>4</v>
      </c>
      <c r="AN320" s="9" t="s">
        <v>1055</v>
      </c>
      <c r="AO320" s="47">
        <f>VLOOKUP(AN320,'Data Tables'!$E$4:$F$15,2,FALSE)</f>
        <v>20.157194</v>
      </c>
      <c r="AP320" s="9">
        <f t="shared" si="134"/>
        <v>0</v>
      </c>
      <c r="AQ320" s="9" t="s">
        <v>1050</v>
      </c>
      <c r="AR320" s="9">
        <f t="shared" si="135"/>
        <v>2</v>
      </c>
      <c r="AS320" s="9" t="str">
        <f t="shared" si="136"/>
        <v>NYC Natural Gas</v>
      </c>
      <c r="AT320" s="9"/>
      <c r="AU320" s="9">
        <f t="shared" si="137"/>
        <v>2</v>
      </c>
      <c r="AV320" s="9">
        <f t="shared" si="138"/>
        <v>57</v>
      </c>
    </row>
    <row r="321" spans="1:48" hidden="1" x14ac:dyDescent="0.25">
      <c r="A321" s="9" t="s">
        <v>230</v>
      </c>
      <c r="B321" s="9" t="s">
        <v>231</v>
      </c>
      <c r="C321" s="9" t="s">
        <v>62</v>
      </c>
      <c r="D321" s="9" t="s">
        <v>63</v>
      </c>
      <c r="E321" t="s">
        <v>63</v>
      </c>
      <c r="F321" t="str">
        <f t="shared" si="119"/>
        <v>NYC</v>
      </c>
      <c r="G321" s="9" t="s">
        <v>39</v>
      </c>
      <c r="H321" s="36">
        <v>40.759041500000002</v>
      </c>
      <c r="I321" s="36">
        <v>-73.992566299999993</v>
      </c>
      <c r="J321" s="40">
        <f t="shared" si="142"/>
        <v>3</v>
      </c>
      <c r="K321" s="40">
        <f t="shared" si="120"/>
        <v>2</v>
      </c>
      <c r="L321" s="40">
        <f t="shared" si="121"/>
        <v>3</v>
      </c>
      <c r="M321" s="41">
        <v>103196.189294118</v>
      </c>
      <c r="N321" s="41">
        <v>8805.3373189667873</v>
      </c>
      <c r="O321" s="41">
        <f t="shared" si="141"/>
        <v>7096.2556049896439</v>
      </c>
      <c r="P321" s="42">
        <f t="shared" si="122"/>
        <v>3</v>
      </c>
      <c r="Q321" s="43">
        <v>1976</v>
      </c>
      <c r="R321" s="43"/>
      <c r="S321" s="40">
        <f t="shared" si="123"/>
        <v>3</v>
      </c>
      <c r="T321" s="40"/>
      <c r="U321" s="40">
        <f t="shared" si="124"/>
        <v>0</v>
      </c>
      <c r="V321" s="40" t="str">
        <f>IFERROR(VLOOKUP(A321,'Data Tables'!$L$3:$M$89,2,FALSE),"No")</f>
        <v>No</v>
      </c>
      <c r="W321" s="40">
        <f t="shared" si="125"/>
        <v>0</v>
      </c>
      <c r="X321" s="43"/>
      <c r="Y321" s="40">
        <f t="shared" si="126"/>
        <v>0</v>
      </c>
      <c r="Z321" s="41" t="s">
        <v>40</v>
      </c>
      <c r="AA321" s="40">
        <f t="shared" si="127"/>
        <v>0</v>
      </c>
      <c r="AB321" s="41" t="s">
        <v>41</v>
      </c>
      <c r="AC321" s="42">
        <f t="shared" si="128"/>
        <v>2</v>
      </c>
      <c r="AD321" s="41" t="s">
        <v>104</v>
      </c>
      <c r="AE321" s="42">
        <f t="shared" si="129"/>
        <v>3</v>
      </c>
      <c r="AF321" s="43">
        <v>2010</v>
      </c>
      <c r="AG321" s="40">
        <f t="shared" si="130"/>
        <v>1</v>
      </c>
      <c r="AH321" s="45" t="str">
        <f>IF(AND(E321="Upstate",Q321&gt;=1945),"Forced Air",IF(Q321&gt;=1980,"Hydronic",IF(AND(E321="Downstate/LI/HV",Q321&gt;=1945),"Forced Air","Steam")))</f>
        <v>Steam</v>
      </c>
      <c r="AI321" s="40">
        <f t="shared" si="131"/>
        <v>2</v>
      </c>
      <c r="AJ321" s="46" t="s">
        <v>42</v>
      </c>
      <c r="AK321" s="40">
        <f t="shared" si="132"/>
        <v>0</v>
      </c>
      <c r="AL321" s="9" t="s">
        <v>1048</v>
      </c>
      <c r="AM321" s="9">
        <f t="shared" si="133"/>
        <v>4</v>
      </c>
      <c r="AN321" s="9" t="s">
        <v>1055</v>
      </c>
      <c r="AO321" s="47">
        <f>VLOOKUP(AN321,'Data Tables'!$E$4:$F$15,2,FALSE)</f>
        <v>20.157194</v>
      </c>
      <c r="AP321" s="9">
        <f t="shared" si="134"/>
        <v>0</v>
      </c>
      <c r="AQ321" s="9" t="s">
        <v>1050</v>
      </c>
      <c r="AR321" s="9">
        <f t="shared" si="135"/>
        <v>2</v>
      </c>
      <c r="AS321" s="9" t="str">
        <f t="shared" si="136"/>
        <v>NYC Natural Gas</v>
      </c>
      <c r="AT321" s="9"/>
      <c r="AU321" s="9">
        <f t="shared" si="137"/>
        <v>2</v>
      </c>
      <c r="AV321" s="9">
        <f t="shared" si="138"/>
        <v>57</v>
      </c>
    </row>
    <row r="322" spans="1:48" hidden="1" x14ac:dyDescent="0.25">
      <c r="A322" s="9" t="s">
        <v>356</v>
      </c>
      <c r="B322" s="9" t="s">
        <v>357</v>
      </c>
      <c r="C322" s="9" t="s">
        <v>62</v>
      </c>
      <c r="D322" s="9" t="s">
        <v>63</v>
      </c>
      <c r="E322" t="s">
        <v>63</v>
      </c>
      <c r="F322" t="str">
        <f t="shared" si="119"/>
        <v>NYC</v>
      </c>
      <c r="G322" s="9" t="s">
        <v>53</v>
      </c>
      <c r="H322" s="36">
        <v>40.810098000000004</v>
      </c>
      <c r="I322" s="36">
        <v>-73.963346000000001</v>
      </c>
      <c r="J322" s="40">
        <f t="shared" si="142"/>
        <v>2</v>
      </c>
      <c r="K322" s="40">
        <f t="shared" si="120"/>
        <v>0</v>
      </c>
      <c r="L322" s="40">
        <f t="shared" si="121"/>
        <v>1</v>
      </c>
      <c r="M322" s="41">
        <v>42275.085194805186</v>
      </c>
      <c r="N322" s="41">
        <v>4759.0373684210526</v>
      </c>
      <c r="O322" s="41">
        <v>2907.033799572192</v>
      </c>
      <c r="P322" s="42">
        <f t="shared" si="122"/>
        <v>1</v>
      </c>
      <c r="Q322" s="43">
        <v>1901</v>
      </c>
      <c r="R322" s="43">
        <v>2018</v>
      </c>
      <c r="S322" s="40">
        <f t="shared" si="123"/>
        <v>0</v>
      </c>
      <c r="T322" s="40"/>
      <c r="U322" s="40">
        <f t="shared" si="124"/>
        <v>0</v>
      </c>
      <c r="V322" s="40" t="str">
        <f>IFERROR(VLOOKUP(A322,'Data Tables'!$L$3:$M$89,2,FALSE),"No")</f>
        <v>Yes</v>
      </c>
      <c r="W322" s="40">
        <f t="shared" si="125"/>
        <v>4</v>
      </c>
      <c r="X322" s="43" t="s">
        <v>1137</v>
      </c>
      <c r="Y322" s="40">
        <f t="shared" si="126"/>
        <v>4</v>
      </c>
      <c r="Z322" s="41" t="s">
        <v>40</v>
      </c>
      <c r="AA322" s="40">
        <f t="shared" si="127"/>
        <v>0</v>
      </c>
      <c r="AB322" s="44" t="str">
        <f>IF(AND(E322="Manhattan",G322="Multifamily Housing"),IF(Q322&lt;1980,"Dual Fuel","Natural Gas"),IF(AND(E322="Manhattan",G322&lt;&gt;"Multifamily Housing"),IF(Q322&lt;1945,"Oil",IF(Q322&lt;1980,"Dual Fuel","Natural Gas")),IF(E322="Downstate/LI/HV",IF(Q322&lt;1980,"Dual Fuel","Natural Gas"),IF(Q322&lt;1945,"Dual Fuel","Natural Gas"))))</f>
        <v>Oil</v>
      </c>
      <c r="AC322" s="42">
        <f t="shared" si="128"/>
        <v>4</v>
      </c>
      <c r="AD322" s="44" t="str">
        <f>IF(AND(E322="Upstate",Q322&gt;=1945),"Furnace",IF(Q322&gt;=1980,"HW Boiler",IF(AND(E322="Downstate/LI/HV",Q322&gt;=1945),"Furnace","Steam Boiler")))</f>
        <v>Steam Boiler</v>
      </c>
      <c r="AE322" s="42">
        <f t="shared" si="129"/>
        <v>2</v>
      </c>
      <c r="AF322" s="45">
        <v>1990</v>
      </c>
      <c r="AG322" s="40">
        <f t="shared" si="130"/>
        <v>2</v>
      </c>
      <c r="AH322" s="45" t="str">
        <f>IF(AND(E322="Upstate",Q322&gt;=1945),"Forced Air",IF(Q322&gt;=1980,"Hydronic",IF(AND(E322="Downstate/LI/HV",Q322&gt;=1945),"Forced Air","Steam")))</f>
        <v>Steam</v>
      </c>
      <c r="AI322" s="40">
        <f t="shared" si="131"/>
        <v>2</v>
      </c>
      <c r="AJ322" s="46" t="s">
        <v>42</v>
      </c>
      <c r="AK322" s="40">
        <f t="shared" si="132"/>
        <v>0</v>
      </c>
      <c r="AL322" s="9" t="s">
        <v>1048</v>
      </c>
      <c r="AM322" s="9">
        <f t="shared" si="133"/>
        <v>4</v>
      </c>
      <c r="AN322" s="9" t="s">
        <v>1055</v>
      </c>
      <c r="AO322" s="47">
        <f>VLOOKUP(AN322,'Data Tables'!$E$4:$F$15,2,FALSE)</f>
        <v>20.157194</v>
      </c>
      <c r="AP322" s="9">
        <f t="shared" si="134"/>
        <v>0</v>
      </c>
      <c r="AQ322" s="9" t="s">
        <v>1050</v>
      </c>
      <c r="AR322" s="9">
        <f t="shared" si="135"/>
        <v>2</v>
      </c>
      <c r="AS322" s="9" t="str">
        <f t="shared" si="136"/>
        <v>NYC Oil</v>
      </c>
      <c r="AT322" s="9"/>
      <c r="AU322" s="9">
        <f t="shared" si="137"/>
        <v>4</v>
      </c>
      <c r="AV322" s="9">
        <f t="shared" si="138"/>
        <v>57</v>
      </c>
    </row>
    <row r="323" spans="1:48" x14ac:dyDescent="0.25">
      <c r="A323" s="9" t="s">
        <v>886</v>
      </c>
      <c r="B323" s="9" t="s">
        <v>436</v>
      </c>
      <c r="C323" s="9" t="s">
        <v>437</v>
      </c>
      <c r="D323" s="9" t="s">
        <v>437</v>
      </c>
      <c r="E323" t="s">
        <v>1034</v>
      </c>
      <c r="F323" t="str">
        <f t="shared" si="119"/>
        <v>Not NYC</v>
      </c>
      <c r="G323" s="9" t="s">
        <v>53</v>
      </c>
      <c r="H323" s="36">
        <v>42.66113</v>
      </c>
      <c r="I323" s="36">
        <v>-73.771690000000007</v>
      </c>
      <c r="J323" s="40">
        <f t="shared" si="142"/>
        <v>2</v>
      </c>
      <c r="K323" s="40">
        <f t="shared" si="120"/>
        <v>0</v>
      </c>
      <c r="L323" s="40">
        <f t="shared" si="121"/>
        <v>1</v>
      </c>
      <c r="M323" s="41">
        <v>35956.762761324033</v>
      </c>
      <c r="N323" s="41">
        <v>4047.7642289794603</v>
      </c>
      <c r="O323" s="41">
        <f t="shared" ref="O323:O335" si="143">(M323/0.85)*116.9*0.0005</f>
        <v>2472.5562157639883</v>
      </c>
      <c r="P323" s="42">
        <f t="shared" si="122"/>
        <v>1</v>
      </c>
      <c r="Q323" s="43">
        <v>1935</v>
      </c>
      <c r="R323" s="43">
        <v>2017</v>
      </c>
      <c r="S323" s="40">
        <f t="shared" si="123"/>
        <v>0</v>
      </c>
      <c r="T323" s="40" t="s">
        <v>1162</v>
      </c>
      <c r="U323" s="40">
        <f t="shared" si="124"/>
        <v>4</v>
      </c>
      <c r="V323" s="40" t="str">
        <f>IFERROR(VLOOKUP(A323,'Data Tables'!$L$3:$M$89,2,FALSE),"No")</f>
        <v>No</v>
      </c>
      <c r="W323" s="40">
        <f t="shared" si="125"/>
        <v>0</v>
      </c>
      <c r="X323" s="43"/>
      <c r="Y323" s="40">
        <f t="shared" si="126"/>
        <v>0</v>
      </c>
      <c r="Z323" s="43" t="s">
        <v>46</v>
      </c>
      <c r="AA323" s="40">
        <f t="shared" si="127"/>
        <v>4</v>
      </c>
      <c r="AB323" s="43" t="s">
        <v>41</v>
      </c>
      <c r="AC323" s="42">
        <f t="shared" si="128"/>
        <v>2</v>
      </c>
      <c r="AD323" s="41" t="s">
        <v>54</v>
      </c>
      <c r="AE323" s="42">
        <f t="shared" si="129"/>
        <v>2</v>
      </c>
      <c r="AF323" s="45">
        <v>1990</v>
      </c>
      <c r="AG323" s="40">
        <f t="shared" si="130"/>
        <v>2</v>
      </c>
      <c r="AH323" s="43" t="s">
        <v>49</v>
      </c>
      <c r="AI323" s="40">
        <f t="shared" si="131"/>
        <v>2</v>
      </c>
      <c r="AJ323" s="46" t="s">
        <v>49</v>
      </c>
      <c r="AK323" s="40">
        <f t="shared" si="132"/>
        <v>1</v>
      </c>
      <c r="AL323" s="9" t="s">
        <v>1060</v>
      </c>
      <c r="AM323" s="9">
        <f t="shared" si="133"/>
        <v>2</v>
      </c>
      <c r="AN323" s="9" t="s">
        <v>1047</v>
      </c>
      <c r="AO323" s="47">
        <f>VLOOKUP(AN323,'Data Tables'!$E$4:$F$15,2,FALSE)</f>
        <v>8.6002589999999994</v>
      </c>
      <c r="AP323" s="9">
        <f t="shared" si="134"/>
        <v>4</v>
      </c>
      <c r="AQ323" s="9" t="s">
        <v>1061</v>
      </c>
      <c r="AR323" s="9">
        <f t="shared" si="135"/>
        <v>4</v>
      </c>
      <c r="AS323" s="9" t="str">
        <f t="shared" si="136"/>
        <v>Not NYC</v>
      </c>
      <c r="AT323" s="9"/>
      <c r="AU323" s="9">
        <f t="shared" si="137"/>
        <v>0</v>
      </c>
      <c r="AV323" s="9">
        <f t="shared" si="138"/>
        <v>57</v>
      </c>
    </row>
    <row r="324" spans="1:48" x14ac:dyDescent="0.25">
      <c r="A324" s="9" t="s">
        <v>969</v>
      </c>
      <c r="B324" s="9" t="s">
        <v>970</v>
      </c>
      <c r="C324" s="9" t="s">
        <v>971</v>
      </c>
      <c r="D324" s="9" t="s">
        <v>972</v>
      </c>
      <c r="E324" t="s">
        <v>1034</v>
      </c>
      <c r="F324" t="str">
        <f t="shared" si="119"/>
        <v>Not NYC</v>
      </c>
      <c r="G324" s="9" t="s">
        <v>339</v>
      </c>
      <c r="H324" s="36">
        <v>41.754049426761497</v>
      </c>
      <c r="I324" s="36">
        <v>-74.592689301163304</v>
      </c>
      <c r="J324" s="40">
        <f t="shared" si="142"/>
        <v>3</v>
      </c>
      <c r="K324" s="40">
        <f t="shared" si="120"/>
        <v>1</v>
      </c>
      <c r="L324" s="40">
        <f t="shared" si="121"/>
        <v>1</v>
      </c>
      <c r="M324" s="41">
        <v>30193.033452151893</v>
      </c>
      <c r="N324" s="41">
        <v>16564.233630000002</v>
      </c>
      <c r="O324" s="41">
        <f t="shared" si="143"/>
        <v>2076.2150650332687</v>
      </c>
      <c r="P324" s="42">
        <f t="shared" si="122"/>
        <v>1</v>
      </c>
      <c r="Q324" s="43">
        <v>1933</v>
      </c>
      <c r="R324" s="43"/>
      <c r="S324" s="40">
        <f t="shared" si="123"/>
        <v>4</v>
      </c>
      <c r="T324" s="40" t="s">
        <v>1162</v>
      </c>
      <c r="U324" s="40">
        <f t="shared" si="124"/>
        <v>4</v>
      </c>
      <c r="V324" s="40" t="str">
        <f>IFERROR(VLOOKUP(A324,'Data Tables'!$L$3:$M$89,2,FALSE),"No")</f>
        <v>No</v>
      </c>
      <c r="W324" s="40">
        <f t="shared" si="125"/>
        <v>0</v>
      </c>
      <c r="X324" s="43"/>
      <c r="Y324" s="40">
        <f t="shared" si="126"/>
        <v>0</v>
      </c>
      <c r="Z324" s="43" t="s">
        <v>67</v>
      </c>
      <c r="AA324" s="40">
        <f t="shared" si="127"/>
        <v>2</v>
      </c>
      <c r="AB324" s="44" t="str">
        <f>IF(AND(E324="Manhattan",G324="Multifamily Housing"),IF(Q324&lt;1980,"Dual Fuel","Natural Gas"),IF(AND(E324="Manhattan",G324&lt;&gt;"Multifamily Housing"),IF(Q324&lt;1945,"Oil",IF(Q324&lt;1980,"Dual Fuel","Natural Gas")),IF(E324="Downstate/LI/HV",IF(Q324&lt;1980,"Dual Fuel","Natural Gas"),IF(Q324&lt;1945,"Dual Fuel","Natural Gas"))))</f>
        <v>Dual Fuel</v>
      </c>
      <c r="AC324" s="42">
        <f t="shared" si="128"/>
        <v>3</v>
      </c>
      <c r="AD324" s="44" t="str">
        <f>IF(AND(E324="Upstate",Q324&gt;=1945),"Furnace",IF(Q324&gt;=1980,"HW Boiler",IF(AND(E324="Downstate/LI/HV",Q324&gt;=1945),"Furnace","Steam Boiler")))</f>
        <v>Steam Boiler</v>
      </c>
      <c r="AE324" s="42">
        <f t="shared" si="129"/>
        <v>2</v>
      </c>
      <c r="AF324" s="45">
        <v>1990</v>
      </c>
      <c r="AG324" s="40">
        <f t="shared" si="130"/>
        <v>2</v>
      </c>
      <c r="AH324" s="45" t="str">
        <f t="shared" ref="AH324:AH331" si="144">IF(AND(E324="Upstate",Q324&gt;=1945),"Forced Air",IF(Q324&gt;=1980,"Hydronic",IF(AND(E324="Downstate/LI/HV",Q324&gt;=1945),"Forced Air","Steam")))</f>
        <v>Steam</v>
      </c>
      <c r="AI324" s="40">
        <f t="shared" si="131"/>
        <v>2</v>
      </c>
      <c r="AJ324" s="46" t="s">
        <v>42</v>
      </c>
      <c r="AK324" s="40">
        <f t="shared" si="132"/>
        <v>0</v>
      </c>
      <c r="AL324" s="9" t="s">
        <v>1064</v>
      </c>
      <c r="AM324" s="9">
        <f t="shared" si="133"/>
        <v>1</v>
      </c>
      <c r="AN324" s="9" t="s">
        <v>1053</v>
      </c>
      <c r="AO324" s="47">
        <f>VLOOKUP(AN324,'Data Tables'!$E$4:$F$15,2,FALSE)</f>
        <v>9.6621608999999999</v>
      </c>
      <c r="AP324" s="9">
        <f t="shared" si="134"/>
        <v>3</v>
      </c>
      <c r="AQ324" s="9" t="s">
        <v>1061</v>
      </c>
      <c r="AR324" s="9">
        <f t="shared" si="135"/>
        <v>4</v>
      </c>
      <c r="AS324" s="9" t="str">
        <f t="shared" si="136"/>
        <v>Not NYC</v>
      </c>
      <c r="AT324" s="9"/>
      <c r="AU324" s="9">
        <f t="shared" si="137"/>
        <v>0</v>
      </c>
      <c r="AV324" s="9">
        <f t="shared" si="138"/>
        <v>57</v>
      </c>
    </row>
    <row r="325" spans="1:48" hidden="1" x14ac:dyDescent="0.25">
      <c r="A325" s="9" t="s">
        <v>336</v>
      </c>
      <c r="B325" s="38" t="s">
        <v>337</v>
      </c>
      <c r="C325" s="9" t="s">
        <v>45</v>
      </c>
      <c r="D325" s="9" t="s">
        <v>45</v>
      </c>
      <c r="E325" t="s">
        <v>1034</v>
      </c>
      <c r="F325" t="str">
        <f t="shared" ref="F325:F388" si="145">IF(OR(D325="Brooklyn",D325="Bronx",D325="Queens",D325="Manhattan",D325="Staten Island"),"NYC","Not NYC")</f>
        <v>NYC</v>
      </c>
      <c r="G325" s="9" t="s">
        <v>76</v>
      </c>
      <c r="H325" s="36">
        <v>40.840585599999997</v>
      </c>
      <c r="I325" s="36">
        <v>-73.848519300000007</v>
      </c>
      <c r="J325" s="40">
        <f t="shared" si="142"/>
        <v>4</v>
      </c>
      <c r="K325" s="40">
        <f t="shared" ref="K325:K388" si="146">IF(OR(G325="Hospitals",G325="Hotels",G325="Airports"),4,IF(G325="Nursing Homes",3,IF(OR(G325="Multifamily Housing",G325="Military"),2,IF(OR(G325="Office",G325="Correctional Facilities"),1,0))))</f>
        <v>4</v>
      </c>
      <c r="L325" s="40">
        <f t="shared" ref="L325:L388" si="147">IF(OR(G325="Hospitals",G325="Nursing Homes",G325="Hotels",G325="Airports"),4,IF(AND(E325="Upstate",OR(G325="Multifamily Housing",G325="Military")),2,IF(OR(G325="Multifamily Housing",G325="Military"),3,IF(G325="Office",2,IF(OR(G325="Correctional Facilities",G325="Colleges &amp; Universities"),1,666)))))</f>
        <v>4</v>
      </c>
      <c r="M325" s="41">
        <v>41120.91420705882</v>
      </c>
      <c r="N325" s="41">
        <v>17295.502843255814</v>
      </c>
      <c r="O325" s="41">
        <f t="shared" si="143"/>
        <v>2827.6675710618688</v>
      </c>
      <c r="P325" s="42">
        <f t="shared" ref="P325:P388" si="148">IF(M325&gt;=200000,4,IF(M325&gt;=100000,3,IF(M325&gt;=50000,2,IF(M325&gt;=20000,1,0))))</f>
        <v>1</v>
      </c>
      <c r="Q325" s="43">
        <v>1929</v>
      </c>
      <c r="R325" s="43"/>
      <c r="S325" s="40">
        <f t="shared" ref="S325:S388" si="149">IF(OR(Q325&gt;=2000,R325&gt;=2000),0,IF(AND(Q325&gt;=1980,OR(R325="",R325&lt;2000)),1,IF(AND(Q325&lt;1980,R325&gt;=1980,R325&lt;2000),2,IF(Q325&lt;1945,4,3))))</f>
        <v>4</v>
      </c>
      <c r="T325" s="40"/>
      <c r="U325" s="40">
        <f t="shared" ref="U325:U388" si="150">IF(T325="Y",4,0)</f>
        <v>0</v>
      </c>
      <c r="V325" s="40" t="str">
        <f>IFERROR(VLOOKUP(A325,'Data Tables'!$L$3:$M$89,2,FALSE),"No")</f>
        <v>No</v>
      </c>
      <c r="W325" s="40">
        <f t="shared" ref="W325:W388" si="151">IF(V325="Yes",4,0)</f>
        <v>0</v>
      </c>
      <c r="X325" s="43"/>
      <c r="Y325" s="40">
        <f t="shared" ref="Y325:Y388" si="152">IF(X325="",0,4)</f>
        <v>0</v>
      </c>
      <c r="Z325" s="41" t="s">
        <v>40</v>
      </c>
      <c r="AA325" s="40">
        <f t="shared" ref="AA325:AA388" si="153">IF(Z325="Plentiful",4,IF(Z325="Sufficient",2,IF(Z325="Limited",1,0)))</f>
        <v>0</v>
      </c>
      <c r="AB325" s="41" t="s">
        <v>41</v>
      </c>
      <c r="AC325" s="42">
        <f t="shared" ref="AC325:AC388" si="154">IF(OR(AB325="Coal",AB325="Oil"),4,IF(AB325="Dual Fuel",3,IF(AB325="Natural Gas",2,1)))</f>
        <v>2</v>
      </c>
      <c r="AD325" s="41" t="s">
        <v>104</v>
      </c>
      <c r="AE325" s="42">
        <f t="shared" ref="AE325:AE388" si="155">IF(OR(AD325="HW Boiler",AD325="District HW",AD325="District HW (CHP)"),4,IF(OR(AD325="Furnace",AD325="CHP",AD325="District Steam (CHP)"),3,IF(OR(AD325="Steam Boiler",AD325="District Steam"),2,1)))</f>
        <v>3</v>
      </c>
      <c r="AF325" s="43" t="s">
        <v>338</v>
      </c>
      <c r="AG325" s="40">
        <f t="shared" ref="AG325:AG388" si="156">IF(AF325&gt;=2000,1,IF(AF325&gt;=1980,2,IF(AF325&gt;=1950,3,4)))</f>
        <v>1</v>
      </c>
      <c r="AH325" s="45" t="str">
        <f t="shared" si="144"/>
        <v>Steam</v>
      </c>
      <c r="AI325" s="40">
        <f t="shared" ref="AI325:AI388" si="157">IF(AH325="Hydronic",4,IF(AH325="Forced Air",4,IF(AH325="Steam",2,0)))</f>
        <v>2</v>
      </c>
      <c r="AJ325" s="46" t="s">
        <v>49</v>
      </c>
      <c r="AK325" s="40">
        <f t="shared" ref="AK325:AK388" si="158">IF(OR(AJ325="HW",AJ325="HW + CW"),4,IF(AJ325="Steam + CW",3,IF(AJ325="CW",2,IF(AJ325="Steam",1,0))))</f>
        <v>1</v>
      </c>
      <c r="AL325" s="9" t="s">
        <v>1048</v>
      </c>
      <c r="AM325" s="9">
        <f t="shared" ref="AM325:AM388" si="159">IF(AL325="Zone 4",4,IF(AL325="Zone 5",2,1))</f>
        <v>4</v>
      </c>
      <c r="AN325" s="9" t="s">
        <v>1055</v>
      </c>
      <c r="AO325" s="47">
        <f>VLOOKUP(AN325,'Data Tables'!$E$4:$F$15,2,FALSE)</f>
        <v>20.157194</v>
      </c>
      <c r="AP325" s="9">
        <f t="shared" ref="AP325:AP388" si="160">IF(AO325&gt;20,0,IF(AO325&gt;15,1,IF(AO325&gt;12,2,IF(AO325&gt;9,3,4))))</f>
        <v>0</v>
      </c>
      <c r="AQ325" s="9" t="s">
        <v>1050</v>
      </c>
      <c r="AR325" s="9">
        <f t="shared" ref="AR325:AR388" si="161">IF(AD325="Electric Heat Pump",0,IF(AQ325="Lowest Emissions",4,IF(AQ325="Low Emissions",2,1)))</f>
        <v>2</v>
      </c>
      <c r="AS325" s="9" t="str">
        <f t="shared" ref="AS325:AS388" si="162">IF(F325="NYC",CONCATENATE(F325," ",AB325),"Not NYC")</f>
        <v>NYC Natural Gas</v>
      </c>
      <c r="AT325" s="9" t="s">
        <v>1162</v>
      </c>
      <c r="AU325" s="9">
        <f t="shared" ref="AU325:AU388" si="163">IF(OR(AS325="Not NYC",AT325="Y"),0,IF(AS325="NYC Electricity",0,IF(AS325="NYC Natural Gas",2,IF(AS325="NYC Dual Fuel",3,4))))</f>
        <v>0</v>
      </c>
      <c r="AV325" s="9">
        <f t="shared" ref="AV325:AV388" si="164">J325*J$3+K325*K$3+L325*L$3+P325*P$3+S325*S$3+U325*U$3+W325*W$3+Y325*Y$3+AA325*AA$3+AC325*AC$3+AE325*AE$3+AG325*AG$3+AI325*AI$3+AK325*AK$3+AM325*AM$3+AP325*AP$3+AR325*AR$3+AU325*AU$3</f>
        <v>56</v>
      </c>
    </row>
    <row r="326" spans="1:48" x14ac:dyDescent="0.25">
      <c r="A326" s="9" t="s">
        <v>609</v>
      </c>
      <c r="B326" s="9" t="s">
        <v>610</v>
      </c>
      <c r="C326" s="9" t="s">
        <v>433</v>
      </c>
      <c r="D326" s="9" t="s">
        <v>434</v>
      </c>
      <c r="E326" t="s">
        <v>1035</v>
      </c>
      <c r="F326" t="str">
        <f t="shared" si="145"/>
        <v>Not NYC</v>
      </c>
      <c r="G326" s="9" t="s">
        <v>76</v>
      </c>
      <c r="H326" s="36">
        <v>43.135770999999998</v>
      </c>
      <c r="I326" s="36">
        <v>-77.607425000000006</v>
      </c>
      <c r="J326" s="40">
        <f t="shared" si="142"/>
        <v>4</v>
      </c>
      <c r="K326" s="40">
        <f t="shared" si="146"/>
        <v>4</v>
      </c>
      <c r="L326" s="40">
        <f t="shared" si="147"/>
        <v>4</v>
      </c>
      <c r="M326" s="41">
        <v>72585.086573535154</v>
      </c>
      <c r="N326" s="41">
        <v>31650.473796599639</v>
      </c>
      <c r="O326" s="41">
        <f t="shared" si="143"/>
        <v>4991.2921296742707</v>
      </c>
      <c r="P326" s="42">
        <f t="shared" si="148"/>
        <v>2</v>
      </c>
      <c r="Q326" s="43">
        <v>1889</v>
      </c>
      <c r="R326" s="43">
        <v>2020</v>
      </c>
      <c r="S326" s="40">
        <f t="shared" si="149"/>
        <v>0</v>
      </c>
      <c r="T326" s="40"/>
      <c r="U326" s="40">
        <f t="shared" si="150"/>
        <v>0</v>
      </c>
      <c r="V326" s="40" t="str">
        <f>IFERROR(VLOOKUP(A326,'Data Tables'!$L$3:$M$89,2,FALSE),"No")</f>
        <v>No</v>
      </c>
      <c r="W326" s="40">
        <f t="shared" si="151"/>
        <v>0</v>
      </c>
      <c r="X326" s="43"/>
      <c r="Y326" s="40">
        <f t="shared" si="152"/>
        <v>0</v>
      </c>
      <c r="Z326" s="43" t="s">
        <v>156</v>
      </c>
      <c r="AA326" s="40">
        <f t="shared" si="153"/>
        <v>0</v>
      </c>
      <c r="AB326" s="44" t="str">
        <f>IF(AND(E326="Manhattan",G326="Multifamily Housing"),IF(Q326&lt;1980,"Dual Fuel","Natural Gas"),IF(AND(E326="Manhattan",G326&lt;&gt;"Multifamily Housing"),IF(Q326&lt;1945,"Oil",IF(Q326&lt;1980,"Dual Fuel","Natural Gas")),IF(E326="Downstate/LI/HV",IF(Q326&lt;1980,"Dual Fuel","Natural Gas"),IF(Q326&lt;1945,"Dual Fuel","Natural Gas"))))</f>
        <v>Dual Fuel</v>
      </c>
      <c r="AC326" s="42">
        <f t="shared" si="154"/>
        <v>3</v>
      </c>
      <c r="AD326" s="41" t="s">
        <v>74</v>
      </c>
      <c r="AE326" s="42">
        <f t="shared" si="155"/>
        <v>2</v>
      </c>
      <c r="AF326" s="45">
        <v>1990</v>
      </c>
      <c r="AG326" s="40">
        <f t="shared" si="156"/>
        <v>2</v>
      </c>
      <c r="AH326" s="45" t="str">
        <f t="shared" si="144"/>
        <v>Steam</v>
      </c>
      <c r="AI326" s="40">
        <f t="shared" si="157"/>
        <v>2</v>
      </c>
      <c r="AJ326" s="46" t="s">
        <v>42</v>
      </c>
      <c r="AK326" s="40">
        <f t="shared" si="158"/>
        <v>0</v>
      </c>
      <c r="AL326" s="9" t="s">
        <v>1060</v>
      </c>
      <c r="AM326" s="9">
        <f t="shared" si="159"/>
        <v>2</v>
      </c>
      <c r="AN326" s="9" t="s">
        <v>1054</v>
      </c>
      <c r="AO326" s="47">
        <f>VLOOKUP(AN326,'Data Tables'!$E$4:$F$15,2,FALSE)</f>
        <v>10.88392</v>
      </c>
      <c r="AP326" s="9">
        <f t="shared" si="160"/>
        <v>3</v>
      </c>
      <c r="AQ326" s="9" t="s">
        <v>1061</v>
      </c>
      <c r="AR326" s="9">
        <f t="shared" si="161"/>
        <v>4</v>
      </c>
      <c r="AS326" s="9" t="str">
        <f t="shared" si="162"/>
        <v>Not NYC</v>
      </c>
      <c r="AT326" s="9"/>
      <c r="AU326" s="9">
        <f t="shared" si="163"/>
        <v>0</v>
      </c>
      <c r="AV326" s="9">
        <f t="shared" si="164"/>
        <v>56</v>
      </c>
    </row>
    <row r="327" spans="1:48" x14ac:dyDescent="0.25">
      <c r="A327" s="9" t="s">
        <v>1006</v>
      </c>
      <c r="B327" s="9" t="s">
        <v>1007</v>
      </c>
      <c r="C327" s="9" t="s">
        <v>585</v>
      </c>
      <c r="D327" s="9" t="s">
        <v>442</v>
      </c>
      <c r="E327" t="s">
        <v>1034</v>
      </c>
      <c r="F327" t="str">
        <f t="shared" si="145"/>
        <v>Not NYC</v>
      </c>
      <c r="G327" s="9" t="s">
        <v>39</v>
      </c>
      <c r="H327" s="36">
        <v>40.973423680000003</v>
      </c>
      <c r="I327" s="36">
        <v>-73.830322120000005</v>
      </c>
      <c r="J327" s="40">
        <f t="shared" si="142"/>
        <v>3</v>
      </c>
      <c r="K327" s="40">
        <f t="shared" si="146"/>
        <v>2</v>
      </c>
      <c r="L327" s="40">
        <f t="shared" si="147"/>
        <v>3</v>
      </c>
      <c r="M327" s="41">
        <v>27638.333999999995</v>
      </c>
      <c r="N327" s="41">
        <v>3991.0951624548734</v>
      </c>
      <c r="O327" s="41">
        <f t="shared" si="143"/>
        <v>1900.5419085882352</v>
      </c>
      <c r="P327" s="42">
        <f t="shared" si="148"/>
        <v>1</v>
      </c>
      <c r="Q327" s="43">
        <v>1951</v>
      </c>
      <c r="R327" s="43"/>
      <c r="S327" s="40">
        <f t="shared" si="149"/>
        <v>3</v>
      </c>
      <c r="T327" s="40"/>
      <c r="U327" s="40">
        <f t="shared" si="150"/>
        <v>0</v>
      </c>
      <c r="V327" s="40" t="str">
        <f>IFERROR(VLOOKUP(A327,'Data Tables'!$L$3:$M$89,2,FALSE),"No")</f>
        <v>No</v>
      </c>
      <c r="W327" s="40">
        <f t="shared" si="151"/>
        <v>0</v>
      </c>
      <c r="X327" s="43"/>
      <c r="Y327" s="40">
        <f t="shared" si="152"/>
        <v>0</v>
      </c>
      <c r="Z327" s="43" t="s">
        <v>77</v>
      </c>
      <c r="AA327" s="40">
        <f t="shared" si="153"/>
        <v>1</v>
      </c>
      <c r="AB327" s="44" t="str">
        <f>IF(AND(E327="Manhattan",G327="Multifamily Housing"),IF(Q327&lt;1980,"Dual Fuel","Natural Gas"),IF(AND(E327="Manhattan",G327&lt;&gt;"Multifamily Housing"),IF(Q327&lt;1945,"Oil",IF(Q327&lt;1980,"Dual Fuel","Natural Gas")),IF(E327="Downstate/LI/HV",IF(Q327&lt;1980,"Dual Fuel","Natural Gas"),IF(Q327&lt;1945,"Dual Fuel","Natural Gas"))))</f>
        <v>Dual Fuel</v>
      </c>
      <c r="AC327" s="42">
        <f t="shared" si="154"/>
        <v>3</v>
      </c>
      <c r="AD327" s="44" t="str">
        <f>IF(AND(E327="Upstate",Q327&gt;=1945),"Furnace",IF(Q327&gt;=1980,"HW Boiler",IF(AND(E327="Downstate/LI/HV",Q327&gt;=1945),"Furnace","Steam Boiler")))</f>
        <v>Furnace</v>
      </c>
      <c r="AE327" s="42">
        <f t="shared" si="155"/>
        <v>3</v>
      </c>
      <c r="AF327" s="45">
        <v>1990</v>
      </c>
      <c r="AG327" s="40">
        <f t="shared" si="156"/>
        <v>2</v>
      </c>
      <c r="AH327" s="45" t="str">
        <f t="shared" si="144"/>
        <v>Forced Air</v>
      </c>
      <c r="AI327" s="40">
        <f t="shared" si="157"/>
        <v>4</v>
      </c>
      <c r="AJ327" s="46" t="s">
        <v>42</v>
      </c>
      <c r="AK327" s="40">
        <f t="shared" si="158"/>
        <v>0</v>
      </c>
      <c r="AL327" s="9" t="s">
        <v>1048</v>
      </c>
      <c r="AM327" s="9">
        <f t="shared" si="159"/>
        <v>4</v>
      </c>
      <c r="AN327" s="9" t="s">
        <v>1055</v>
      </c>
      <c r="AO327" s="47">
        <f>VLOOKUP(AN327,'Data Tables'!$E$4:$F$15,2,FALSE)</f>
        <v>20.157194</v>
      </c>
      <c r="AP327" s="9">
        <f t="shared" si="160"/>
        <v>0</v>
      </c>
      <c r="AQ327" s="9" t="s">
        <v>1050</v>
      </c>
      <c r="AR327" s="9">
        <f t="shared" si="161"/>
        <v>2</v>
      </c>
      <c r="AS327" s="9" t="str">
        <f t="shared" si="162"/>
        <v>Not NYC</v>
      </c>
      <c r="AT327" s="9"/>
      <c r="AU327" s="9">
        <f t="shared" si="163"/>
        <v>0</v>
      </c>
      <c r="AV327" s="9">
        <f t="shared" si="164"/>
        <v>56</v>
      </c>
    </row>
    <row r="328" spans="1:48" x14ac:dyDescent="0.25">
      <c r="A328" s="9" t="s">
        <v>742</v>
      </c>
      <c r="B328" s="9" t="s">
        <v>743</v>
      </c>
      <c r="C328" s="9" t="s">
        <v>744</v>
      </c>
      <c r="D328" s="9" t="s">
        <v>723</v>
      </c>
      <c r="E328" t="s">
        <v>1035</v>
      </c>
      <c r="F328" t="str">
        <f t="shared" si="145"/>
        <v>Not NYC</v>
      </c>
      <c r="G328" s="9" t="s">
        <v>53</v>
      </c>
      <c r="H328" s="36">
        <v>42.819474999999997</v>
      </c>
      <c r="I328" s="36">
        <v>-75.536345999999995</v>
      </c>
      <c r="J328" s="40">
        <f t="shared" si="142"/>
        <v>2</v>
      </c>
      <c r="K328" s="40">
        <f t="shared" si="146"/>
        <v>0</v>
      </c>
      <c r="L328" s="40">
        <f t="shared" si="147"/>
        <v>1</v>
      </c>
      <c r="M328" s="41">
        <v>48091.232922077914</v>
      </c>
      <c r="N328" s="41">
        <v>5413.7791447368418</v>
      </c>
      <c r="O328" s="41">
        <f t="shared" si="143"/>
        <v>3306.9794874064169</v>
      </c>
      <c r="P328" s="42">
        <f t="shared" si="148"/>
        <v>1</v>
      </c>
      <c r="Q328" s="43">
        <v>1827</v>
      </c>
      <c r="R328" s="43"/>
      <c r="S328" s="40">
        <f t="shared" si="149"/>
        <v>4</v>
      </c>
      <c r="T328" s="40"/>
      <c r="U328" s="40">
        <f t="shared" si="150"/>
        <v>0</v>
      </c>
      <c r="V328" s="40" t="str">
        <f>IFERROR(VLOOKUP(A328,'Data Tables'!$L$3:$M$89,2,FALSE),"No")</f>
        <v>Yes</v>
      </c>
      <c r="W328" s="40">
        <f t="shared" si="151"/>
        <v>4</v>
      </c>
      <c r="X328" s="43"/>
      <c r="Y328" s="40">
        <f t="shared" si="152"/>
        <v>0</v>
      </c>
      <c r="Z328" s="43" t="s">
        <v>46</v>
      </c>
      <c r="AA328" s="40">
        <f t="shared" si="153"/>
        <v>4</v>
      </c>
      <c r="AB328" s="43" t="s">
        <v>509</v>
      </c>
      <c r="AC328" s="42">
        <f t="shared" si="154"/>
        <v>1</v>
      </c>
      <c r="AD328" s="41" t="s">
        <v>74</v>
      </c>
      <c r="AE328" s="42">
        <f t="shared" si="155"/>
        <v>2</v>
      </c>
      <c r="AF328" s="45">
        <v>1990</v>
      </c>
      <c r="AG328" s="40">
        <f t="shared" si="156"/>
        <v>2</v>
      </c>
      <c r="AH328" s="45" t="str">
        <f t="shared" si="144"/>
        <v>Steam</v>
      </c>
      <c r="AI328" s="40">
        <f t="shared" si="157"/>
        <v>2</v>
      </c>
      <c r="AJ328" s="46" t="s">
        <v>42</v>
      </c>
      <c r="AK328" s="40">
        <f t="shared" si="158"/>
        <v>0</v>
      </c>
      <c r="AL328" s="9" t="s">
        <v>1064</v>
      </c>
      <c r="AM328" s="9">
        <f t="shared" si="159"/>
        <v>1</v>
      </c>
      <c r="AN328" s="9" t="s">
        <v>1066</v>
      </c>
      <c r="AO328" s="47">
        <f>VLOOKUP(AN328,'Data Tables'!$E$4:$F$15,2,FALSE)</f>
        <v>9.66</v>
      </c>
      <c r="AP328" s="9">
        <f t="shared" si="160"/>
        <v>3</v>
      </c>
      <c r="AQ328" s="9" t="s">
        <v>1061</v>
      </c>
      <c r="AR328" s="9">
        <f t="shared" si="161"/>
        <v>4</v>
      </c>
      <c r="AS328" s="9" t="str">
        <f t="shared" si="162"/>
        <v>Not NYC</v>
      </c>
      <c r="AT328" s="9"/>
      <c r="AU328" s="9">
        <f t="shared" si="163"/>
        <v>0</v>
      </c>
      <c r="AV328" s="9">
        <f t="shared" si="164"/>
        <v>56</v>
      </c>
    </row>
    <row r="329" spans="1:48" x14ac:dyDescent="0.25">
      <c r="A329" s="9" t="s">
        <v>950</v>
      </c>
      <c r="B329" s="9" t="s">
        <v>951</v>
      </c>
      <c r="C329" s="9" t="s">
        <v>952</v>
      </c>
      <c r="D329" s="9" t="s">
        <v>481</v>
      </c>
      <c r="E329" t="s">
        <v>1034</v>
      </c>
      <c r="F329" t="str">
        <f t="shared" si="145"/>
        <v>Not NYC</v>
      </c>
      <c r="G329" s="9" t="s">
        <v>53</v>
      </c>
      <c r="H329" s="36">
        <v>41.041575999999999</v>
      </c>
      <c r="I329" s="36">
        <v>-73.936798999999993</v>
      </c>
      <c r="J329" s="40">
        <f t="shared" si="142"/>
        <v>2</v>
      </c>
      <c r="K329" s="40">
        <f t="shared" si="146"/>
        <v>0</v>
      </c>
      <c r="L329" s="40">
        <f t="shared" si="147"/>
        <v>1</v>
      </c>
      <c r="M329" s="41">
        <v>31822.636850649345</v>
      </c>
      <c r="N329" s="41">
        <v>3582.3728618421051</v>
      </c>
      <c r="O329" s="41">
        <f t="shared" si="143"/>
        <v>2188.2742634358287</v>
      </c>
      <c r="P329" s="42">
        <f t="shared" si="148"/>
        <v>1</v>
      </c>
      <c r="Q329" s="43">
        <v>1952</v>
      </c>
      <c r="R329" s="43">
        <v>2020</v>
      </c>
      <c r="S329" s="40">
        <f t="shared" si="149"/>
        <v>0</v>
      </c>
      <c r="T329" s="40"/>
      <c r="U329" s="40">
        <f t="shared" si="150"/>
        <v>0</v>
      </c>
      <c r="V329" s="40" t="str">
        <f>IFERROR(VLOOKUP(A329,'Data Tables'!$L$3:$M$89,2,FALSE),"No")</f>
        <v>Yes</v>
      </c>
      <c r="W329" s="40">
        <f t="shared" si="151"/>
        <v>4</v>
      </c>
      <c r="X329" s="43"/>
      <c r="Y329" s="40">
        <f t="shared" si="152"/>
        <v>0</v>
      </c>
      <c r="Z329" s="43" t="s">
        <v>46</v>
      </c>
      <c r="AA329" s="40">
        <f t="shared" si="153"/>
        <v>4</v>
      </c>
      <c r="AB329" s="43" t="s">
        <v>41</v>
      </c>
      <c r="AC329" s="42">
        <f t="shared" si="154"/>
        <v>2</v>
      </c>
      <c r="AD329" s="44" t="str">
        <f>IF(AND(E329="Upstate",Q329&gt;=1945),"Furnace",IF(Q329&gt;=1980,"HW Boiler",IF(AND(E329="Downstate/LI/HV",Q329&gt;=1945),"Furnace","Steam Boiler")))</f>
        <v>Furnace</v>
      </c>
      <c r="AE329" s="42">
        <f t="shared" si="155"/>
        <v>3</v>
      </c>
      <c r="AF329" s="45">
        <v>1990</v>
      </c>
      <c r="AG329" s="40">
        <f t="shared" si="156"/>
        <v>2</v>
      </c>
      <c r="AH329" s="45" t="str">
        <f t="shared" si="144"/>
        <v>Forced Air</v>
      </c>
      <c r="AI329" s="40">
        <f t="shared" si="157"/>
        <v>4</v>
      </c>
      <c r="AJ329" s="46" t="s">
        <v>42</v>
      </c>
      <c r="AK329" s="40">
        <f t="shared" si="158"/>
        <v>0</v>
      </c>
      <c r="AL329" s="9" t="s">
        <v>1060</v>
      </c>
      <c r="AM329" s="9">
        <f t="shared" si="159"/>
        <v>2</v>
      </c>
      <c r="AN329" s="9" t="s">
        <v>1051</v>
      </c>
      <c r="AO329" s="47">
        <f>VLOOKUP(AN329,'Data Tables'!$E$4:$F$15,2,FALSE)</f>
        <v>13.688314</v>
      </c>
      <c r="AP329" s="9">
        <f t="shared" si="160"/>
        <v>2</v>
      </c>
      <c r="AQ329" s="9" t="s">
        <v>1061</v>
      </c>
      <c r="AR329" s="9">
        <f t="shared" si="161"/>
        <v>4</v>
      </c>
      <c r="AS329" s="9" t="str">
        <f t="shared" si="162"/>
        <v>Not NYC</v>
      </c>
      <c r="AT329" s="9"/>
      <c r="AU329" s="9">
        <f t="shared" si="163"/>
        <v>0</v>
      </c>
      <c r="AV329" s="9">
        <f t="shared" si="164"/>
        <v>56</v>
      </c>
    </row>
    <row r="330" spans="1:48" hidden="1" x14ac:dyDescent="0.25">
      <c r="A330" s="9" t="s">
        <v>234</v>
      </c>
      <c r="B330" s="9" t="s">
        <v>235</v>
      </c>
      <c r="C330" s="9" t="s">
        <v>38</v>
      </c>
      <c r="D330" s="9" t="s">
        <v>38</v>
      </c>
      <c r="E330" t="s">
        <v>1034</v>
      </c>
      <c r="F330" t="str">
        <f t="shared" si="145"/>
        <v>NYC</v>
      </c>
      <c r="G330" s="9" t="s">
        <v>64</v>
      </c>
      <c r="H330" s="36">
        <v>40.693358199999999</v>
      </c>
      <c r="I330" s="36">
        <v>-73.983836800000006</v>
      </c>
      <c r="J330" s="40">
        <f t="shared" si="142"/>
        <v>0</v>
      </c>
      <c r="K330" s="40">
        <f t="shared" si="146"/>
        <v>1</v>
      </c>
      <c r="L330" s="40">
        <f t="shared" si="147"/>
        <v>2</v>
      </c>
      <c r="M330" s="41">
        <v>98202.05</v>
      </c>
      <c r="N330" s="41">
        <v>36800.46124893969</v>
      </c>
      <c r="O330" s="41">
        <f t="shared" si="143"/>
        <v>6752.8350852941194</v>
      </c>
      <c r="P330" s="42">
        <f t="shared" si="148"/>
        <v>2</v>
      </c>
      <c r="Q330" s="43">
        <v>1990</v>
      </c>
      <c r="R330" s="43"/>
      <c r="S330" s="40">
        <f t="shared" si="149"/>
        <v>1</v>
      </c>
      <c r="T330" s="40"/>
      <c r="U330" s="40">
        <f t="shared" si="150"/>
        <v>0</v>
      </c>
      <c r="V330" s="40" t="str">
        <f>IFERROR(VLOOKUP(A330,'Data Tables'!$L$3:$M$89,2,FALSE),"No")</f>
        <v>No</v>
      </c>
      <c r="W330" s="40">
        <f t="shared" si="151"/>
        <v>0</v>
      </c>
      <c r="X330" s="43" t="s">
        <v>1125</v>
      </c>
      <c r="Y330" s="40">
        <f t="shared" si="152"/>
        <v>4</v>
      </c>
      <c r="Z330" s="41" t="s">
        <v>40</v>
      </c>
      <c r="AA330" s="40">
        <f t="shared" si="153"/>
        <v>0</v>
      </c>
      <c r="AB330" s="44" t="str">
        <f>IF(AND(E330="Manhattan",G330="Multifamily Housing"),IF(Q330&lt;1980,"Dual Fuel","Natural Gas"),IF(AND(E330="Manhattan",G330&lt;&gt;"Multifamily Housing"),IF(Q330&lt;1945,"Oil",IF(Q330&lt;1980,"Dual Fuel","Natural Gas")),IF(E330="Downstate/LI/HV",IF(Q330&lt;1980,"Dual Fuel","Natural Gas"),IF(Q330&lt;1945,"Dual Fuel","Natural Gas"))))</f>
        <v>Natural Gas</v>
      </c>
      <c r="AC330" s="42">
        <f t="shared" si="154"/>
        <v>2</v>
      </c>
      <c r="AD330" s="44" t="str">
        <f>IF(AND(E330="Upstate",Q330&gt;=1945),"Furnace",IF(Q330&gt;=1980,"HW Boiler",IF(AND(E330="Downstate/LI/HV",Q330&gt;=1945),"Furnace","Steam Boiler")))</f>
        <v>HW Boiler</v>
      </c>
      <c r="AE330" s="42">
        <f t="shared" si="155"/>
        <v>4</v>
      </c>
      <c r="AF330" s="45">
        <v>1990</v>
      </c>
      <c r="AG330" s="40">
        <f t="shared" si="156"/>
        <v>2</v>
      </c>
      <c r="AH330" s="45" t="str">
        <f t="shared" si="144"/>
        <v>Hydronic</v>
      </c>
      <c r="AI330" s="40">
        <f t="shared" si="157"/>
        <v>4</v>
      </c>
      <c r="AJ330" s="46" t="s">
        <v>42</v>
      </c>
      <c r="AK330" s="40">
        <f t="shared" si="158"/>
        <v>0</v>
      </c>
      <c r="AL330" s="9" t="s">
        <v>1048</v>
      </c>
      <c r="AM330" s="9">
        <f t="shared" si="159"/>
        <v>4</v>
      </c>
      <c r="AN330" s="9" t="s">
        <v>1055</v>
      </c>
      <c r="AO330" s="47">
        <f>VLOOKUP(AN330,'Data Tables'!$E$4:$F$15,2,FALSE)</f>
        <v>20.157194</v>
      </c>
      <c r="AP330" s="9">
        <f t="shared" si="160"/>
        <v>0</v>
      </c>
      <c r="AQ330" s="9" t="s">
        <v>1050</v>
      </c>
      <c r="AR330" s="9">
        <f t="shared" si="161"/>
        <v>2</v>
      </c>
      <c r="AS330" s="9" t="str">
        <f t="shared" si="162"/>
        <v>NYC Natural Gas</v>
      </c>
      <c r="AT330" s="9"/>
      <c r="AU330" s="9">
        <f t="shared" si="163"/>
        <v>2</v>
      </c>
      <c r="AV330" s="9">
        <f t="shared" si="164"/>
        <v>56</v>
      </c>
    </row>
    <row r="331" spans="1:48" hidden="1" x14ac:dyDescent="0.25">
      <c r="A331" s="9" t="s">
        <v>290</v>
      </c>
      <c r="B331" s="9" t="s">
        <v>291</v>
      </c>
      <c r="C331" s="9" t="s">
        <v>62</v>
      </c>
      <c r="D331" s="9" t="s">
        <v>63</v>
      </c>
      <c r="E331" t="s">
        <v>63</v>
      </c>
      <c r="F331" t="str">
        <f t="shared" si="145"/>
        <v>NYC</v>
      </c>
      <c r="G331" s="9" t="s">
        <v>53</v>
      </c>
      <c r="H331" s="36">
        <v>40.750534500000001</v>
      </c>
      <c r="I331" s="36">
        <v>-73.995954999999995</v>
      </c>
      <c r="J331" s="40">
        <f t="shared" si="142"/>
        <v>2</v>
      </c>
      <c r="K331" s="40">
        <f t="shared" si="146"/>
        <v>0</v>
      </c>
      <c r="L331" s="40">
        <f t="shared" si="147"/>
        <v>1</v>
      </c>
      <c r="M331" s="41">
        <v>66790.755007058819</v>
      </c>
      <c r="N331" s="41">
        <v>7545.7829892105265</v>
      </c>
      <c r="O331" s="41">
        <f t="shared" si="143"/>
        <v>4592.8466237206912</v>
      </c>
      <c r="P331" s="42">
        <f t="shared" si="148"/>
        <v>2</v>
      </c>
      <c r="Q331" s="43">
        <v>1953</v>
      </c>
      <c r="R331" s="43"/>
      <c r="S331" s="40">
        <f t="shared" si="149"/>
        <v>3</v>
      </c>
      <c r="T331" s="40"/>
      <c r="U331" s="40">
        <f t="shared" si="150"/>
        <v>0</v>
      </c>
      <c r="V331" s="40" t="str">
        <f>IFERROR(VLOOKUP(A331,'Data Tables'!$L$3:$M$89,2,FALSE),"No")</f>
        <v>No</v>
      </c>
      <c r="W331" s="40">
        <f t="shared" si="151"/>
        <v>0</v>
      </c>
      <c r="X331" s="43" t="s">
        <v>1131</v>
      </c>
      <c r="Y331" s="40">
        <f t="shared" si="152"/>
        <v>4</v>
      </c>
      <c r="Z331" s="41" t="s">
        <v>40</v>
      </c>
      <c r="AA331" s="40">
        <f t="shared" si="153"/>
        <v>0</v>
      </c>
      <c r="AB331" s="44" t="str">
        <f>IF(AND(E331="Manhattan",G331="Multifamily Housing"),IF(Q331&lt;1980,"Dual Fuel","Natural Gas"),IF(AND(E331="Manhattan",G331&lt;&gt;"Multifamily Housing"),IF(Q331&lt;1945,"Oil",IF(Q331&lt;1980,"Dual Fuel","Natural Gas")),IF(E331="Downstate/LI/HV",IF(Q331&lt;1980,"Dual Fuel","Natural Gas"),IF(Q331&lt;1945,"Dual Fuel","Natural Gas"))))</f>
        <v>Dual Fuel</v>
      </c>
      <c r="AC331" s="42">
        <f t="shared" si="154"/>
        <v>3</v>
      </c>
      <c r="AD331" s="44" t="str">
        <f>IF(AND(E331="Upstate",Q331&gt;=1945),"Furnace",IF(Q331&gt;=1980,"HW Boiler",IF(AND(E331="Downstate/LI/HV",Q331&gt;=1945),"Furnace","Steam Boiler")))</f>
        <v>Steam Boiler</v>
      </c>
      <c r="AE331" s="42">
        <f t="shared" si="155"/>
        <v>2</v>
      </c>
      <c r="AF331" s="45">
        <v>1990</v>
      </c>
      <c r="AG331" s="40">
        <f t="shared" si="156"/>
        <v>2</v>
      </c>
      <c r="AH331" s="45" t="str">
        <f t="shared" si="144"/>
        <v>Steam</v>
      </c>
      <c r="AI331" s="40">
        <f t="shared" si="157"/>
        <v>2</v>
      </c>
      <c r="AJ331" s="46" t="s">
        <v>42</v>
      </c>
      <c r="AK331" s="40">
        <f t="shared" si="158"/>
        <v>0</v>
      </c>
      <c r="AL331" s="9" t="s">
        <v>1048</v>
      </c>
      <c r="AM331" s="9">
        <f t="shared" si="159"/>
        <v>4</v>
      </c>
      <c r="AN331" s="9" t="s">
        <v>1055</v>
      </c>
      <c r="AO331" s="47">
        <f>VLOOKUP(AN331,'Data Tables'!$E$4:$F$15,2,FALSE)</f>
        <v>20.157194</v>
      </c>
      <c r="AP331" s="9">
        <f t="shared" si="160"/>
        <v>0</v>
      </c>
      <c r="AQ331" s="9" t="s">
        <v>1050</v>
      </c>
      <c r="AR331" s="9">
        <f t="shared" si="161"/>
        <v>2</v>
      </c>
      <c r="AS331" s="9" t="str">
        <f t="shared" si="162"/>
        <v>NYC Dual Fuel</v>
      </c>
      <c r="AT331" s="9"/>
      <c r="AU331" s="9">
        <f t="shared" si="163"/>
        <v>3</v>
      </c>
      <c r="AV331" s="9">
        <f t="shared" si="164"/>
        <v>56</v>
      </c>
    </row>
    <row r="332" spans="1:48" x14ac:dyDescent="0.25">
      <c r="A332" s="9" t="s">
        <v>747</v>
      </c>
      <c r="B332" s="9" t="s">
        <v>748</v>
      </c>
      <c r="C332" s="9" t="s">
        <v>749</v>
      </c>
      <c r="D332" s="9" t="s">
        <v>750</v>
      </c>
      <c r="E332" t="s">
        <v>1035</v>
      </c>
      <c r="F332" t="str">
        <f t="shared" si="145"/>
        <v>Not NYC</v>
      </c>
      <c r="G332" s="9" t="s">
        <v>339</v>
      </c>
      <c r="H332" s="36">
        <v>42.705088114694298</v>
      </c>
      <c r="I332" s="36">
        <v>-76.820259949574407</v>
      </c>
      <c r="J332" s="40">
        <f t="shared" si="142"/>
        <v>3</v>
      </c>
      <c r="K332" s="40">
        <f t="shared" si="146"/>
        <v>1</v>
      </c>
      <c r="L332" s="40">
        <f t="shared" si="147"/>
        <v>1</v>
      </c>
      <c r="M332" s="41">
        <v>47635.374832405061</v>
      </c>
      <c r="N332" s="41">
        <v>26133.295914999999</v>
      </c>
      <c r="O332" s="41">
        <f t="shared" si="143"/>
        <v>3275.6325399459724</v>
      </c>
      <c r="P332" s="42">
        <f t="shared" si="148"/>
        <v>1</v>
      </c>
      <c r="Q332" s="43">
        <v>2000</v>
      </c>
      <c r="R332" s="43"/>
      <c r="S332" s="40">
        <f t="shared" si="149"/>
        <v>0</v>
      </c>
      <c r="T332" s="40" t="s">
        <v>1162</v>
      </c>
      <c r="U332" s="40">
        <f t="shared" si="150"/>
        <v>4</v>
      </c>
      <c r="V332" s="40" t="str">
        <f>IFERROR(VLOOKUP(A332,'Data Tables'!$L$3:$M$89,2,FALSE),"No")</f>
        <v>No</v>
      </c>
      <c r="W332" s="40">
        <f t="shared" si="151"/>
        <v>0</v>
      </c>
      <c r="X332" s="43"/>
      <c r="Y332" s="40">
        <f t="shared" si="152"/>
        <v>0</v>
      </c>
      <c r="Z332" s="43" t="s">
        <v>46</v>
      </c>
      <c r="AA332" s="40">
        <f t="shared" si="153"/>
        <v>4</v>
      </c>
      <c r="AB332" s="43" t="s">
        <v>47</v>
      </c>
      <c r="AC332" s="42">
        <f t="shared" si="154"/>
        <v>3</v>
      </c>
      <c r="AD332" s="41" t="s">
        <v>74</v>
      </c>
      <c r="AE332" s="42">
        <f t="shared" si="155"/>
        <v>2</v>
      </c>
      <c r="AF332" s="45">
        <v>1990</v>
      </c>
      <c r="AG332" s="40">
        <f t="shared" si="156"/>
        <v>2</v>
      </c>
      <c r="AH332" s="43" t="s">
        <v>49</v>
      </c>
      <c r="AI332" s="40">
        <f t="shared" si="157"/>
        <v>2</v>
      </c>
      <c r="AJ332" s="46" t="s">
        <v>42</v>
      </c>
      <c r="AK332" s="40">
        <f t="shared" si="158"/>
        <v>0</v>
      </c>
      <c r="AL332" s="9" t="s">
        <v>1060</v>
      </c>
      <c r="AM332" s="9">
        <f t="shared" si="159"/>
        <v>2</v>
      </c>
      <c r="AN332" s="9" t="s">
        <v>1053</v>
      </c>
      <c r="AO332" s="47">
        <f>VLOOKUP(AN332,'Data Tables'!$E$4:$F$15,2,FALSE)</f>
        <v>9.6621608999999999</v>
      </c>
      <c r="AP332" s="9">
        <f t="shared" si="160"/>
        <v>3</v>
      </c>
      <c r="AQ332" s="9" t="s">
        <v>1061</v>
      </c>
      <c r="AR332" s="9">
        <f t="shared" si="161"/>
        <v>4</v>
      </c>
      <c r="AS332" s="9" t="str">
        <f t="shared" si="162"/>
        <v>Not NYC</v>
      </c>
      <c r="AT332" s="9"/>
      <c r="AU332" s="9">
        <f t="shared" si="163"/>
        <v>0</v>
      </c>
      <c r="AV332" s="9">
        <f t="shared" si="164"/>
        <v>56</v>
      </c>
    </row>
    <row r="333" spans="1:48" x14ac:dyDescent="0.25">
      <c r="A333" s="9" t="s">
        <v>720</v>
      </c>
      <c r="B333" s="9" t="s">
        <v>721</v>
      </c>
      <c r="C333" s="9" t="s">
        <v>722</v>
      </c>
      <c r="D333" s="9" t="s">
        <v>723</v>
      </c>
      <c r="E333" t="s">
        <v>1035</v>
      </c>
      <c r="F333" t="str">
        <f t="shared" si="145"/>
        <v>Not NYC</v>
      </c>
      <c r="G333" s="9" t="s">
        <v>53</v>
      </c>
      <c r="H333" s="36">
        <v>42.893962000000002</v>
      </c>
      <c r="I333" s="36">
        <v>-75.640583000000007</v>
      </c>
      <c r="J333" s="40">
        <f t="shared" si="142"/>
        <v>2</v>
      </c>
      <c r="K333" s="40">
        <f t="shared" si="146"/>
        <v>0</v>
      </c>
      <c r="L333" s="40">
        <f t="shared" si="147"/>
        <v>1</v>
      </c>
      <c r="M333" s="41">
        <v>50899.601396103892</v>
      </c>
      <c r="N333" s="41">
        <v>5729.9258881578935</v>
      </c>
      <c r="O333" s="41">
        <f t="shared" si="143"/>
        <v>3500.0961195320856</v>
      </c>
      <c r="P333" s="42">
        <f t="shared" si="148"/>
        <v>2</v>
      </c>
      <c r="Q333" s="43">
        <v>1908</v>
      </c>
      <c r="R333" s="43">
        <v>2021</v>
      </c>
      <c r="S333" s="40">
        <f t="shared" si="149"/>
        <v>0</v>
      </c>
      <c r="T333" s="40" t="s">
        <v>1162</v>
      </c>
      <c r="U333" s="40">
        <f t="shared" si="150"/>
        <v>4</v>
      </c>
      <c r="V333" s="40" t="str">
        <f>IFERROR(VLOOKUP(A333,'Data Tables'!$L$3:$M$89,2,FALSE),"No")</f>
        <v>Yes</v>
      </c>
      <c r="W333" s="40">
        <f t="shared" si="151"/>
        <v>4</v>
      </c>
      <c r="X333" s="43"/>
      <c r="Y333" s="40">
        <f t="shared" si="152"/>
        <v>0</v>
      </c>
      <c r="Z333" s="43" t="s">
        <v>46</v>
      </c>
      <c r="AA333" s="40">
        <f t="shared" si="153"/>
        <v>4</v>
      </c>
      <c r="AB333" s="43" t="s">
        <v>509</v>
      </c>
      <c r="AC333" s="42">
        <f t="shared" si="154"/>
        <v>1</v>
      </c>
      <c r="AD333" s="41" t="s">
        <v>104</v>
      </c>
      <c r="AE333" s="42">
        <f t="shared" si="155"/>
        <v>3</v>
      </c>
      <c r="AF333" s="45">
        <v>1990</v>
      </c>
      <c r="AG333" s="40">
        <f t="shared" si="156"/>
        <v>2</v>
      </c>
      <c r="AH333" s="45" t="str">
        <f t="shared" ref="AH333:AH338" si="165">IF(AND(E333="Upstate",Q333&gt;=1945),"Forced Air",IF(Q333&gt;=1980,"Hydronic",IF(AND(E333="Downstate/LI/HV",Q333&gt;=1945),"Forced Air","Steam")))</f>
        <v>Steam</v>
      </c>
      <c r="AI333" s="40">
        <f t="shared" si="157"/>
        <v>2</v>
      </c>
      <c r="AJ333" s="46" t="s">
        <v>42</v>
      </c>
      <c r="AK333" s="40">
        <f t="shared" si="158"/>
        <v>0</v>
      </c>
      <c r="AL333" s="9" t="s">
        <v>1064</v>
      </c>
      <c r="AM333" s="9">
        <f t="shared" si="159"/>
        <v>1</v>
      </c>
      <c r="AN333" s="9" t="s">
        <v>1053</v>
      </c>
      <c r="AO333" s="47">
        <f>VLOOKUP(AN333,'Data Tables'!$E$4:$F$15,2,FALSE)</f>
        <v>9.6621608999999999</v>
      </c>
      <c r="AP333" s="9">
        <f t="shared" si="160"/>
        <v>3</v>
      </c>
      <c r="AQ333" s="9" t="s">
        <v>1061</v>
      </c>
      <c r="AR333" s="9">
        <f t="shared" si="161"/>
        <v>4</v>
      </c>
      <c r="AS333" s="9" t="str">
        <f t="shared" si="162"/>
        <v>Not NYC</v>
      </c>
      <c r="AT333" s="9"/>
      <c r="AU333" s="9">
        <f t="shared" si="163"/>
        <v>0</v>
      </c>
      <c r="AV333" s="9">
        <f t="shared" si="164"/>
        <v>56</v>
      </c>
    </row>
    <row r="334" spans="1:48" x14ac:dyDescent="0.25">
      <c r="A334" s="9" t="s">
        <v>817</v>
      </c>
      <c r="B334" s="9" t="s">
        <v>818</v>
      </c>
      <c r="C334" s="9" t="s">
        <v>819</v>
      </c>
      <c r="D334" s="9" t="s">
        <v>820</v>
      </c>
      <c r="E334" t="s">
        <v>1035</v>
      </c>
      <c r="F334" t="str">
        <f t="shared" si="145"/>
        <v>Not NYC</v>
      </c>
      <c r="G334" s="9" t="s">
        <v>53</v>
      </c>
      <c r="H334" s="36">
        <v>42.254475999999997</v>
      </c>
      <c r="I334" s="36">
        <v>-77.788105999999999</v>
      </c>
      <c r="J334" s="40">
        <f t="shared" si="142"/>
        <v>2</v>
      </c>
      <c r="K334" s="40">
        <f t="shared" si="146"/>
        <v>0</v>
      </c>
      <c r="L334" s="40">
        <f t="shared" si="147"/>
        <v>1</v>
      </c>
      <c r="M334" s="41">
        <v>39117.747857142851</v>
      </c>
      <c r="N334" s="41">
        <v>4403.6061184210521</v>
      </c>
      <c r="O334" s="41">
        <f t="shared" si="143"/>
        <v>2689.9204261764703</v>
      </c>
      <c r="P334" s="42">
        <f t="shared" si="148"/>
        <v>1</v>
      </c>
      <c r="Q334" s="43">
        <v>1836</v>
      </c>
      <c r="R334" s="43">
        <v>2001</v>
      </c>
      <c r="S334" s="40">
        <f t="shared" si="149"/>
        <v>0</v>
      </c>
      <c r="T334" s="40" t="s">
        <v>1162</v>
      </c>
      <c r="U334" s="40">
        <f t="shared" si="150"/>
        <v>4</v>
      </c>
      <c r="V334" s="40" t="str">
        <f>IFERROR(VLOOKUP(A334,'Data Tables'!$L$3:$M$89,2,FALSE),"No")</f>
        <v>Yes</v>
      </c>
      <c r="W334" s="40">
        <f t="shared" si="151"/>
        <v>4</v>
      </c>
      <c r="X334" s="43"/>
      <c r="Y334" s="40">
        <f t="shared" si="152"/>
        <v>0</v>
      </c>
      <c r="Z334" s="43" t="s">
        <v>46</v>
      </c>
      <c r="AA334" s="40">
        <f t="shared" si="153"/>
        <v>4</v>
      </c>
      <c r="AB334" s="44" t="str">
        <f>IF(AND(E334="Manhattan",G334="Multifamily Housing"),IF(Q334&lt;1980,"Dual Fuel","Natural Gas"),IF(AND(E334="Manhattan",G334&lt;&gt;"Multifamily Housing"),IF(Q334&lt;1945,"Oil",IF(Q334&lt;1980,"Dual Fuel","Natural Gas")),IF(E334="Downstate/LI/HV",IF(Q334&lt;1980,"Dual Fuel","Natural Gas"),IF(Q334&lt;1945,"Dual Fuel","Natural Gas"))))</f>
        <v>Dual Fuel</v>
      </c>
      <c r="AC334" s="42">
        <f t="shared" si="154"/>
        <v>3</v>
      </c>
      <c r="AD334" s="41" t="s">
        <v>74</v>
      </c>
      <c r="AE334" s="42">
        <f t="shared" si="155"/>
        <v>2</v>
      </c>
      <c r="AF334" s="45">
        <v>1990</v>
      </c>
      <c r="AG334" s="40">
        <f t="shared" si="156"/>
        <v>2</v>
      </c>
      <c r="AH334" s="45" t="str">
        <f t="shared" si="165"/>
        <v>Steam</v>
      </c>
      <c r="AI334" s="40">
        <f t="shared" si="157"/>
        <v>2</v>
      </c>
      <c r="AJ334" s="46" t="s">
        <v>42</v>
      </c>
      <c r="AK334" s="40">
        <f t="shared" si="158"/>
        <v>0</v>
      </c>
      <c r="AL334" s="9" t="s">
        <v>1064</v>
      </c>
      <c r="AM334" s="9">
        <f t="shared" si="159"/>
        <v>1</v>
      </c>
      <c r="AN334" s="9" t="s">
        <v>1053</v>
      </c>
      <c r="AO334" s="47">
        <f>VLOOKUP(AN334,'Data Tables'!$E$4:$F$15,2,FALSE)</f>
        <v>9.6621608999999999</v>
      </c>
      <c r="AP334" s="9">
        <f t="shared" si="160"/>
        <v>3</v>
      </c>
      <c r="AQ334" s="9" t="s">
        <v>1061</v>
      </c>
      <c r="AR334" s="9">
        <f t="shared" si="161"/>
        <v>4</v>
      </c>
      <c r="AS334" s="9" t="str">
        <f t="shared" si="162"/>
        <v>Not NYC</v>
      </c>
      <c r="AT334" s="9"/>
      <c r="AU334" s="9">
        <f t="shared" si="163"/>
        <v>0</v>
      </c>
      <c r="AV334" s="9">
        <f t="shared" si="164"/>
        <v>56</v>
      </c>
    </row>
    <row r="335" spans="1:48" x14ac:dyDescent="0.25">
      <c r="A335" s="9" t="s">
        <v>964</v>
      </c>
      <c r="B335" s="9" t="s">
        <v>965</v>
      </c>
      <c r="C335" s="9" t="s">
        <v>819</v>
      </c>
      <c r="D335" s="9" t="s">
        <v>820</v>
      </c>
      <c r="E335" t="s">
        <v>1035</v>
      </c>
      <c r="F335" t="str">
        <f t="shared" si="145"/>
        <v>Not NYC</v>
      </c>
      <c r="G335" s="9" t="s">
        <v>53</v>
      </c>
      <c r="H335" s="36">
        <v>42.255262000000002</v>
      </c>
      <c r="I335" s="36">
        <v>-77.794632000000007</v>
      </c>
      <c r="J335" s="40">
        <f t="shared" si="142"/>
        <v>2</v>
      </c>
      <c r="K335" s="40">
        <f t="shared" si="146"/>
        <v>0</v>
      </c>
      <c r="L335" s="40">
        <f t="shared" si="147"/>
        <v>1</v>
      </c>
      <c r="M335" s="41">
        <v>30626</v>
      </c>
      <c r="N335" s="41">
        <v>3448</v>
      </c>
      <c r="O335" s="41">
        <f t="shared" si="143"/>
        <v>2105.9878823529411</v>
      </c>
      <c r="P335" s="42">
        <f t="shared" si="148"/>
        <v>1</v>
      </c>
      <c r="Q335" s="43">
        <v>1908</v>
      </c>
      <c r="R335" s="43">
        <v>2018</v>
      </c>
      <c r="S335" s="40">
        <f t="shared" si="149"/>
        <v>0</v>
      </c>
      <c r="T335" s="40" t="s">
        <v>1162</v>
      </c>
      <c r="U335" s="40">
        <f t="shared" si="150"/>
        <v>4</v>
      </c>
      <c r="V335" s="40" t="str">
        <f>IFERROR(VLOOKUP(A335,'Data Tables'!$L$3:$M$89,2,FALSE),"No")</f>
        <v>Yes</v>
      </c>
      <c r="W335" s="40">
        <f t="shared" si="151"/>
        <v>4</v>
      </c>
      <c r="X335" s="43"/>
      <c r="Y335" s="40">
        <f t="shared" si="152"/>
        <v>0</v>
      </c>
      <c r="Z335" s="43" t="s">
        <v>46</v>
      </c>
      <c r="AA335" s="40">
        <f t="shared" si="153"/>
        <v>4</v>
      </c>
      <c r="AB335" s="44" t="str">
        <f>IF(AND(E335="Manhattan",G335="Multifamily Housing"),IF(Q335&lt;1980,"Dual Fuel","Natural Gas"),IF(AND(E335="Manhattan",G335&lt;&gt;"Multifamily Housing"),IF(Q335&lt;1945,"Oil",IF(Q335&lt;1980,"Dual Fuel","Natural Gas")),IF(E335="Downstate/LI/HV",IF(Q335&lt;1980,"Dual Fuel","Natural Gas"),IF(Q335&lt;1945,"Dual Fuel","Natural Gas"))))</f>
        <v>Dual Fuel</v>
      </c>
      <c r="AC335" s="42">
        <f t="shared" si="154"/>
        <v>3</v>
      </c>
      <c r="AD335" s="44" t="str">
        <f>IF(AND(E335="Upstate",Q335&gt;=1945),"Furnace",IF(Q335&gt;=1980,"HW Boiler",IF(AND(E335="Downstate/LI/HV",Q335&gt;=1945),"Furnace","Steam Boiler")))</f>
        <v>Steam Boiler</v>
      </c>
      <c r="AE335" s="42">
        <f t="shared" si="155"/>
        <v>2</v>
      </c>
      <c r="AF335" s="45">
        <v>1990</v>
      </c>
      <c r="AG335" s="40">
        <f t="shared" si="156"/>
        <v>2</v>
      </c>
      <c r="AH335" s="45" t="str">
        <f t="shared" si="165"/>
        <v>Steam</v>
      </c>
      <c r="AI335" s="40">
        <f t="shared" si="157"/>
        <v>2</v>
      </c>
      <c r="AJ335" s="46" t="s">
        <v>42</v>
      </c>
      <c r="AK335" s="40">
        <f t="shared" si="158"/>
        <v>0</v>
      </c>
      <c r="AL335" s="9" t="s">
        <v>1064</v>
      </c>
      <c r="AM335" s="9">
        <f t="shared" si="159"/>
        <v>1</v>
      </c>
      <c r="AN335" s="9" t="s">
        <v>1053</v>
      </c>
      <c r="AO335" s="47">
        <f>VLOOKUP(AN335,'Data Tables'!$E$4:$F$15,2,FALSE)</f>
        <v>9.6621608999999999</v>
      </c>
      <c r="AP335" s="9">
        <f t="shared" si="160"/>
        <v>3</v>
      </c>
      <c r="AQ335" s="9" t="s">
        <v>1061</v>
      </c>
      <c r="AR335" s="9">
        <f t="shared" si="161"/>
        <v>4</v>
      </c>
      <c r="AS335" s="9" t="str">
        <f t="shared" si="162"/>
        <v>Not NYC</v>
      </c>
      <c r="AT335" s="9"/>
      <c r="AU335" s="9">
        <f t="shared" si="163"/>
        <v>0</v>
      </c>
      <c r="AV335" s="9">
        <f t="shared" si="164"/>
        <v>56</v>
      </c>
    </row>
    <row r="336" spans="1:48" hidden="1" x14ac:dyDescent="0.25">
      <c r="A336" s="9" t="s">
        <v>358</v>
      </c>
      <c r="B336" s="9" t="s">
        <v>359</v>
      </c>
      <c r="C336" s="9" t="s">
        <v>45</v>
      </c>
      <c r="D336" s="9" t="s">
        <v>45</v>
      </c>
      <c r="E336" t="s">
        <v>1034</v>
      </c>
      <c r="F336" t="str">
        <f t="shared" si="145"/>
        <v>NYC</v>
      </c>
      <c r="G336" s="9" t="s">
        <v>76</v>
      </c>
      <c r="H336" s="36">
        <v>40.831789999999998</v>
      </c>
      <c r="I336" s="36">
        <v>-73.903525000000002</v>
      </c>
      <c r="J336" s="40">
        <f t="shared" si="142"/>
        <v>4</v>
      </c>
      <c r="K336" s="40">
        <f t="shared" si="146"/>
        <v>4</v>
      </c>
      <c r="L336" s="40">
        <f t="shared" si="147"/>
        <v>4</v>
      </c>
      <c r="M336" s="41">
        <v>123502.43387213671</v>
      </c>
      <c r="N336" s="41">
        <v>53852.805467501472</v>
      </c>
      <c r="O336" s="41">
        <v>8492.6085409722255</v>
      </c>
      <c r="P336" s="42">
        <f t="shared" si="148"/>
        <v>3</v>
      </c>
      <c r="Q336" s="43">
        <v>1927</v>
      </c>
      <c r="R336" s="43">
        <v>2009</v>
      </c>
      <c r="S336" s="40">
        <f t="shared" si="149"/>
        <v>0</v>
      </c>
      <c r="T336" s="40"/>
      <c r="U336" s="40">
        <f t="shared" si="150"/>
        <v>0</v>
      </c>
      <c r="V336" s="40" t="str">
        <f>IFERROR(VLOOKUP(A336,'Data Tables'!$L$3:$M$89,2,FALSE),"No")</f>
        <v>No</v>
      </c>
      <c r="W336" s="40">
        <f t="shared" si="151"/>
        <v>0</v>
      </c>
      <c r="X336" s="43"/>
      <c r="Y336" s="40">
        <f t="shared" si="152"/>
        <v>0</v>
      </c>
      <c r="Z336" s="41" t="s">
        <v>40</v>
      </c>
      <c r="AA336" s="40">
        <f t="shared" si="153"/>
        <v>0</v>
      </c>
      <c r="AB336" s="41" t="s">
        <v>201</v>
      </c>
      <c r="AC336" s="42">
        <f t="shared" si="154"/>
        <v>4</v>
      </c>
      <c r="AD336" s="41" t="s">
        <v>74</v>
      </c>
      <c r="AE336" s="42">
        <f t="shared" si="155"/>
        <v>2</v>
      </c>
      <c r="AF336" s="45">
        <v>1990</v>
      </c>
      <c r="AG336" s="40">
        <f t="shared" si="156"/>
        <v>2</v>
      </c>
      <c r="AH336" s="45" t="str">
        <f t="shared" si="165"/>
        <v>Steam</v>
      </c>
      <c r="AI336" s="40">
        <f t="shared" si="157"/>
        <v>2</v>
      </c>
      <c r="AJ336" s="46" t="s">
        <v>42</v>
      </c>
      <c r="AK336" s="40">
        <f t="shared" si="158"/>
        <v>0</v>
      </c>
      <c r="AL336" s="9" t="s">
        <v>1048</v>
      </c>
      <c r="AM336" s="9">
        <f t="shared" si="159"/>
        <v>4</v>
      </c>
      <c r="AN336" s="9" t="s">
        <v>1055</v>
      </c>
      <c r="AO336" s="47">
        <f>VLOOKUP(AN336,'Data Tables'!$E$4:$F$15,2,FALSE)</f>
        <v>20.157194</v>
      </c>
      <c r="AP336" s="9">
        <f t="shared" si="160"/>
        <v>0</v>
      </c>
      <c r="AQ336" s="9" t="s">
        <v>1050</v>
      </c>
      <c r="AR336" s="9">
        <f t="shared" si="161"/>
        <v>2</v>
      </c>
      <c r="AS336" s="9" t="str">
        <f t="shared" si="162"/>
        <v>NYC Oil</v>
      </c>
      <c r="AT336" s="9" t="s">
        <v>1162</v>
      </c>
      <c r="AU336" s="9">
        <f t="shared" si="163"/>
        <v>0</v>
      </c>
      <c r="AV336" s="9">
        <f t="shared" si="164"/>
        <v>55</v>
      </c>
    </row>
    <row r="337" spans="1:48" hidden="1" x14ac:dyDescent="0.25">
      <c r="A337" s="9" t="s">
        <v>344</v>
      </c>
      <c r="B337" s="38" t="s">
        <v>345</v>
      </c>
      <c r="C337" s="9" t="s">
        <v>38</v>
      </c>
      <c r="D337" s="9" t="s">
        <v>38</v>
      </c>
      <c r="E337" t="s">
        <v>1034</v>
      </c>
      <c r="F337" t="str">
        <f t="shared" si="145"/>
        <v>NYC</v>
      </c>
      <c r="G337" s="9" t="s">
        <v>76</v>
      </c>
      <c r="H337" s="36">
        <v>40.613940599999999</v>
      </c>
      <c r="I337" s="36">
        <v>-73.9484207</v>
      </c>
      <c r="J337" s="40">
        <f t="shared" si="142"/>
        <v>4</v>
      </c>
      <c r="K337" s="40">
        <f t="shared" si="146"/>
        <v>4</v>
      </c>
      <c r="L337" s="40">
        <f t="shared" si="147"/>
        <v>4</v>
      </c>
      <c r="M337" s="41">
        <v>36715.101970588235</v>
      </c>
      <c r="N337" s="41">
        <v>15442.413252906976</v>
      </c>
      <c r="O337" s="41">
        <f>(M337/0.85)*116.9*0.0005</f>
        <v>2524.7031884480971</v>
      </c>
      <c r="P337" s="42">
        <f t="shared" si="148"/>
        <v>1</v>
      </c>
      <c r="Q337" s="43">
        <v>1929</v>
      </c>
      <c r="R337" s="43"/>
      <c r="S337" s="40">
        <f t="shared" si="149"/>
        <v>4</v>
      </c>
      <c r="T337" s="40"/>
      <c r="U337" s="40">
        <f t="shared" si="150"/>
        <v>0</v>
      </c>
      <c r="V337" s="40" t="str">
        <f>IFERROR(VLOOKUP(A337,'Data Tables'!$L$3:$M$89,2,FALSE),"No")</f>
        <v>No</v>
      </c>
      <c r="W337" s="40">
        <f t="shared" si="151"/>
        <v>0</v>
      </c>
      <c r="X337" s="43"/>
      <c r="Y337" s="40">
        <f t="shared" si="152"/>
        <v>0</v>
      </c>
      <c r="Z337" s="41" t="s">
        <v>40</v>
      </c>
      <c r="AA337" s="40">
        <f t="shared" si="153"/>
        <v>0</v>
      </c>
      <c r="AB337" s="44" t="str">
        <f>IF(AND(E337="Manhattan",G337="Multifamily Housing"),IF(Q337&lt;1980,"Dual Fuel","Natural Gas"),IF(AND(E337="Manhattan",G337&lt;&gt;"Multifamily Housing"),IF(Q337&lt;1945,"Oil",IF(Q337&lt;1980,"Dual Fuel","Natural Gas")),IF(E337="Downstate/LI/HV",IF(Q337&lt;1980,"Dual Fuel","Natural Gas"),IF(Q337&lt;1945,"Dual Fuel","Natural Gas"))))</f>
        <v>Dual Fuel</v>
      </c>
      <c r="AC337" s="42">
        <f t="shared" si="154"/>
        <v>3</v>
      </c>
      <c r="AD337" s="44" t="str">
        <f>IF(AND(E337="Upstate",Q337&gt;=1945),"Furnace",IF(Q337&gt;=1980,"HW Boiler",IF(AND(E337="Downstate/LI/HV",Q337&gt;=1945),"Furnace","Steam Boiler")))</f>
        <v>Steam Boiler</v>
      </c>
      <c r="AE337" s="42">
        <f t="shared" si="155"/>
        <v>2</v>
      </c>
      <c r="AF337" s="45">
        <v>1990</v>
      </c>
      <c r="AG337" s="40">
        <f t="shared" si="156"/>
        <v>2</v>
      </c>
      <c r="AH337" s="45" t="str">
        <f t="shared" si="165"/>
        <v>Steam</v>
      </c>
      <c r="AI337" s="40">
        <f t="shared" si="157"/>
        <v>2</v>
      </c>
      <c r="AJ337" s="46" t="s">
        <v>42</v>
      </c>
      <c r="AK337" s="40">
        <f t="shared" si="158"/>
        <v>0</v>
      </c>
      <c r="AL337" s="9" t="s">
        <v>1048</v>
      </c>
      <c r="AM337" s="9">
        <f t="shared" si="159"/>
        <v>4</v>
      </c>
      <c r="AN337" s="9" t="s">
        <v>1055</v>
      </c>
      <c r="AO337" s="47">
        <f>VLOOKUP(AN337,'Data Tables'!$E$4:$F$15,2,FALSE)</f>
        <v>20.157194</v>
      </c>
      <c r="AP337" s="9">
        <f t="shared" si="160"/>
        <v>0</v>
      </c>
      <c r="AQ337" s="9" t="s">
        <v>1050</v>
      </c>
      <c r="AR337" s="9">
        <f t="shared" si="161"/>
        <v>2</v>
      </c>
      <c r="AS337" s="9" t="str">
        <f t="shared" si="162"/>
        <v>NYC Dual Fuel</v>
      </c>
      <c r="AT337" s="9" t="s">
        <v>1162</v>
      </c>
      <c r="AU337" s="9">
        <f t="shared" si="163"/>
        <v>0</v>
      </c>
      <c r="AV337" s="9">
        <f t="shared" si="164"/>
        <v>55</v>
      </c>
    </row>
    <row r="338" spans="1:48" hidden="1" x14ac:dyDescent="0.25">
      <c r="A338" s="9" t="s">
        <v>373</v>
      </c>
      <c r="B338" s="9" t="s">
        <v>374</v>
      </c>
      <c r="C338" s="9" t="s">
        <v>38</v>
      </c>
      <c r="D338" s="9" t="s">
        <v>38</v>
      </c>
      <c r="E338" t="s">
        <v>1034</v>
      </c>
      <c r="F338" t="str">
        <f t="shared" si="145"/>
        <v>NYC</v>
      </c>
      <c r="G338" s="9" t="s">
        <v>76</v>
      </c>
      <c r="H338" s="36">
        <v>40.639541999999999</v>
      </c>
      <c r="I338" s="36">
        <v>-73.998407999999998</v>
      </c>
      <c r="J338" s="40">
        <f t="shared" si="142"/>
        <v>4</v>
      </c>
      <c r="K338" s="40">
        <f t="shared" si="146"/>
        <v>4</v>
      </c>
      <c r="L338" s="40">
        <f t="shared" si="147"/>
        <v>4</v>
      </c>
      <c r="M338" s="41">
        <v>114645.41571239707</v>
      </c>
      <c r="N338" s="41">
        <v>49990.733595521975</v>
      </c>
      <c r="O338" s="41">
        <v>7883.5582922230687</v>
      </c>
      <c r="P338" s="42">
        <f t="shared" si="148"/>
        <v>3</v>
      </c>
      <c r="Q338" s="43">
        <v>1927</v>
      </c>
      <c r="R338" s="43">
        <v>2013</v>
      </c>
      <c r="S338" s="40">
        <f t="shared" si="149"/>
        <v>0</v>
      </c>
      <c r="T338" s="40"/>
      <c r="U338" s="40">
        <f t="shared" si="150"/>
        <v>0</v>
      </c>
      <c r="V338" s="40" t="str">
        <f>IFERROR(VLOOKUP(A338,'Data Tables'!$L$3:$M$89,2,FALSE),"No")</f>
        <v>No</v>
      </c>
      <c r="W338" s="40">
        <f t="shared" si="151"/>
        <v>0</v>
      </c>
      <c r="X338" s="43" t="s">
        <v>1140</v>
      </c>
      <c r="Y338" s="40">
        <f t="shared" si="152"/>
        <v>4</v>
      </c>
      <c r="Z338" s="41" t="s">
        <v>40</v>
      </c>
      <c r="AA338" s="40">
        <f t="shared" si="153"/>
        <v>0</v>
      </c>
      <c r="AB338" s="41" t="s">
        <v>47</v>
      </c>
      <c r="AC338" s="42">
        <f t="shared" si="154"/>
        <v>3</v>
      </c>
      <c r="AD338" s="41" t="s">
        <v>74</v>
      </c>
      <c r="AE338" s="42">
        <f t="shared" si="155"/>
        <v>2</v>
      </c>
      <c r="AF338" s="43" t="s">
        <v>375</v>
      </c>
      <c r="AG338" s="40">
        <f t="shared" si="156"/>
        <v>1</v>
      </c>
      <c r="AH338" s="45" t="str">
        <f t="shared" si="165"/>
        <v>Steam</v>
      </c>
      <c r="AI338" s="40">
        <f t="shared" si="157"/>
        <v>2</v>
      </c>
      <c r="AJ338" s="46" t="s">
        <v>42</v>
      </c>
      <c r="AK338" s="40">
        <f t="shared" si="158"/>
        <v>0</v>
      </c>
      <c r="AL338" s="9" t="s">
        <v>1048</v>
      </c>
      <c r="AM338" s="9">
        <f t="shared" si="159"/>
        <v>4</v>
      </c>
      <c r="AN338" s="9" t="s">
        <v>1055</v>
      </c>
      <c r="AO338" s="47">
        <f>VLOOKUP(AN338,'Data Tables'!$E$4:$F$15,2,FALSE)</f>
        <v>20.157194</v>
      </c>
      <c r="AP338" s="9">
        <f t="shared" si="160"/>
        <v>0</v>
      </c>
      <c r="AQ338" s="9" t="s">
        <v>1050</v>
      </c>
      <c r="AR338" s="9">
        <f t="shared" si="161"/>
        <v>2</v>
      </c>
      <c r="AS338" s="9" t="str">
        <f t="shared" si="162"/>
        <v>NYC Dual Fuel</v>
      </c>
      <c r="AT338" s="9" t="s">
        <v>1162</v>
      </c>
      <c r="AU338" s="9">
        <f t="shared" si="163"/>
        <v>0</v>
      </c>
      <c r="AV338" s="9">
        <f t="shared" si="164"/>
        <v>55</v>
      </c>
    </row>
    <row r="339" spans="1:48" x14ac:dyDescent="0.25">
      <c r="A339" s="9" t="s">
        <v>644</v>
      </c>
      <c r="B339" s="9" t="s">
        <v>645</v>
      </c>
      <c r="C339" s="9" t="s">
        <v>498</v>
      </c>
      <c r="D339" s="9" t="s">
        <v>450</v>
      </c>
      <c r="E339" t="s">
        <v>1034</v>
      </c>
      <c r="F339" t="str">
        <f t="shared" si="145"/>
        <v>Not NYC</v>
      </c>
      <c r="G339" s="9" t="s">
        <v>53</v>
      </c>
      <c r="H339" s="36">
        <v>40.728872000000003</v>
      </c>
      <c r="I339" s="36">
        <v>-73.595286000000002</v>
      </c>
      <c r="J339" s="40">
        <v>1</v>
      </c>
      <c r="K339" s="40">
        <f t="shared" si="146"/>
        <v>0</v>
      </c>
      <c r="L339" s="40">
        <f t="shared" si="147"/>
        <v>1</v>
      </c>
      <c r="M339" s="41">
        <v>63342.834019480513</v>
      </c>
      <c r="N339" s="41">
        <v>7130.6991513157891</v>
      </c>
      <c r="O339" s="41">
        <f t="shared" ref="O339:O355" si="166">(M339/0.85)*116.9*0.0005</f>
        <v>4355.751351104278</v>
      </c>
      <c r="P339" s="42">
        <f t="shared" si="148"/>
        <v>2</v>
      </c>
      <c r="Q339" s="43">
        <v>1960</v>
      </c>
      <c r="R339" s="43"/>
      <c r="S339" s="40">
        <f t="shared" si="149"/>
        <v>3</v>
      </c>
      <c r="T339" s="40"/>
      <c r="U339" s="40">
        <f t="shared" si="150"/>
        <v>0</v>
      </c>
      <c r="V339" s="40" t="str">
        <f>IFERROR(VLOOKUP(A339,'Data Tables'!$L$3:$M$89,2,FALSE),"No")</f>
        <v>Yes</v>
      </c>
      <c r="W339" s="40">
        <f t="shared" si="151"/>
        <v>4</v>
      </c>
      <c r="X339" s="43"/>
      <c r="Y339" s="40">
        <f t="shared" si="152"/>
        <v>0</v>
      </c>
      <c r="Z339" s="43" t="s">
        <v>46</v>
      </c>
      <c r="AA339" s="40">
        <f t="shared" si="153"/>
        <v>4</v>
      </c>
      <c r="AB339" s="43" t="s">
        <v>41</v>
      </c>
      <c r="AC339" s="42">
        <f t="shared" si="154"/>
        <v>2</v>
      </c>
      <c r="AD339" s="41" t="s">
        <v>104</v>
      </c>
      <c r="AE339" s="42">
        <f t="shared" si="155"/>
        <v>3</v>
      </c>
      <c r="AF339" s="45">
        <v>1990</v>
      </c>
      <c r="AG339" s="40">
        <f t="shared" si="156"/>
        <v>2</v>
      </c>
      <c r="AH339" s="43" t="s">
        <v>49</v>
      </c>
      <c r="AI339" s="40">
        <f t="shared" si="157"/>
        <v>2</v>
      </c>
      <c r="AJ339" s="46" t="s">
        <v>42</v>
      </c>
      <c r="AK339" s="40">
        <f t="shared" si="158"/>
        <v>0</v>
      </c>
      <c r="AL339" s="9" t="s">
        <v>1048</v>
      </c>
      <c r="AM339" s="9">
        <f t="shared" si="159"/>
        <v>4</v>
      </c>
      <c r="AN339" s="9" t="s">
        <v>1052</v>
      </c>
      <c r="AO339" s="47">
        <f>VLOOKUP(AN339,'Data Tables'!$E$4:$F$15,2,FALSE)</f>
        <v>18.814844999999998</v>
      </c>
      <c r="AP339" s="9">
        <f t="shared" si="160"/>
        <v>1</v>
      </c>
      <c r="AQ339" s="9" t="s">
        <v>1058</v>
      </c>
      <c r="AR339" s="9">
        <f t="shared" si="161"/>
        <v>1</v>
      </c>
      <c r="AS339" s="9" t="str">
        <f t="shared" si="162"/>
        <v>Not NYC</v>
      </c>
      <c r="AT339" s="9"/>
      <c r="AU339" s="9">
        <f t="shared" si="163"/>
        <v>0</v>
      </c>
      <c r="AV339" s="9">
        <f t="shared" si="164"/>
        <v>55</v>
      </c>
    </row>
    <row r="340" spans="1:48" x14ac:dyDescent="0.25">
      <c r="A340" s="9" t="s">
        <v>800</v>
      </c>
      <c r="B340" s="9" t="s">
        <v>801</v>
      </c>
      <c r="C340" s="9" t="s">
        <v>802</v>
      </c>
      <c r="D340" s="9" t="s">
        <v>481</v>
      </c>
      <c r="E340" t="s">
        <v>1034</v>
      </c>
      <c r="F340" t="str">
        <f t="shared" si="145"/>
        <v>Not NYC</v>
      </c>
      <c r="G340" s="9" t="s">
        <v>53</v>
      </c>
      <c r="H340" s="36">
        <v>41.081957000000003</v>
      </c>
      <c r="I340" s="36">
        <v>-73.927863000000002</v>
      </c>
      <c r="J340" s="40">
        <f>IF(OR(G340="Hospitals",G340="Nursing Homes",G340="Hotels",G340="Airports"),4,IF(OR(G340="Multifamily Housing",G340="Correctional Facilities",G340="Military"),3,IF(G340="Colleges &amp; Universities",2,IF(G340="Office",0,666))))</f>
        <v>2</v>
      </c>
      <c r="K340" s="40">
        <f t="shared" si="146"/>
        <v>0</v>
      </c>
      <c r="L340" s="40">
        <f t="shared" si="147"/>
        <v>1</v>
      </c>
      <c r="M340" s="41">
        <v>40796.121915584408</v>
      </c>
      <c r="N340" s="41">
        <v>4592.5458881578952</v>
      </c>
      <c r="O340" s="41">
        <f t="shared" si="166"/>
        <v>2805.3333246657753</v>
      </c>
      <c r="P340" s="42">
        <f t="shared" si="148"/>
        <v>1</v>
      </c>
      <c r="Q340" s="43">
        <v>1897</v>
      </c>
      <c r="R340" s="43"/>
      <c r="S340" s="40">
        <f t="shared" si="149"/>
        <v>4</v>
      </c>
      <c r="T340" s="40"/>
      <c r="U340" s="40">
        <f t="shared" si="150"/>
        <v>0</v>
      </c>
      <c r="V340" s="40" t="str">
        <f>IFERROR(VLOOKUP(A340,'Data Tables'!$L$3:$M$89,2,FALSE),"No")</f>
        <v>No</v>
      </c>
      <c r="W340" s="40">
        <f t="shared" si="151"/>
        <v>0</v>
      </c>
      <c r="X340" s="43"/>
      <c r="Y340" s="40">
        <f t="shared" si="152"/>
        <v>0</v>
      </c>
      <c r="Z340" s="43" t="s">
        <v>46</v>
      </c>
      <c r="AA340" s="40">
        <f t="shared" si="153"/>
        <v>4</v>
      </c>
      <c r="AB340" s="44" t="str">
        <f>IF(AND(E340="Manhattan",G340="Multifamily Housing"),IF(Q340&lt;1980,"Dual Fuel","Natural Gas"),IF(AND(E340="Manhattan",G340&lt;&gt;"Multifamily Housing"),IF(Q340&lt;1945,"Oil",IF(Q340&lt;1980,"Dual Fuel","Natural Gas")),IF(E340="Downstate/LI/HV",IF(Q340&lt;1980,"Dual Fuel","Natural Gas"),IF(Q340&lt;1945,"Dual Fuel","Natural Gas"))))</f>
        <v>Dual Fuel</v>
      </c>
      <c r="AC340" s="42">
        <f t="shared" si="154"/>
        <v>3</v>
      </c>
      <c r="AD340" s="44" t="str">
        <f>IF(AND(E340="Upstate",Q340&gt;=1945),"Furnace",IF(Q340&gt;=1980,"HW Boiler",IF(AND(E340="Downstate/LI/HV",Q340&gt;=1945),"Furnace","Steam Boiler")))</f>
        <v>Steam Boiler</v>
      </c>
      <c r="AE340" s="42">
        <f t="shared" si="155"/>
        <v>2</v>
      </c>
      <c r="AF340" s="45">
        <v>1990</v>
      </c>
      <c r="AG340" s="40">
        <f t="shared" si="156"/>
        <v>2</v>
      </c>
      <c r="AH340" s="45" t="str">
        <f>IF(AND(E340="Upstate",Q340&gt;=1945),"Forced Air",IF(Q340&gt;=1980,"Hydronic",IF(AND(E340="Downstate/LI/HV",Q340&gt;=1945),"Forced Air","Steam")))</f>
        <v>Steam</v>
      </c>
      <c r="AI340" s="40">
        <f t="shared" si="157"/>
        <v>2</v>
      </c>
      <c r="AJ340" s="46" t="s">
        <v>42</v>
      </c>
      <c r="AK340" s="40">
        <f t="shared" si="158"/>
        <v>0</v>
      </c>
      <c r="AL340" s="9" t="s">
        <v>1060</v>
      </c>
      <c r="AM340" s="9">
        <f t="shared" si="159"/>
        <v>2</v>
      </c>
      <c r="AN340" s="9" t="s">
        <v>1051</v>
      </c>
      <c r="AO340" s="47">
        <f>VLOOKUP(AN340,'Data Tables'!$E$4:$F$15,2,FALSE)</f>
        <v>13.688314</v>
      </c>
      <c r="AP340" s="9">
        <f t="shared" si="160"/>
        <v>2</v>
      </c>
      <c r="AQ340" s="9" t="s">
        <v>1061</v>
      </c>
      <c r="AR340" s="9">
        <f t="shared" si="161"/>
        <v>4</v>
      </c>
      <c r="AS340" s="9" t="str">
        <f t="shared" si="162"/>
        <v>Not NYC</v>
      </c>
      <c r="AT340" s="9"/>
      <c r="AU340" s="9">
        <f t="shared" si="163"/>
        <v>0</v>
      </c>
      <c r="AV340" s="9">
        <f t="shared" si="164"/>
        <v>55</v>
      </c>
    </row>
    <row r="341" spans="1:48" x14ac:dyDescent="0.25">
      <c r="A341" s="9" t="s">
        <v>835</v>
      </c>
      <c r="B341" s="9" t="s">
        <v>836</v>
      </c>
      <c r="C341" s="9" t="s">
        <v>837</v>
      </c>
      <c r="D341" s="9" t="s">
        <v>838</v>
      </c>
      <c r="E341" t="s">
        <v>1035</v>
      </c>
      <c r="F341" t="str">
        <f t="shared" si="145"/>
        <v>Not NYC</v>
      </c>
      <c r="G341" s="9" t="s">
        <v>76</v>
      </c>
      <c r="H341" s="36">
        <v>43.010471000000003</v>
      </c>
      <c r="I341" s="36">
        <v>-78.200227999999996</v>
      </c>
      <c r="J341" s="40">
        <f>IF(OR(G341="Hospitals",G341="Nursing Homes",G341="Hotels",G341="Airports"),4,IF(OR(G341="Multifamily Housing",G341="Correctional Facilities",G341="Military"),3,IF(G341="Colleges &amp; Universities",2,IF(G341="Office",0,666))))</f>
        <v>4</v>
      </c>
      <c r="K341" s="40">
        <f t="shared" si="146"/>
        <v>4</v>
      </c>
      <c r="L341" s="40">
        <f t="shared" si="147"/>
        <v>4</v>
      </c>
      <c r="M341" s="41">
        <v>38100.919298802539</v>
      </c>
      <c r="N341" s="41">
        <v>16613.772950059247</v>
      </c>
      <c r="O341" s="41">
        <f t="shared" si="166"/>
        <v>2619.9985094294216</v>
      </c>
      <c r="P341" s="42">
        <f t="shared" si="148"/>
        <v>1</v>
      </c>
      <c r="Q341" s="43">
        <v>1933</v>
      </c>
      <c r="R341" s="43">
        <v>2019</v>
      </c>
      <c r="S341" s="40">
        <f t="shared" si="149"/>
        <v>0</v>
      </c>
      <c r="T341" s="40"/>
      <c r="U341" s="40">
        <f t="shared" si="150"/>
        <v>0</v>
      </c>
      <c r="V341" s="40" t="str">
        <f>IFERROR(VLOOKUP(A341,'Data Tables'!$L$3:$M$89,2,FALSE),"No")</f>
        <v>No</v>
      </c>
      <c r="W341" s="40">
        <f t="shared" si="151"/>
        <v>0</v>
      </c>
      <c r="X341" s="43"/>
      <c r="Y341" s="40">
        <f t="shared" si="152"/>
        <v>0</v>
      </c>
      <c r="Z341" s="43" t="s">
        <v>831</v>
      </c>
      <c r="AA341" s="40">
        <f t="shared" si="153"/>
        <v>0</v>
      </c>
      <c r="AB341" s="44" t="str">
        <f>IF(AND(E341="Manhattan",G341="Multifamily Housing"),IF(Q341&lt;1980,"Dual Fuel","Natural Gas"),IF(AND(E341="Manhattan",G341&lt;&gt;"Multifamily Housing"),IF(Q341&lt;1945,"Oil",IF(Q341&lt;1980,"Dual Fuel","Natural Gas")),IF(E341="Downstate/LI/HV",IF(Q341&lt;1980,"Dual Fuel","Natural Gas"),IF(Q341&lt;1945,"Dual Fuel","Natural Gas"))))</f>
        <v>Dual Fuel</v>
      </c>
      <c r="AC341" s="42">
        <f t="shared" si="154"/>
        <v>3</v>
      </c>
      <c r="AD341" s="41" t="s">
        <v>74</v>
      </c>
      <c r="AE341" s="42">
        <f t="shared" si="155"/>
        <v>2</v>
      </c>
      <c r="AF341" s="45">
        <v>1990</v>
      </c>
      <c r="AG341" s="40">
        <f t="shared" si="156"/>
        <v>2</v>
      </c>
      <c r="AH341" s="43" t="s">
        <v>49</v>
      </c>
      <c r="AI341" s="40">
        <f t="shared" si="157"/>
        <v>2</v>
      </c>
      <c r="AJ341" s="46" t="s">
        <v>42</v>
      </c>
      <c r="AK341" s="40">
        <f t="shared" si="158"/>
        <v>0</v>
      </c>
      <c r="AL341" s="9" t="s">
        <v>1060</v>
      </c>
      <c r="AM341" s="9">
        <f t="shared" si="159"/>
        <v>2</v>
      </c>
      <c r="AN341" s="9" t="s">
        <v>1047</v>
      </c>
      <c r="AO341" s="47">
        <f>VLOOKUP(AN341,'Data Tables'!$E$4:$F$15,2,FALSE)</f>
        <v>8.6002589999999994</v>
      </c>
      <c r="AP341" s="9">
        <f t="shared" si="160"/>
        <v>4</v>
      </c>
      <c r="AQ341" s="9" t="s">
        <v>1061</v>
      </c>
      <c r="AR341" s="9">
        <f t="shared" si="161"/>
        <v>4</v>
      </c>
      <c r="AS341" s="9" t="str">
        <f t="shared" si="162"/>
        <v>Not NYC</v>
      </c>
      <c r="AT341" s="9"/>
      <c r="AU341" s="9">
        <f t="shared" si="163"/>
        <v>0</v>
      </c>
      <c r="AV341" s="9">
        <f t="shared" si="164"/>
        <v>55</v>
      </c>
    </row>
    <row r="342" spans="1:48" x14ac:dyDescent="0.25">
      <c r="A342" s="9" t="s">
        <v>896</v>
      </c>
      <c r="B342" s="9" t="s">
        <v>897</v>
      </c>
      <c r="C342" s="9" t="s">
        <v>413</v>
      </c>
      <c r="D342" s="9" t="s">
        <v>414</v>
      </c>
      <c r="E342" t="s">
        <v>1035</v>
      </c>
      <c r="F342" t="str">
        <f t="shared" si="145"/>
        <v>Not NYC</v>
      </c>
      <c r="G342" s="9" t="s">
        <v>53</v>
      </c>
      <c r="H342" s="36">
        <v>43.006329000000001</v>
      </c>
      <c r="I342" s="36">
        <v>-76.197878000000003</v>
      </c>
      <c r="J342" s="40">
        <v>1</v>
      </c>
      <c r="K342" s="40">
        <f t="shared" si="146"/>
        <v>0</v>
      </c>
      <c r="L342" s="40">
        <f t="shared" si="147"/>
        <v>1</v>
      </c>
      <c r="M342" s="41">
        <v>35425.324928571434</v>
      </c>
      <c r="N342" s="41">
        <v>3987.9386249999998</v>
      </c>
      <c r="O342" s="41">
        <f t="shared" si="166"/>
        <v>2436.0120495000001</v>
      </c>
      <c r="P342" s="42">
        <f t="shared" si="148"/>
        <v>1</v>
      </c>
      <c r="Q342" s="43">
        <v>1961</v>
      </c>
      <c r="R342" s="43">
        <v>2017</v>
      </c>
      <c r="S342" s="40">
        <f t="shared" si="149"/>
        <v>0</v>
      </c>
      <c r="T342" s="40" t="s">
        <v>1162</v>
      </c>
      <c r="U342" s="40">
        <f t="shared" si="150"/>
        <v>4</v>
      </c>
      <c r="V342" s="40" t="str">
        <f>IFERROR(VLOOKUP(A342,'Data Tables'!$L$3:$M$89,2,FALSE),"No")</f>
        <v>Yes</v>
      </c>
      <c r="W342" s="40">
        <f t="shared" si="151"/>
        <v>4</v>
      </c>
      <c r="X342" s="43"/>
      <c r="Y342" s="40">
        <f t="shared" si="152"/>
        <v>0</v>
      </c>
      <c r="Z342" s="43" t="s">
        <v>46</v>
      </c>
      <c r="AA342" s="40">
        <f t="shared" si="153"/>
        <v>4</v>
      </c>
      <c r="AB342" s="43" t="s">
        <v>87</v>
      </c>
      <c r="AC342" s="42">
        <f t="shared" si="154"/>
        <v>1</v>
      </c>
      <c r="AD342" s="41" t="s">
        <v>88</v>
      </c>
      <c r="AE342" s="42">
        <f t="shared" si="155"/>
        <v>1</v>
      </c>
      <c r="AF342" s="45">
        <v>1990</v>
      </c>
      <c r="AG342" s="40">
        <f t="shared" si="156"/>
        <v>2</v>
      </c>
      <c r="AH342" s="45" t="str">
        <f t="shared" ref="AH342:AH356" si="167">IF(AND(E342="Upstate",Q342&gt;=1945),"Forced Air",IF(Q342&gt;=1980,"Hydronic",IF(AND(E342="Downstate/LI/HV",Q342&gt;=1945),"Forced Air","Steam")))</f>
        <v>Forced Air</v>
      </c>
      <c r="AI342" s="40">
        <f t="shared" si="157"/>
        <v>4</v>
      </c>
      <c r="AJ342" s="46" t="s">
        <v>42</v>
      </c>
      <c r="AK342" s="40">
        <f t="shared" si="158"/>
        <v>0</v>
      </c>
      <c r="AL342" s="9" t="s">
        <v>1060</v>
      </c>
      <c r="AM342" s="9">
        <f t="shared" si="159"/>
        <v>2</v>
      </c>
      <c r="AN342" s="9" t="s">
        <v>1047</v>
      </c>
      <c r="AO342" s="47">
        <f>VLOOKUP(AN342,'Data Tables'!$E$4:$F$15,2,FALSE)</f>
        <v>8.6002589999999994</v>
      </c>
      <c r="AP342" s="9">
        <f t="shared" si="160"/>
        <v>4</v>
      </c>
      <c r="AQ342" s="9" t="s">
        <v>1061</v>
      </c>
      <c r="AR342" s="9">
        <f t="shared" si="161"/>
        <v>0</v>
      </c>
      <c r="AS342" s="9" t="str">
        <f t="shared" si="162"/>
        <v>Not NYC</v>
      </c>
      <c r="AT342" s="9"/>
      <c r="AU342" s="9">
        <f t="shared" si="163"/>
        <v>0</v>
      </c>
      <c r="AV342" s="9">
        <f t="shared" si="164"/>
        <v>55</v>
      </c>
    </row>
    <row r="343" spans="1:48" x14ac:dyDescent="0.25">
      <c r="A343" s="9" t="s">
        <v>555</v>
      </c>
      <c r="B343" s="9"/>
      <c r="C343" s="9" t="s">
        <v>556</v>
      </c>
      <c r="D343" s="9" t="s">
        <v>406</v>
      </c>
      <c r="E343" t="s">
        <v>1034</v>
      </c>
      <c r="F343" t="str">
        <f t="shared" si="145"/>
        <v>Not NYC</v>
      </c>
      <c r="G343" s="9" t="s">
        <v>316</v>
      </c>
      <c r="H343" s="36">
        <v>43.221580000000003</v>
      </c>
      <c r="I343" s="36">
        <v>-75.408619999999999</v>
      </c>
      <c r="J343" s="40">
        <f t="shared" ref="J343:J362" si="168">IF(OR(G343="Hospitals",G343="Nursing Homes",G343="Hotels",G343="Airports"),4,IF(OR(G343="Multifamily Housing",G343="Correctional Facilities",G343="Military"),3,IF(G343="Colleges &amp; Universities",2,IF(G343="Office",0,666))))</f>
        <v>3</v>
      </c>
      <c r="K343" s="40">
        <f t="shared" si="146"/>
        <v>2</v>
      </c>
      <c r="L343" s="40">
        <f t="shared" si="147"/>
        <v>3</v>
      </c>
      <c r="M343" s="41">
        <v>89761.502513441941</v>
      </c>
      <c r="N343" s="41">
        <v>13070.534576518736</v>
      </c>
      <c r="O343" s="41">
        <f t="shared" si="166"/>
        <v>6172.4233198949205</v>
      </c>
      <c r="P343" s="42">
        <f t="shared" si="148"/>
        <v>2</v>
      </c>
      <c r="Q343" s="43">
        <v>1942</v>
      </c>
      <c r="R343" s="43">
        <v>2021</v>
      </c>
      <c r="S343" s="40">
        <f t="shared" si="149"/>
        <v>0</v>
      </c>
      <c r="T343" s="40" t="s">
        <v>1162</v>
      </c>
      <c r="U343" s="40">
        <f t="shared" si="150"/>
        <v>4</v>
      </c>
      <c r="V343" s="40" t="str">
        <f>IFERROR(VLOOKUP(A343,'Data Tables'!$L$3:$M$89,2,FALSE),"No")</f>
        <v>No</v>
      </c>
      <c r="W343" s="40">
        <f t="shared" si="151"/>
        <v>0</v>
      </c>
      <c r="X343" s="43"/>
      <c r="Y343" s="40">
        <f t="shared" si="152"/>
        <v>0</v>
      </c>
      <c r="Z343" s="43" t="s">
        <v>156</v>
      </c>
      <c r="AA343" s="40">
        <f t="shared" si="153"/>
        <v>0</v>
      </c>
      <c r="AB343" s="44" t="str">
        <f t="shared" ref="AB343:AB349" si="169">IF(AND(E343="Manhattan",G343="Multifamily Housing"),IF(Q343&lt;1980,"Dual Fuel","Natural Gas"),IF(AND(E343="Manhattan",G343&lt;&gt;"Multifamily Housing"),IF(Q343&lt;1945,"Oil",IF(Q343&lt;1980,"Dual Fuel","Natural Gas")),IF(E343="Downstate/LI/HV",IF(Q343&lt;1980,"Dual Fuel","Natural Gas"),IF(Q343&lt;1945,"Dual Fuel","Natural Gas"))))</f>
        <v>Dual Fuel</v>
      </c>
      <c r="AC343" s="42">
        <f t="shared" si="154"/>
        <v>3</v>
      </c>
      <c r="AD343" s="44" t="str">
        <f>IF(AND(E343="Upstate",Q343&gt;=1945),"Furnace",IF(Q343&gt;=1980,"HW Boiler",IF(AND(E343="Downstate/LI/HV",Q343&gt;=1945),"Furnace","Steam Boiler")))</f>
        <v>Steam Boiler</v>
      </c>
      <c r="AE343" s="42">
        <f t="shared" si="155"/>
        <v>2</v>
      </c>
      <c r="AF343" s="45">
        <v>1990</v>
      </c>
      <c r="AG343" s="40">
        <f t="shared" si="156"/>
        <v>2</v>
      </c>
      <c r="AH343" s="45" t="str">
        <f t="shared" si="167"/>
        <v>Steam</v>
      </c>
      <c r="AI343" s="40">
        <f t="shared" si="157"/>
        <v>2</v>
      </c>
      <c r="AJ343" s="46" t="s">
        <v>42</v>
      </c>
      <c r="AK343" s="40">
        <f t="shared" si="158"/>
        <v>0</v>
      </c>
      <c r="AL343" s="9" t="s">
        <v>1060</v>
      </c>
      <c r="AM343" s="9">
        <f t="shared" si="159"/>
        <v>2</v>
      </c>
      <c r="AN343" s="9" t="s">
        <v>1047</v>
      </c>
      <c r="AO343" s="47">
        <f>VLOOKUP(AN343,'Data Tables'!$E$4:$F$15,2,FALSE)</f>
        <v>8.6002589999999994</v>
      </c>
      <c r="AP343" s="9">
        <f t="shared" si="160"/>
        <v>4</v>
      </c>
      <c r="AQ343" s="9" t="s">
        <v>1061</v>
      </c>
      <c r="AR343" s="9">
        <f t="shared" si="161"/>
        <v>4</v>
      </c>
      <c r="AS343" s="9" t="str">
        <f t="shared" si="162"/>
        <v>Not NYC</v>
      </c>
      <c r="AT343" s="9"/>
      <c r="AU343" s="9">
        <f t="shared" si="163"/>
        <v>0</v>
      </c>
      <c r="AV343" s="9">
        <f t="shared" si="164"/>
        <v>55</v>
      </c>
    </row>
    <row r="344" spans="1:48" x14ac:dyDescent="0.25">
      <c r="A344" s="9" t="s">
        <v>657</v>
      </c>
      <c r="B344" s="9" t="s">
        <v>658</v>
      </c>
      <c r="C344" s="9" t="s">
        <v>659</v>
      </c>
      <c r="D344" s="9" t="s">
        <v>660</v>
      </c>
      <c r="E344" t="s">
        <v>1035</v>
      </c>
      <c r="F344" t="str">
        <f t="shared" si="145"/>
        <v>Not NYC</v>
      </c>
      <c r="G344" s="9" t="s">
        <v>339</v>
      </c>
      <c r="H344" s="36">
        <v>42.935410995471997</v>
      </c>
      <c r="I344" s="36">
        <v>-76.5710142518259</v>
      </c>
      <c r="J344" s="40">
        <f t="shared" si="168"/>
        <v>3</v>
      </c>
      <c r="K344" s="40">
        <f t="shared" si="146"/>
        <v>1</v>
      </c>
      <c r="L344" s="40">
        <f t="shared" si="147"/>
        <v>1</v>
      </c>
      <c r="M344" s="41">
        <v>60575.246311898729</v>
      </c>
      <c r="N344" s="41">
        <v>33232.253185000001</v>
      </c>
      <c r="O344" s="41">
        <f t="shared" si="166"/>
        <v>4165.4389963888007</v>
      </c>
      <c r="P344" s="42">
        <f t="shared" si="148"/>
        <v>2</v>
      </c>
      <c r="Q344" s="43">
        <v>1817</v>
      </c>
      <c r="R344" s="43"/>
      <c r="S344" s="40">
        <f t="shared" si="149"/>
        <v>4</v>
      </c>
      <c r="T344" s="40" t="s">
        <v>1162</v>
      </c>
      <c r="U344" s="40">
        <f t="shared" si="150"/>
        <v>4</v>
      </c>
      <c r="V344" s="40" t="str">
        <f>IFERROR(VLOOKUP(A344,'Data Tables'!$L$3:$M$89,2,FALSE),"No")</f>
        <v>No</v>
      </c>
      <c r="W344" s="40">
        <f t="shared" si="151"/>
        <v>0</v>
      </c>
      <c r="X344" s="43"/>
      <c r="Y344" s="40">
        <f t="shared" si="152"/>
        <v>0</v>
      </c>
      <c r="Z344" s="43" t="s">
        <v>40</v>
      </c>
      <c r="AA344" s="40">
        <f t="shared" si="153"/>
        <v>0</v>
      </c>
      <c r="AB344" s="44" t="str">
        <f t="shared" si="169"/>
        <v>Dual Fuel</v>
      </c>
      <c r="AC344" s="42">
        <f t="shared" si="154"/>
        <v>3</v>
      </c>
      <c r="AD344" s="44" t="str">
        <f>IF(AND(E344="Upstate",Q344&gt;=1945),"Furnace",IF(Q344&gt;=1980,"HW Boiler",IF(AND(E344="Downstate/LI/HV",Q344&gt;=1945),"Furnace","Steam Boiler")))</f>
        <v>Steam Boiler</v>
      </c>
      <c r="AE344" s="42">
        <f t="shared" si="155"/>
        <v>2</v>
      </c>
      <c r="AF344" s="45">
        <v>1990</v>
      </c>
      <c r="AG344" s="40">
        <f t="shared" si="156"/>
        <v>2</v>
      </c>
      <c r="AH344" s="45" t="str">
        <f t="shared" si="167"/>
        <v>Steam</v>
      </c>
      <c r="AI344" s="40">
        <f t="shared" si="157"/>
        <v>2</v>
      </c>
      <c r="AJ344" s="46" t="s">
        <v>42</v>
      </c>
      <c r="AK344" s="40">
        <f t="shared" si="158"/>
        <v>0</v>
      </c>
      <c r="AL344" s="9" t="s">
        <v>1060</v>
      </c>
      <c r="AM344" s="9">
        <f t="shared" si="159"/>
        <v>2</v>
      </c>
      <c r="AN344" s="9" t="s">
        <v>1053</v>
      </c>
      <c r="AO344" s="47">
        <f>VLOOKUP(AN344,'Data Tables'!$E$4:$F$15,2,FALSE)</f>
        <v>9.6621608999999999</v>
      </c>
      <c r="AP344" s="9">
        <f t="shared" si="160"/>
        <v>3</v>
      </c>
      <c r="AQ344" s="9" t="s">
        <v>1061</v>
      </c>
      <c r="AR344" s="9">
        <f t="shared" si="161"/>
        <v>4</v>
      </c>
      <c r="AS344" s="9" t="str">
        <f t="shared" si="162"/>
        <v>Not NYC</v>
      </c>
      <c r="AT344" s="9"/>
      <c r="AU344" s="9">
        <f t="shared" si="163"/>
        <v>0</v>
      </c>
      <c r="AV344" s="9">
        <f t="shared" si="164"/>
        <v>55</v>
      </c>
    </row>
    <row r="345" spans="1:48" x14ac:dyDescent="0.25">
      <c r="A345" s="9" t="s">
        <v>979</v>
      </c>
      <c r="B345" s="9" t="s">
        <v>980</v>
      </c>
      <c r="C345" s="9" t="s">
        <v>916</v>
      </c>
      <c r="D345" s="9" t="s">
        <v>513</v>
      </c>
      <c r="E345" t="s">
        <v>1034</v>
      </c>
      <c r="F345" t="str">
        <f t="shared" si="145"/>
        <v>Not NYC</v>
      </c>
      <c r="G345" s="9" t="s">
        <v>339</v>
      </c>
      <c r="H345" s="36">
        <v>41.742290329068098</v>
      </c>
      <c r="I345" s="36">
        <v>-74.357173496092301</v>
      </c>
      <c r="J345" s="40">
        <f t="shared" si="168"/>
        <v>3</v>
      </c>
      <c r="K345" s="40">
        <f t="shared" si="146"/>
        <v>1</v>
      </c>
      <c r="L345" s="40">
        <f t="shared" si="147"/>
        <v>1</v>
      </c>
      <c r="M345" s="41">
        <v>29701.166992405062</v>
      </c>
      <c r="N345" s="41">
        <v>16294.390224999999</v>
      </c>
      <c r="O345" s="41">
        <f t="shared" si="166"/>
        <v>2042.3920125953834</v>
      </c>
      <c r="P345" s="42">
        <f t="shared" si="148"/>
        <v>1</v>
      </c>
      <c r="Q345" s="43">
        <v>1987</v>
      </c>
      <c r="R345" s="43"/>
      <c r="S345" s="40">
        <f t="shared" si="149"/>
        <v>1</v>
      </c>
      <c r="T345" s="40" t="s">
        <v>1162</v>
      </c>
      <c r="U345" s="40">
        <f t="shared" si="150"/>
        <v>4</v>
      </c>
      <c r="V345" s="40" t="str">
        <f>IFERROR(VLOOKUP(A345,'Data Tables'!$L$3:$M$89,2,FALSE),"No")</f>
        <v>No</v>
      </c>
      <c r="W345" s="40">
        <f t="shared" si="151"/>
        <v>0</v>
      </c>
      <c r="X345" s="43"/>
      <c r="Y345" s="40">
        <f t="shared" si="152"/>
        <v>0</v>
      </c>
      <c r="Z345" s="43" t="s">
        <v>67</v>
      </c>
      <c r="AA345" s="40">
        <f t="shared" si="153"/>
        <v>2</v>
      </c>
      <c r="AB345" s="44" t="str">
        <f t="shared" si="169"/>
        <v>Natural Gas</v>
      </c>
      <c r="AC345" s="42">
        <f t="shared" si="154"/>
        <v>2</v>
      </c>
      <c r="AD345" s="44" t="str">
        <f>IF(AND(E345="Upstate",Q345&gt;=1945),"Furnace",IF(Q345&gt;=1980,"HW Boiler",IF(AND(E345="Downstate/LI/HV",Q345&gt;=1945),"Furnace","Steam Boiler")))</f>
        <v>HW Boiler</v>
      </c>
      <c r="AE345" s="42">
        <f t="shared" si="155"/>
        <v>4</v>
      </c>
      <c r="AF345" s="45">
        <v>1990</v>
      </c>
      <c r="AG345" s="40">
        <f t="shared" si="156"/>
        <v>2</v>
      </c>
      <c r="AH345" s="45" t="str">
        <f t="shared" si="167"/>
        <v>Hydronic</v>
      </c>
      <c r="AI345" s="40">
        <f t="shared" si="157"/>
        <v>4</v>
      </c>
      <c r="AJ345" s="46" t="s">
        <v>42</v>
      </c>
      <c r="AK345" s="40">
        <f t="shared" si="158"/>
        <v>0</v>
      </c>
      <c r="AL345" s="9" t="s">
        <v>1064</v>
      </c>
      <c r="AM345" s="9">
        <f t="shared" si="159"/>
        <v>1</v>
      </c>
      <c r="AN345" s="9" t="s">
        <v>1056</v>
      </c>
      <c r="AO345" s="47">
        <f>VLOOKUP(AN345,'Data Tables'!$E$4:$F$15,2,FALSE)</f>
        <v>13.229555</v>
      </c>
      <c r="AP345" s="9">
        <f t="shared" si="160"/>
        <v>2</v>
      </c>
      <c r="AQ345" s="9" t="s">
        <v>1061</v>
      </c>
      <c r="AR345" s="9">
        <f t="shared" si="161"/>
        <v>4</v>
      </c>
      <c r="AS345" s="9" t="str">
        <f t="shared" si="162"/>
        <v>Not NYC</v>
      </c>
      <c r="AT345" s="9"/>
      <c r="AU345" s="9">
        <f t="shared" si="163"/>
        <v>0</v>
      </c>
      <c r="AV345" s="9">
        <f t="shared" si="164"/>
        <v>55</v>
      </c>
    </row>
    <row r="346" spans="1:48" x14ac:dyDescent="0.25">
      <c r="A346" s="9" t="s">
        <v>1027</v>
      </c>
      <c r="B346" s="9" t="s">
        <v>1028</v>
      </c>
      <c r="C346" s="9" t="s">
        <v>1029</v>
      </c>
      <c r="D346" s="9" t="s">
        <v>406</v>
      </c>
      <c r="E346" t="s">
        <v>1034</v>
      </c>
      <c r="F346" t="str">
        <f t="shared" si="145"/>
        <v>Not NYC</v>
      </c>
      <c r="G346" s="9" t="s">
        <v>339</v>
      </c>
      <c r="H346" s="36">
        <v>41.477753312144003</v>
      </c>
      <c r="I346" s="36">
        <v>-74.532533395231596</v>
      </c>
      <c r="J346" s="40">
        <f t="shared" si="168"/>
        <v>3</v>
      </c>
      <c r="K346" s="40">
        <f t="shared" si="146"/>
        <v>1</v>
      </c>
      <c r="L346" s="40">
        <f t="shared" si="147"/>
        <v>1</v>
      </c>
      <c r="M346" s="41">
        <v>25652.727669873417</v>
      </c>
      <c r="N346" s="41">
        <v>14073.371430000001</v>
      </c>
      <c r="O346" s="41">
        <f t="shared" si="166"/>
        <v>1764.0022732989428</v>
      </c>
      <c r="P346" s="42">
        <f t="shared" si="148"/>
        <v>1</v>
      </c>
      <c r="Q346" s="43">
        <v>1977</v>
      </c>
      <c r="R346" s="43">
        <v>2022</v>
      </c>
      <c r="S346" s="40">
        <f t="shared" si="149"/>
        <v>0</v>
      </c>
      <c r="T346" s="40" t="s">
        <v>1162</v>
      </c>
      <c r="U346" s="40">
        <f t="shared" si="150"/>
        <v>4</v>
      </c>
      <c r="V346" s="40" t="str">
        <f>IFERROR(VLOOKUP(A346,'Data Tables'!$L$3:$M$89,2,FALSE),"No")</f>
        <v>No</v>
      </c>
      <c r="W346" s="40">
        <f t="shared" si="151"/>
        <v>0</v>
      </c>
      <c r="X346" s="43"/>
      <c r="Y346" s="40">
        <f t="shared" si="152"/>
        <v>0</v>
      </c>
      <c r="Z346" s="43" t="s">
        <v>67</v>
      </c>
      <c r="AA346" s="40">
        <f t="shared" si="153"/>
        <v>2</v>
      </c>
      <c r="AB346" s="44" t="str">
        <f t="shared" si="169"/>
        <v>Dual Fuel</v>
      </c>
      <c r="AC346" s="42">
        <f t="shared" si="154"/>
        <v>3</v>
      </c>
      <c r="AD346" s="44" t="str">
        <f>IF(AND(E346="Upstate",Q346&gt;=1945),"Furnace",IF(Q346&gt;=1980,"HW Boiler",IF(AND(E346="Downstate/LI/HV",Q346&gt;=1945),"Furnace","Steam Boiler")))</f>
        <v>Furnace</v>
      </c>
      <c r="AE346" s="42">
        <f t="shared" si="155"/>
        <v>3</v>
      </c>
      <c r="AF346" s="45">
        <v>1990</v>
      </c>
      <c r="AG346" s="40">
        <f t="shared" si="156"/>
        <v>2</v>
      </c>
      <c r="AH346" s="45" t="str">
        <f t="shared" si="167"/>
        <v>Forced Air</v>
      </c>
      <c r="AI346" s="40">
        <f t="shared" si="157"/>
        <v>4</v>
      </c>
      <c r="AJ346" s="46" t="s">
        <v>42</v>
      </c>
      <c r="AK346" s="40">
        <f t="shared" si="158"/>
        <v>0</v>
      </c>
      <c r="AL346" s="9" t="s">
        <v>1060</v>
      </c>
      <c r="AM346" s="9">
        <f t="shared" si="159"/>
        <v>2</v>
      </c>
      <c r="AN346" s="9" t="s">
        <v>1051</v>
      </c>
      <c r="AO346" s="47">
        <f>VLOOKUP(AN346,'Data Tables'!$E$4:$F$15,2,FALSE)</f>
        <v>13.688314</v>
      </c>
      <c r="AP346" s="9">
        <f t="shared" si="160"/>
        <v>2</v>
      </c>
      <c r="AQ346" s="9" t="s">
        <v>1061</v>
      </c>
      <c r="AR346" s="9">
        <f t="shared" si="161"/>
        <v>4</v>
      </c>
      <c r="AS346" s="9" t="str">
        <f t="shared" si="162"/>
        <v>Not NYC</v>
      </c>
      <c r="AT346" s="9"/>
      <c r="AU346" s="9">
        <f t="shared" si="163"/>
        <v>0</v>
      </c>
      <c r="AV346" s="9">
        <f t="shared" si="164"/>
        <v>55</v>
      </c>
    </row>
    <row r="347" spans="1:48" hidden="1" x14ac:dyDescent="0.25">
      <c r="A347" s="9" t="s">
        <v>259</v>
      </c>
      <c r="B347" s="38" t="s">
        <v>260</v>
      </c>
      <c r="C347" s="9" t="s">
        <v>62</v>
      </c>
      <c r="D347" s="9" t="s">
        <v>63</v>
      </c>
      <c r="E347" t="s">
        <v>63</v>
      </c>
      <c r="F347" t="str">
        <f t="shared" si="145"/>
        <v>NYC</v>
      </c>
      <c r="G347" s="9" t="s">
        <v>76</v>
      </c>
      <c r="H347" s="36">
        <v>40.814443799999999</v>
      </c>
      <c r="I347" s="36">
        <v>-73.939414099999993</v>
      </c>
      <c r="J347" s="40">
        <f t="shared" si="168"/>
        <v>4</v>
      </c>
      <c r="K347" s="40">
        <f t="shared" si="146"/>
        <v>4</v>
      </c>
      <c r="L347" s="40">
        <f t="shared" si="147"/>
        <v>4</v>
      </c>
      <c r="M347" s="41">
        <v>79892.061888000011</v>
      </c>
      <c r="N347" s="41">
        <v>33602.691238325584</v>
      </c>
      <c r="O347" s="41">
        <f t="shared" si="166"/>
        <v>5493.7541380630591</v>
      </c>
      <c r="P347" s="42">
        <f t="shared" si="148"/>
        <v>2</v>
      </c>
      <c r="Q347" s="43">
        <v>1965</v>
      </c>
      <c r="R347" s="43">
        <v>2012</v>
      </c>
      <c r="S347" s="40">
        <f t="shared" si="149"/>
        <v>0</v>
      </c>
      <c r="T347" s="40" t="s">
        <v>1162</v>
      </c>
      <c r="U347" s="40">
        <f t="shared" si="150"/>
        <v>4</v>
      </c>
      <c r="V347" s="40" t="str">
        <f>IFERROR(VLOOKUP(A347,'Data Tables'!$L$3:$M$89,2,FALSE),"No")</f>
        <v>No</v>
      </c>
      <c r="W347" s="40">
        <f t="shared" si="151"/>
        <v>0</v>
      </c>
      <c r="X347" s="43"/>
      <c r="Y347" s="40">
        <f t="shared" si="152"/>
        <v>0</v>
      </c>
      <c r="Z347" s="41" t="s">
        <v>40</v>
      </c>
      <c r="AA347" s="40">
        <f t="shared" si="153"/>
        <v>0</v>
      </c>
      <c r="AB347" s="44" t="str">
        <f t="shared" si="169"/>
        <v>Dual Fuel</v>
      </c>
      <c r="AC347" s="42">
        <f t="shared" si="154"/>
        <v>3</v>
      </c>
      <c r="AD347" s="41" t="s">
        <v>74</v>
      </c>
      <c r="AE347" s="42">
        <f t="shared" si="155"/>
        <v>2</v>
      </c>
      <c r="AF347" s="45">
        <v>1990</v>
      </c>
      <c r="AG347" s="40">
        <f t="shared" si="156"/>
        <v>2</v>
      </c>
      <c r="AH347" s="45" t="str">
        <f t="shared" si="167"/>
        <v>Steam</v>
      </c>
      <c r="AI347" s="40">
        <f t="shared" si="157"/>
        <v>2</v>
      </c>
      <c r="AJ347" s="46" t="s">
        <v>42</v>
      </c>
      <c r="AK347" s="40">
        <f t="shared" si="158"/>
        <v>0</v>
      </c>
      <c r="AL347" s="9" t="s">
        <v>1048</v>
      </c>
      <c r="AM347" s="9">
        <f t="shared" si="159"/>
        <v>4</v>
      </c>
      <c r="AN347" s="9" t="s">
        <v>1055</v>
      </c>
      <c r="AO347" s="47">
        <f>VLOOKUP(AN347,'Data Tables'!$E$4:$F$15,2,FALSE)</f>
        <v>20.157194</v>
      </c>
      <c r="AP347" s="9">
        <f t="shared" si="160"/>
        <v>0</v>
      </c>
      <c r="AQ347" s="9" t="s">
        <v>1050</v>
      </c>
      <c r="AR347" s="9">
        <f t="shared" si="161"/>
        <v>2</v>
      </c>
      <c r="AS347" s="9" t="str">
        <f t="shared" si="162"/>
        <v>NYC Dual Fuel</v>
      </c>
      <c r="AT347" s="9" t="s">
        <v>1162</v>
      </c>
      <c r="AU347" s="9">
        <f t="shared" si="163"/>
        <v>0</v>
      </c>
      <c r="AV347" s="9">
        <f t="shared" si="164"/>
        <v>54</v>
      </c>
    </row>
    <row r="348" spans="1:48" x14ac:dyDescent="0.25">
      <c r="A348" s="9" t="s">
        <v>566</v>
      </c>
      <c r="B348" s="9" t="s">
        <v>567</v>
      </c>
      <c r="C348" s="9" t="s">
        <v>568</v>
      </c>
      <c r="D348" s="9" t="s">
        <v>450</v>
      </c>
      <c r="E348" t="s">
        <v>1034</v>
      </c>
      <c r="F348" t="str">
        <f t="shared" si="145"/>
        <v>Not NYC</v>
      </c>
      <c r="G348" s="9" t="s">
        <v>76</v>
      </c>
      <c r="H348" s="36">
        <v>40.804200000000002</v>
      </c>
      <c r="I348" s="36">
        <v>-73.668300000000002</v>
      </c>
      <c r="J348" s="40">
        <f t="shared" si="168"/>
        <v>4</v>
      </c>
      <c r="K348" s="40">
        <f t="shared" si="146"/>
        <v>4</v>
      </c>
      <c r="L348" s="40">
        <f t="shared" si="147"/>
        <v>4</v>
      </c>
      <c r="M348" s="41">
        <v>84252.661967241685</v>
      </c>
      <c r="N348" s="41">
        <v>36738.079346180966</v>
      </c>
      <c r="O348" s="41">
        <f t="shared" si="166"/>
        <v>5793.6095199826786</v>
      </c>
      <c r="P348" s="42">
        <f t="shared" si="148"/>
        <v>2</v>
      </c>
      <c r="Q348" s="43">
        <v>1922</v>
      </c>
      <c r="R348" s="43">
        <v>2012</v>
      </c>
      <c r="S348" s="40">
        <f t="shared" si="149"/>
        <v>0</v>
      </c>
      <c r="T348" s="40"/>
      <c r="U348" s="40">
        <f t="shared" si="150"/>
        <v>0</v>
      </c>
      <c r="V348" s="40" t="str">
        <f>IFERROR(VLOOKUP(A348,'Data Tables'!$L$3:$M$89,2,FALSE),"No")</f>
        <v>No</v>
      </c>
      <c r="W348" s="40">
        <f t="shared" si="151"/>
        <v>0</v>
      </c>
      <c r="X348" s="43"/>
      <c r="Y348" s="40">
        <f t="shared" si="152"/>
        <v>0</v>
      </c>
      <c r="Z348" s="43" t="s">
        <v>77</v>
      </c>
      <c r="AA348" s="40">
        <f t="shared" si="153"/>
        <v>1</v>
      </c>
      <c r="AB348" s="44" t="str">
        <f t="shared" si="169"/>
        <v>Dual Fuel</v>
      </c>
      <c r="AC348" s="42">
        <f t="shared" si="154"/>
        <v>3</v>
      </c>
      <c r="AD348" s="44" t="str">
        <f>IF(AND(E348="Upstate",Q348&gt;=1945),"Furnace",IF(Q348&gt;=1980,"HW Boiler",IF(AND(E348="Downstate/LI/HV",Q348&gt;=1945),"Furnace","Steam Boiler")))</f>
        <v>Steam Boiler</v>
      </c>
      <c r="AE348" s="42">
        <f t="shared" si="155"/>
        <v>2</v>
      </c>
      <c r="AF348" s="45">
        <v>1990</v>
      </c>
      <c r="AG348" s="40">
        <f t="shared" si="156"/>
        <v>2</v>
      </c>
      <c r="AH348" s="45" t="str">
        <f t="shared" si="167"/>
        <v>Steam</v>
      </c>
      <c r="AI348" s="40">
        <f t="shared" si="157"/>
        <v>2</v>
      </c>
      <c r="AJ348" s="46" t="s">
        <v>42</v>
      </c>
      <c r="AK348" s="40">
        <f t="shared" si="158"/>
        <v>0</v>
      </c>
      <c r="AL348" s="9" t="s">
        <v>1048</v>
      </c>
      <c r="AM348" s="9">
        <f t="shared" si="159"/>
        <v>4</v>
      </c>
      <c r="AN348" s="9" t="s">
        <v>1052</v>
      </c>
      <c r="AO348" s="47">
        <f>VLOOKUP(AN348,'Data Tables'!$E$4:$F$15,2,FALSE)</f>
        <v>18.814844999999998</v>
      </c>
      <c r="AP348" s="9">
        <f t="shared" si="160"/>
        <v>1</v>
      </c>
      <c r="AQ348" s="9" t="s">
        <v>1058</v>
      </c>
      <c r="AR348" s="9">
        <f t="shared" si="161"/>
        <v>1</v>
      </c>
      <c r="AS348" s="9" t="str">
        <f t="shared" si="162"/>
        <v>Not NYC</v>
      </c>
      <c r="AT348" s="9"/>
      <c r="AU348" s="9">
        <f t="shared" si="163"/>
        <v>0</v>
      </c>
      <c r="AV348" s="9">
        <f t="shared" si="164"/>
        <v>54</v>
      </c>
    </row>
    <row r="349" spans="1:48" x14ac:dyDescent="0.25">
      <c r="A349" s="9" t="s">
        <v>588</v>
      </c>
      <c r="B349" s="9" t="s">
        <v>589</v>
      </c>
      <c r="C349" s="9" t="s">
        <v>534</v>
      </c>
      <c r="D349" s="9" t="s">
        <v>535</v>
      </c>
      <c r="E349" t="s">
        <v>1034</v>
      </c>
      <c r="F349" t="str">
        <f t="shared" si="145"/>
        <v>Not NYC</v>
      </c>
      <c r="G349" s="9" t="s">
        <v>76</v>
      </c>
      <c r="H349" s="36">
        <v>41.694398</v>
      </c>
      <c r="I349" s="36">
        <v>-73.935269000000005</v>
      </c>
      <c r="J349" s="40">
        <f t="shared" si="168"/>
        <v>4</v>
      </c>
      <c r="K349" s="40">
        <f t="shared" si="146"/>
        <v>4</v>
      </c>
      <c r="L349" s="40">
        <f t="shared" si="147"/>
        <v>4</v>
      </c>
      <c r="M349" s="41">
        <v>77606.844663569384</v>
      </c>
      <c r="N349" s="41">
        <v>33840.193893998279</v>
      </c>
      <c r="O349" s="41">
        <f t="shared" si="166"/>
        <v>5336.6118477478012</v>
      </c>
      <c r="P349" s="42">
        <f t="shared" si="148"/>
        <v>2</v>
      </c>
      <c r="Q349" s="43">
        <v>1887</v>
      </c>
      <c r="R349" s="43">
        <v>2021</v>
      </c>
      <c r="S349" s="40">
        <f t="shared" si="149"/>
        <v>0</v>
      </c>
      <c r="T349" s="40"/>
      <c r="U349" s="40">
        <f t="shared" si="150"/>
        <v>0</v>
      </c>
      <c r="V349" s="40" t="str">
        <f>IFERROR(VLOOKUP(A349,'Data Tables'!$L$3:$M$89,2,FALSE),"No")</f>
        <v>No</v>
      </c>
      <c r="W349" s="40">
        <f t="shared" si="151"/>
        <v>0</v>
      </c>
      <c r="X349" s="43"/>
      <c r="Y349" s="40">
        <f t="shared" si="152"/>
        <v>0</v>
      </c>
      <c r="Z349" s="43" t="s">
        <v>156</v>
      </c>
      <c r="AA349" s="40">
        <f t="shared" si="153"/>
        <v>0</v>
      </c>
      <c r="AB349" s="44" t="str">
        <f t="shared" si="169"/>
        <v>Dual Fuel</v>
      </c>
      <c r="AC349" s="42">
        <f t="shared" si="154"/>
        <v>3</v>
      </c>
      <c r="AD349" s="44" t="str">
        <f>IF(AND(E349="Upstate",Q349&gt;=1945),"Furnace",IF(Q349&gt;=1980,"HW Boiler",IF(AND(E349="Downstate/LI/HV",Q349&gt;=1945),"Furnace","Steam Boiler")))</f>
        <v>Steam Boiler</v>
      </c>
      <c r="AE349" s="42">
        <f t="shared" si="155"/>
        <v>2</v>
      </c>
      <c r="AF349" s="45">
        <v>1990</v>
      </c>
      <c r="AG349" s="40">
        <f t="shared" si="156"/>
        <v>2</v>
      </c>
      <c r="AH349" s="45" t="str">
        <f t="shared" si="167"/>
        <v>Steam</v>
      </c>
      <c r="AI349" s="40">
        <f t="shared" si="157"/>
        <v>2</v>
      </c>
      <c r="AJ349" s="46" t="s">
        <v>42</v>
      </c>
      <c r="AK349" s="40">
        <f t="shared" si="158"/>
        <v>0</v>
      </c>
      <c r="AL349" s="9" t="s">
        <v>1060</v>
      </c>
      <c r="AM349" s="9">
        <f t="shared" si="159"/>
        <v>2</v>
      </c>
      <c r="AN349" s="9" t="s">
        <v>1056</v>
      </c>
      <c r="AO349" s="47">
        <f>VLOOKUP(AN349,'Data Tables'!$E$4:$F$15,2,FALSE)</f>
        <v>13.229555</v>
      </c>
      <c r="AP349" s="9">
        <f t="shared" si="160"/>
        <v>2</v>
      </c>
      <c r="AQ349" s="9" t="s">
        <v>1061</v>
      </c>
      <c r="AR349" s="9">
        <f t="shared" si="161"/>
        <v>4</v>
      </c>
      <c r="AS349" s="9" t="str">
        <f t="shared" si="162"/>
        <v>Not NYC</v>
      </c>
      <c r="AT349" s="9"/>
      <c r="AU349" s="9">
        <f t="shared" si="163"/>
        <v>0</v>
      </c>
      <c r="AV349" s="9">
        <f t="shared" si="164"/>
        <v>54</v>
      </c>
    </row>
    <row r="350" spans="1:48" x14ac:dyDescent="0.25">
      <c r="A350" s="9" t="s">
        <v>606</v>
      </c>
      <c r="B350" s="9" t="s">
        <v>607</v>
      </c>
      <c r="C350" s="9" t="s">
        <v>608</v>
      </c>
      <c r="D350" s="9" t="s">
        <v>450</v>
      </c>
      <c r="E350" t="s">
        <v>1034</v>
      </c>
      <c r="F350" t="str">
        <f t="shared" si="145"/>
        <v>Not NYC</v>
      </c>
      <c r="G350" s="9" t="s">
        <v>76</v>
      </c>
      <c r="H350" s="36">
        <v>40.653764000000002</v>
      </c>
      <c r="I350" s="36">
        <v>-73.630443</v>
      </c>
      <c r="J350" s="40">
        <f t="shared" si="168"/>
        <v>4</v>
      </c>
      <c r="K350" s="40">
        <f t="shared" si="146"/>
        <v>4</v>
      </c>
      <c r="L350" s="40">
        <f t="shared" si="147"/>
        <v>4</v>
      </c>
      <c r="M350" s="41">
        <v>73775.222315629726</v>
      </c>
      <c r="N350" s="41">
        <v>32169.428335303659</v>
      </c>
      <c r="O350" s="41">
        <f t="shared" si="166"/>
        <v>5073.1314639394795</v>
      </c>
      <c r="P350" s="42">
        <f t="shared" si="148"/>
        <v>2</v>
      </c>
      <c r="Q350" s="43">
        <v>1928</v>
      </c>
      <c r="R350" s="43">
        <v>2021</v>
      </c>
      <c r="S350" s="40">
        <f t="shared" si="149"/>
        <v>0</v>
      </c>
      <c r="T350" s="40"/>
      <c r="U350" s="40">
        <f t="shared" si="150"/>
        <v>0</v>
      </c>
      <c r="V350" s="40" t="str">
        <f>IFERROR(VLOOKUP(A350,'Data Tables'!$L$3:$M$89,2,FALSE),"No")</f>
        <v>No</v>
      </c>
      <c r="W350" s="40">
        <f t="shared" si="151"/>
        <v>0</v>
      </c>
      <c r="X350" s="43"/>
      <c r="Y350" s="40">
        <f t="shared" si="152"/>
        <v>0</v>
      </c>
      <c r="Z350" s="43" t="s">
        <v>77</v>
      </c>
      <c r="AA350" s="40">
        <f t="shared" si="153"/>
        <v>1</v>
      </c>
      <c r="AB350" s="43" t="s">
        <v>41</v>
      </c>
      <c r="AC350" s="42">
        <f t="shared" si="154"/>
        <v>2</v>
      </c>
      <c r="AD350" s="44" t="str">
        <f>IF(AND(E350="Upstate",Q350&gt;=1945),"Furnace",IF(Q350&gt;=1980,"HW Boiler",IF(AND(E350="Downstate/LI/HV",Q350&gt;=1945),"Furnace","Steam Boiler")))</f>
        <v>Steam Boiler</v>
      </c>
      <c r="AE350" s="42">
        <f t="shared" si="155"/>
        <v>2</v>
      </c>
      <c r="AF350" s="43">
        <v>1961</v>
      </c>
      <c r="AG350" s="40">
        <f t="shared" si="156"/>
        <v>3</v>
      </c>
      <c r="AH350" s="45" t="str">
        <f t="shared" si="167"/>
        <v>Steam</v>
      </c>
      <c r="AI350" s="40">
        <f t="shared" si="157"/>
        <v>2</v>
      </c>
      <c r="AJ350" s="46" t="s">
        <v>42</v>
      </c>
      <c r="AK350" s="40">
        <f t="shared" si="158"/>
        <v>0</v>
      </c>
      <c r="AL350" s="9" t="s">
        <v>1048</v>
      </c>
      <c r="AM350" s="9">
        <f t="shared" si="159"/>
        <v>4</v>
      </c>
      <c r="AN350" s="9" t="s">
        <v>1065</v>
      </c>
      <c r="AO350" s="47">
        <f>VLOOKUP(AN350,'Data Tables'!$E$4:$F$15,2,FALSE)</f>
        <v>18.809999999999999</v>
      </c>
      <c r="AP350" s="9">
        <f t="shared" si="160"/>
        <v>1</v>
      </c>
      <c r="AQ350" s="9" t="s">
        <v>1058</v>
      </c>
      <c r="AR350" s="9">
        <f t="shared" si="161"/>
        <v>1</v>
      </c>
      <c r="AS350" s="9" t="str">
        <f t="shared" si="162"/>
        <v>Not NYC</v>
      </c>
      <c r="AT350" s="9"/>
      <c r="AU350" s="9">
        <f t="shared" si="163"/>
        <v>0</v>
      </c>
      <c r="AV350" s="9">
        <f t="shared" si="164"/>
        <v>54</v>
      </c>
    </row>
    <row r="351" spans="1:48" x14ac:dyDescent="0.25">
      <c r="A351" s="9" t="s">
        <v>887</v>
      </c>
      <c r="B351" s="9" t="s">
        <v>888</v>
      </c>
      <c r="C351" s="9" t="s">
        <v>889</v>
      </c>
      <c r="D351" s="9" t="s">
        <v>450</v>
      </c>
      <c r="E351" t="s">
        <v>1034</v>
      </c>
      <c r="F351" t="str">
        <f t="shared" si="145"/>
        <v>Not NYC</v>
      </c>
      <c r="G351" s="9" t="s">
        <v>76</v>
      </c>
      <c r="H351" s="36">
        <v>40.871639999999999</v>
      </c>
      <c r="I351" s="36">
        <v>-73.621662999999998</v>
      </c>
      <c r="J351" s="40">
        <f t="shared" si="168"/>
        <v>4</v>
      </c>
      <c r="K351" s="40">
        <f t="shared" si="146"/>
        <v>4</v>
      </c>
      <c r="L351" s="40">
        <f t="shared" si="147"/>
        <v>4</v>
      </c>
      <c r="M351" s="41">
        <v>35767.404220061238</v>
      </c>
      <c r="N351" s="41">
        <v>15596.251840142984</v>
      </c>
      <c r="O351" s="41">
        <f t="shared" si="166"/>
        <v>2459.5350313677404</v>
      </c>
      <c r="P351" s="42">
        <f t="shared" si="148"/>
        <v>1</v>
      </c>
      <c r="Q351" s="43">
        <v>1921</v>
      </c>
      <c r="R351" s="43">
        <v>2019</v>
      </c>
      <c r="S351" s="40">
        <f t="shared" si="149"/>
        <v>0</v>
      </c>
      <c r="T351" s="40"/>
      <c r="U351" s="40">
        <f t="shared" si="150"/>
        <v>0</v>
      </c>
      <c r="V351" s="40" t="str">
        <f>IFERROR(VLOOKUP(A351,'Data Tables'!$L$3:$M$89,2,FALSE),"No")</f>
        <v>No</v>
      </c>
      <c r="W351" s="40">
        <f t="shared" si="151"/>
        <v>0</v>
      </c>
      <c r="X351" s="43"/>
      <c r="Y351" s="40">
        <f t="shared" si="152"/>
        <v>0</v>
      </c>
      <c r="Z351" s="43" t="s">
        <v>46</v>
      </c>
      <c r="AA351" s="40">
        <f t="shared" si="153"/>
        <v>4</v>
      </c>
      <c r="AB351" s="43" t="s">
        <v>87</v>
      </c>
      <c r="AC351" s="42">
        <f t="shared" si="154"/>
        <v>1</v>
      </c>
      <c r="AD351" s="41" t="s">
        <v>88</v>
      </c>
      <c r="AE351" s="42">
        <f t="shared" si="155"/>
        <v>1</v>
      </c>
      <c r="AF351" s="45">
        <v>1990</v>
      </c>
      <c r="AG351" s="40">
        <f t="shared" si="156"/>
        <v>2</v>
      </c>
      <c r="AH351" s="45" t="str">
        <f t="shared" si="167"/>
        <v>Steam</v>
      </c>
      <c r="AI351" s="40">
        <f t="shared" si="157"/>
        <v>2</v>
      </c>
      <c r="AJ351" s="46" t="s">
        <v>42</v>
      </c>
      <c r="AK351" s="40">
        <f t="shared" si="158"/>
        <v>0</v>
      </c>
      <c r="AL351" s="9" t="s">
        <v>1048</v>
      </c>
      <c r="AM351" s="9">
        <f t="shared" si="159"/>
        <v>4</v>
      </c>
      <c r="AN351" s="9" t="s">
        <v>1052</v>
      </c>
      <c r="AO351" s="47">
        <f>VLOOKUP(AN351,'Data Tables'!$E$4:$F$15,2,FALSE)</f>
        <v>18.814844999999998</v>
      </c>
      <c r="AP351" s="9">
        <f t="shared" si="160"/>
        <v>1</v>
      </c>
      <c r="AQ351" s="9" t="s">
        <v>1058</v>
      </c>
      <c r="AR351" s="9">
        <f t="shared" si="161"/>
        <v>0</v>
      </c>
      <c r="AS351" s="9" t="str">
        <f t="shared" si="162"/>
        <v>Not NYC</v>
      </c>
      <c r="AT351" s="9"/>
      <c r="AU351" s="9">
        <f t="shared" si="163"/>
        <v>0</v>
      </c>
      <c r="AV351" s="9">
        <f t="shared" si="164"/>
        <v>54</v>
      </c>
    </row>
    <row r="352" spans="1:48" x14ac:dyDescent="0.25">
      <c r="A352" s="9" t="s">
        <v>953</v>
      </c>
      <c r="B352" s="9" t="s">
        <v>954</v>
      </c>
      <c r="C352" s="9" t="s">
        <v>503</v>
      </c>
      <c r="D352" s="9" t="s">
        <v>563</v>
      </c>
      <c r="E352" t="s">
        <v>1035</v>
      </c>
      <c r="F352" t="str">
        <f t="shared" si="145"/>
        <v>Not NYC</v>
      </c>
      <c r="G352" s="9" t="s">
        <v>53</v>
      </c>
      <c r="H352" s="36">
        <v>43.050244999999997</v>
      </c>
      <c r="I352" s="36">
        <v>-75.408195000000006</v>
      </c>
      <c r="J352" s="40">
        <f t="shared" si="168"/>
        <v>2</v>
      </c>
      <c r="K352" s="40">
        <f t="shared" si="146"/>
        <v>0</v>
      </c>
      <c r="L352" s="40">
        <f t="shared" si="147"/>
        <v>1</v>
      </c>
      <c r="M352" s="41">
        <v>31589.990941558437</v>
      </c>
      <c r="N352" s="41">
        <v>3556.1831907894734</v>
      </c>
      <c r="O352" s="41">
        <f t="shared" si="166"/>
        <v>2172.2764359224598</v>
      </c>
      <c r="P352" s="42">
        <f t="shared" si="148"/>
        <v>1</v>
      </c>
      <c r="Q352" s="43">
        <v>1792</v>
      </c>
      <c r="R352" s="43">
        <v>2018</v>
      </c>
      <c r="S352" s="40">
        <f t="shared" si="149"/>
        <v>0</v>
      </c>
      <c r="T352" s="40"/>
      <c r="U352" s="40">
        <f t="shared" si="150"/>
        <v>0</v>
      </c>
      <c r="V352" s="40" t="str">
        <f>IFERROR(VLOOKUP(A352,'Data Tables'!$L$3:$M$89,2,FALSE),"No")</f>
        <v>Yes</v>
      </c>
      <c r="W352" s="40">
        <f t="shared" si="151"/>
        <v>4</v>
      </c>
      <c r="X352" s="43"/>
      <c r="Y352" s="40">
        <f t="shared" si="152"/>
        <v>0</v>
      </c>
      <c r="Z352" s="43" t="s">
        <v>46</v>
      </c>
      <c r="AA352" s="40">
        <f t="shared" si="153"/>
        <v>4</v>
      </c>
      <c r="AB352" s="43" t="s">
        <v>955</v>
      </c>
      <c r="AC352" s="42">
        <f t="shared" si="154"/>
        <v>3</v>
      </c>
      <c r="AD352" s="43" t="s">
        <v>74</v>
      </c>
      <c r="AE352" s="42">
        <f t="shared" si="155"/>
        <v>2</v>
      </c>
      <c r="AF352" s="45">
        <v>1990</v>
      </c>
      <c r="AG352" s="40">
        <f t="shared" si="156"/>
        <v>2</v>
      </c>
      <c r="AH352" s="45" t="str">
        <f t="shared" si="167"/>
        <v>Steam</v>
      </c>
      <c r="AI352" s="40">
        <f t="shared" si="157"/>
        <v>2</v>
      </c>
      <c r="AJ352" s="46" t="s">
        <v>42</v>
      </c>
      <c r="AK352" s="40">
        <f t="shared" si="158"/>
        <v>0</v>
      </c>
      <c r="AL352" s="9" t="s">
        <v>1064</v>
      </c>
      <c r="AM352" s="9">
        <f t="shared" si="159"/>
        <v>1</v>
      </c>
      <c r="AN352" s="9" t="s">
        <v>1047</v>
      </c>
      <c r="AO352" s="47">
        <f>VLOOKUP(AN352,'Data Tables'!$E$4:$F$15,2,FALSE)</f>
        <v>8.6002589999999994</v>
      </c>
      <c r="AP352" s="9">
        <f t="shared" si="160"/>
        <v>4</v>
      </c>
      <c r="AQ352" s="9" t="s">
        <v>1061</v>
      </c>
      <c r="AR352" s="9">
        <f t="shared" si="161"/>
        <v>4</v>
      </c>
      <c r="AS352" s="9" t="str">
        <f t="shared" si="162"/>
        <v>Not NYC</v>
      </c>
      <c r="AT352" s="9"/>
      <c r="AU352" s="9">
        <f t="shared" si="163"/>
        <v>0</v>
      </c>
      <c r="AV352" s="9">
        <f t="shared" si="164"/>
        <v>54</v>
      </c>
    </row>
    <row r="353" spans="1:48" hidden="1" x14ac:dyDescent="0.25">
      <c r="A353" s="38" t="s">
        <v>265</v>
      </c>
      <c r="B353" s="9" t="s">
        <v>266</v>
      </c>
      <c r="C353" s="9" t="s">
        <v>62</v>
      </c>
      <c r="D353" s="9" t="s">
        <v>63</v>
      </c>
      <c r="E353" t="s">
        <v>63</v>
      </c>
      <c r="F353" t="str">
        <f t="shared" si="145"/>
        <v>NYC</v>
      </c>
      <c r="G353" s="9" t="s">
        <v>39</v>
      </c>
      <c r="H353" s="36">
        <v>40.760823500000001</v>
      </c>
      <c r="I353" s="36">
        <v>-73.999006899999998</v>
      </c>
      <c r="J353" s="40">
        <f t="shared" si="168"/>
        <v>3</v>
      </c>
      <c r="K353" s="40">
        <f t="shared" si="146"/>
        <v>2</v>
      </c>
      <c r="L353" s="40">
        <f t="shared" si="147"/>
        <v>3</v>
      </c>
      <c r="M353" s="41">
        <v>75753.331176470601</v>
      </c>
      <c r="N353" s="41">
        <v>3591.5125864628158</v>
      </c>
      <c r="O353" s="41">
        <f t="shared" si="166"/>
        <v>5209.1555379584788</v>
      </c>
      <c r="P353" s="42">
        <f t="shared" si="148"/>
        <v>2</v>
      </c>
      <c r="Q353" s="43">
        <v>1969</v>
      </c>
      <c r="R353" s="43"/>
      <c r="S353" s="40">
        <f t="shared" si="149"/>
        <v>3</v>
      </c>
      <c r="T353" s="40"/>
      <c r="U353" s="40">
        <f t="shared" si="150"/>
        <v>0</v>
      </c>
      <c r="V353" s="40" t="str">
        <f>IFERROR(VLOOKUP(A353,'Data Tables'!$L$3:$M$89,2,FALSE),"No")</f>
        <v>No</v>
      </c>
      <c r="W353" s="40">
        <f t="shared" si="151"/>
        <v>0</v>
      </c>
      <c r="X353" s="43"/>
      <c r="Y353" s="40">
        <f t="shared" si="152"/>
        <v>0</v>
      </c>
      <c r="Z353" s="41" t="s">
        <v>40</v>
      </c>
      <c r="AA353" s="40">
        <f t="shared" si="153"/>
        <v>0</v>
      </c>
      <c r="AB353" s="41" t="s">
        <v>41</v>
      </c>
      <c r="AC353" s="42">
        <f t="shared" si="154"/>
        <v>2</v>
      </c>
      <c r="AD353" s="41" t="s">
        <v>104</v>
      </c>
      <c r="AE353" s="42">
        <f t="shared" si="155"/>
        <v>3</v>
      </c>
      <c r="AF353" s="43">
        <v>2013</v>
      </c>
      <c r="AG353" s="40">
        <f t="shared" si="156"/>
        <v>1</v>
      </c>
      <c r="AH353" s="45" t="str">
        <f t="shared" si="167"/>
        <v>Steam</v>
      </c>
      <c r="AI353" s="40">
        <f t="shared" si="157"/>
        <v>2</v>
      </c>
      <c r="AJ353" s="46" t="s">
        <v>42</v>
      </c>
      <c r="AK353" s="40">
        <f t="shared" si="158"/>
        <v>0</v>
      </c>
      <c r="AL353" s="9" t="s">
        <v>1048</v>
      </c>
      <c r="AM353" s="9">
        <f t="shared" si="159"/>
        <v>4</v>
      </c>
      <c r="AN353" s="9" t="s">
        <v>1055</v>
      </c>
      <c r="AO353" s="47">
        <f>VLOOKUP(AN353,'Data Tables'!$E$4:$F$15,2,FALSE)</f>
        <v>20.157194</v>
      </c>
      <c r="AP353" s="9">
        <f t="shared" si="160"/>
        <v>0</v>
      </c>
      <c r="AQ353" s="9" t="s">
        <v>1050</v>
      </c>
      <c r="AR353" s="9">
        <f t="shared" si="161"/>
        <v>2</v>
      </c>
      <c r="AS353" s="9" t="str">
        <f t="shared" si="162"/>
        <v>NYC Natural Gas</v>
      </c>
      <c r="AT353" s="9"/>
      <c r="AU353" s="9">
        <f t="shared" si="163"/>
        <v>2</v>
      </c>
      <c r="AV353" s="9">
        <f t="shared" si="164"/>
        <v>54</v>
      </c>
    </row>
    <row r="354" spans="1:48" hidden="1" x14ac:dyDescent="0.25">
      <c r="A354" s="9" t="s">
        <v>330</v>
      </c>
      <c r="B354" s="9" t="s">
        <v>331</v>
      </c>
      <c r="C354" s="9" t="s">
        <v>62</v>
      </c>
      <c r="D354" s="9" t="s">
        <v>63</v>
      </c>
      <c r="E354" t="s">
        <v>63</v>
      </c>
      <c r="F354" t="str">
        <f t="shared" si="145"/>
        <v>NYC</v>
      </c>
      <c r="G354" s="9" t="s">
        <v>64</v>
      </c>
      <c r="H354" s="36">
        <v>40.750836700000001</v>
      </c>
      <c r="I354" s="36">
        <v>-73.973971500000005</v>
      </c>
      <c r="J354" s="40">
        <f t="shared" si="168"/>
        <v>0</v>
      </c>
      <c r="K354" s="40">
        <f t="shared" si="146"/>
        <v>1</v>
      </c>
      <c r="L354" s="40">
        <f t="shared" si="147"/>
        <v>2</v>
      </c>
      <c r="M354" s="41">
        <v>50076.657423529403</v>
      </c>
      <c r="N354" s="41">
        <v>11052.57869065846</v>
      </c>
      <c r="O354" s="41">
        <f t="shared" si="166"/>
        <v>3443.5066193003458</v>
      </c>
      <c r="P354" s="42">
        <f t="shared" si="148"/>
        <v>2</v>
      </c>
      <c r="Q354" s="43">
        <v>1966</v>
      </c>
      <c r="R354" s="43"/>
      <c r="S354" s="40">
        <f t="shared" si="149"/>
        <v>3</v>
      </c>
      <c r="T354" s="40"/>
      <c r="U354" s="40">
        <f t="shared" si="150"/>
        <v>0</v>
      </c>
      <c r="V354" s="40" t="str">
        <f>IFERROR(VLOOKUP(A354,'Data Tables'!$L$3:$M$89,2,FALSE),"No")</f>
        <v>No</v>
      </c>
      <c r="W354" s="40">
        <f t="shared" si="151"/>
        <v>0</v>
      </c>
      <c r="X354" s="43"/>
      <c r="Y354" s="40">
        <f t="shared" si="152"/>
        <v>0</v>
      </c>
      <c r="Z354" s="41" t="s">
        <v>40</v>
      </c>
      <c r="AA354" s="40">
        <f t="shared" si="153"/>
        <v>0</v>
      </c>
      <c r="AB354" s="44" t="str">
        <f>IF(AND(E354="Manhattan",G354="Multifamily Housing"),IF(Q354&lt;1980,"Dual Fuel","Natural Gas"),IF(AND(E354="Manhattan",G354&lt;&gt;"Multifamily Housing"),IF(Q354&lt;1945,"Oil",IF(Q354&lt;1980,"Dual Fuel","Natural Gas")),IF(E354="Downstate/LI/HV",IF(Q354&lt;1980,"Dual Fuel","Natural Gas"),IF(Q354&lt;1945,"Dual Fuel","Natural Gas"))))</f>
        <v>Dual Fuel</v>
      </c>
      <c r="AC354" s="42">
        <f t="shared" si="154"/>
        <v>3</v>
      </c>
      <c r="AD354" s="44" t="str">
        <f>IF(AND(E354="Upstate",Q354&gt;=1945),"Furnace",IF(Q354&gt;=1980,"HW Boiler",IF(AND(E354="Downstate/LI/HV",Q354&gt;=1945),"Furnace","Steam Boiler")))</f>
        <v>Steam Boiler</v>
      </c>
      <c r="AE354" s="42">
        <f t="shared" si="155"/>
        <v>2</v>
      </c>
      <c r="AF354" s="45">
        <v>1990</v>
      </c>
      <c r="AG354" s="40">
        <f t="shared" si="156"/>
        <v>2</v>
      </c>
      <c r="AH354" s="45" t="str">
        <f t="shared" si="167"/>
        <v>Steam</v>
      </c>
      <c r="AI354" s="40">
        <f t="shared" si="157"/>
        <v>2</v>
      </c>
      <c r="AJ354" s="46" t="s">
        <v>42</v>
      </c>
      <c r="AK354" s="40">
        <f t="shared" si="158"/>
        <v>0</v>
      </c>
      <c r="AL354" s="9" t="s">
        <v>1048</v>
      </c>
      <c r="AM354" s="9">
        <f t="shared" si="159"/>
        <v>4</v>
      </c>
      <c r="AN354" s="9" t="s">
        <v>1055</v>
      </c>
      <c r="AO354" s="47">
        <f>VLOOKUP(AN354,'Data Tables'!$E$4:$F$15,2,FALSE)</f>
        <v>20.157194</v>
      </c>
      <c r="AP354" s="9">
        <f t="shared" si="160"/>
        <v>0</v>
      </c>
      <c r="AQ354" s="9" t="s">
        <v>1050</v>
      </c>
      <c r="AR354" s="9">
        <f t="shared" si="161"/>
        <v>2</v>
      </c>
      <c r="AS354" s="9" t="str">
        <f t="shared" si="162"/>
        <v>NYC Dual Fuel</v>
      </c>
      <c r="AT354" s="9"/>
      <c r="AU354" s="9">
        <f t="shared" si="163"/>
        <v>3</v>
      </c>
      <c r="AV354" s="9">
        <f t="shared" si="164"/>
        <v>54</v>
      </c>
    </row>
    <row r="355" spans="1:48" x14ac:dyDescent="0.25">
      <c r="A355" s="9" t="s">
        <v>956</v>
      </c>
      <c r="B355" s="9" t="s">
        <v>957</v>
      </c>
      <c r="C355" s="9" t="s">
        <v>958</v>
      </c>
      <c r="D355" s="9" t="s">
        <v>442</v>
      </c>
      <c r="E355" t="s">
        <v>1034</v>
      </c>
      <c r="F355" t="str">
        <f t="shared" si="145"/>
        <v>Not NYC</v>
      </c>
      <c r="G355" s="9" t="s">
        <v>339</v>
      </c>
      <c r="H355" s="36">
        <v>41.241394668464302</v>
      </c>
      <c r="I355" s="36">
        <v>-73.679988725893196</v>
      </c>
      <c r="J355" s="40">
        <f t="shared" si="168"/>
        <v>3</v>
      </c>
      <c r="K355" s="40">
        <f t="shared" si="146"/>
        <v>1</v>
      </c>
      <c r="L355" s="40">
        <f t="shared" si="147"/>
        <v>1</v>
      </c>
      <c r="M355" s="41">
        <v>31138.930490126579</v>
      </c>
      <c r="N355" s="41">
        <v>17083.163254999999</v>
      </c>
      <c r="O355" s="41">
        <f t="shared" si="166"/>
        <v>2141.2593966445861</v>
      </c>
      <c r="P355" s="42">
        <f t="shared" si="148"/>
        <v>1</v>
      </c>
      <c r="Q355" s="43">
        <v>1901</v>
      </c>
      <c r="R355" s="43">
        <v>1990</v>
      </c>
      <c r="S355" s="40">
        <f t="shared" si="149"/>
        <v>2</v>
      </c>
      <c r="T355" s="40" t="s">
        <v>1162</v>
      </c>
      <c r="U355" s="40">
        <f t="shared" si="150"/>
        <v>4</v>
      </c>
      <c r="V355" s="40" t="str">
        <f>IFERROR(VLOOKUP(A355,'Data Tables'!$L$3:$M$89,2,FALSE),"No")</f>
        <v>No</v>
      </c>
      <c r="W355" s="40">
        <f t="shared" si="151"/>
        <v>0</v>
      </c>
      <c r="X355" s="43"/>
      <c r="Y355" s="40">
        <f t="shared" si="152"/>
        <v>0</v>
      </c>
      <c r="Z355" s="43" t="s">
        <v>67</v>
      </c>
      <c r="AA355" s="40">
        <f t="shared" si="153"/>
        <v>2</v>
      </c>
      <c r="AB355" s="44" t="str">
        <f>IF(AND(E355="Manhattan",G355="Multifamily Housing"),IF(Q355&lt;1980,"Dual Fuel","Natural Gas"),IF(AND(E355="Manhattan",G355&lt;&gt;"Multifamily Housing"),IF(Q355&lt;1945,"Oil",IF(Q355&lt;1980,"Dual Fuel","Natural Gas")),IF(E355="Downstate/LI/HV",IF(Q355&lt;1980,"Dual Fuel","Natural Gas"),IF(Q355&lt;1945,"Dual Fuel","Natural Gas"))))</f>
        <v>Dual Fuel</v>
      </c>
      <c r="AC355" s="42">
        <f t="shared" si="154"/>
        <v>3</v>
      </c>
      <c r="AD355" s="44" t="str">
        <f>IF(AND(E355="Upstate",Q355&gt;=1945),"Furnace",IF(Q355&gt;=1980,"HW Boiler",IF(AND(E355="Downstate/LI/HV",Q355&gt;=1945),"Furnace","Steam Boiler")))</f>
        <v>Steam Boiler</v>
      </c>
      <c r="AE355" s="42">
        <f t="shared" si="155"/>
        <v>2</v>
      </c>
      <c r="AF355" s="45">
        <v>1990</v>
      </c>
      <c r="AG355" s="40">
        <f t="shared" si="156"/>
        <v>2</v>
      </c>
      <c r="AH355" s="45" t="str">
        <f t="shared" si="167"/>
        <v>Steam</v>
      </c>
      <c r="AI355" s="40">
        <f t="shared" si="157"/>
        <v>2</v>
      </c>
      <c r="AJ355" s="46" t="s">
        <v>42</v>
      </c>
      <c r="AK355" s="40">
        <f t="shared" si="158"/>
        <v>0</v>
      </c>
      <c r="AL355" s="9" t="s">
        <v>1048</v>
      </c>
      <c r="AM355" s="9">
        <f t="shared" si="159"/>
        <v>4</v>
      </c>
      <c r="AN355" s="9" t="s">
        <v>1053</v>
      </c>
      <c r="AO355" s="47">
        <f>VLOOKUP(AN355,'Data Tables'!$E$4:$F$15,2,FALSE)</f>
        <v>9.6621608999999999</v>
      </c>
      <c r="AP355" s="9">
        <f t="shared" si="160"/>
        <v>3</v>
      </c>
      <c r="AQ355" s="9" t="s">
        <v>1050</v>
      </c>
      <c r="AR355" s="9">
        <f t="shared" si="161"/>
        <v>2</v>
      </c>
      <c r="AS355" s="9" t="str">
        <f t="shared" si="162"/>
        <v>Not NYC</v>
      </c>
      <c r="AT355" s="9"/>
      <c r="AU355" s="9">
        <f t="shared" si="163"/>
        <v>0</v>
      </c>
      <c r="AV355" s="9">
        <f t="shared" si="164"/>
        <v>54</v>
      </c>
    </row>
    <row r="356" spans="1:48" hidden="1" x14ac:dyDescent="0.25">
      <c r="A356" s="9" t="s">
        <v>382</v>
      </c>
      <c r="B356" s="9" t="s">
        <v>383</v>
      </c>
      <c r="C356" s="9" t="s">
        <v>38</v>
      </c>
      <c r="D356" s="9" t="s">
        <v>38</v>
      </c>
      <c r="E356" t="s">
        <v>1034</v>
      </c>
      <c r="F356" t="str">
        <f t="shared" si="145"/>
        <v>NYC</v>
      </c>
      <c r="G356" s="9" t="s">
        <v>76</v>
      </c>
      <c r="H356" s="36">
        <v>40.668151999999999</v>
      </c>
      <c r="I356" s="36">
        <v>-73.979245000000006</v>
      </c>
      <c r="J356" s="40">
        <f t="shared" si="168"/>
        <v>4</v>
      </c>
      <c r="K356" s="40">
        <f t="shared" si="146"/>
        <v>4</v>
      </c>
      <c r="L356" s="40">
        <f t="shared" si="147"/>
        <v>4</v>
      </c>
      <c r="M356" s="41">
        <v>111250.43122166097</v>
      </c>
      <c r="N356" s="41">
        <v>48510.362451305664</v>
      </c>
      <c r="O356" s="41">
        <v>7650.103182242452</v>
      </c>
      <c r="P356" s="42">
        <f t="shared" si="148"/>
        <v>3</v>
      </c>
      <c r="Q356" s="43">
        <v>1931</v>
      </c>
      <c r="R356" s="43">
        <v>2017</v>
      </c>
      <c r="S356" s="40">
        <f t="shared" si="149"/>
        <v>0</v>
      </c>
      <c r="T356" s="40"/>
      <c r="U356" s="40">
        <f t="shared" si="150"/>
        <v>0</v>
      </c>
      <c r="V356" s="40" t="str">
        <f>IFERROR(VLOOKUP(A356,'Data Tables'!$L$3:$M$89,2,FALSE),"No")</f>
        <v>No</v>
      </c>
      <c r="W356" s="40">
        <f t="shared" si="151"/>
        <v>0</v>
      </c>
      <c r="X356" s="43"/>
      <c r="Y356" s="40">
        <f t="shared" si="152"/>
        <v>0</v>
      </c>
      <c r="Z356" s="41" t="s">
        <v>40</v>
      </c>
      <c r="AA356" s="40">
        <f t="shared" si="153"/>
        <v>0</v>
      </c>
      <c r="AB356" s="41" t="s">
        <v>47</v>
      </c>
      <c r="AC356" s="42">
        <f t="shared" si="154"/>
        <v>3</v>
      </c>
      <c r="AD356" s="41" t="s">
        <v>74</v>
      </c>
      <c r="AE356" s="42">
        <f t="shared" si="155"/>
        <v>2</v>
      </c>
      <c r="AF356" s="45">
        <v>1990</v>
      </c>
      <c r="AG356" s="40">
        <f t="shared" si="156"/>
        <v>2</v>
      </c>
      <c r="AH356" s="45" t="str">
        <f t="shared" si="167"/>
        <v>Steam</v>
      </c>
      <c r="AI356" s="40">
        <f t="shared" si="157"/>
        <v>2</v>
      </c>
      <c r="AJ356" s="46" t="s">
        <v>42</v>
      </c>
      <c r="AK356" s="40">
        <f t="shared" si="158"/>
        <v>0</v>
      </c>
      <c r="AL356" s="9" t="s">
        <v>1048</v>
      </c>
      <c r="AM356" s="9">
        <f t="shared" si="159"/>
        <v>4</v>
      </c>
      <c r="AN356" s="9" t="s">
        <v>1055</v>
      </c>
      <c r="AO356" s="47">
        <f>VLOOKUP(AN356,'Data Tables'!$E$4:$F$15,2,FALSE)</f>
        <v>20.157194</v>
      </c>
      <c r="AP356" s="9">
        <f t="shared" si="160"/>
        <v>0</v>
      </c>
      <c r="AQ356" s="9" t="s">
        <v>1050</v>
      </c>
      <c r="AR356" s="9">
        <f t="shared" si="161"/>
        <v>2</v>
      </c>
      <c r="AS356" s="9" t="str">
        <f t="shared" si="162"/>
        <v>NYC Dual Fuel</v>
      </c>
      <c r="AT356" s="9" t="s">
        <v>1162</v>
      </c>
      <c r="AU356" s="9">
        <f t="shared" si="163"/>
        <v>0</v>
      </c>
      <c r="AV356" s="9">
        <f t="shared" si="164"/>
        <v>53</v>
      </c>
    </row>
    <row r="357" spans="1:48" x14ac:dyDescent="0.25">
      <c r="A357" s="9" t="s">
        <v>765</v>
      </c>
      <c r="B357" s="9" t="s">
        <v>766</v>
      </c>
      <c r="C357" s="9" t="s">
        <v>620</v>
      </c>
      <c r="D357" s="9" t="s">
        <v>442</v>
      </c>
      <c r="E357" t="s">
        <v>1034</v>
      </c>
      <c r="F357" t="str">
        <f t="shared" si="145"/>
        <v>Not NYC</v>
      </c>
      <c r="G357" s="9" t="s">
        <v>53</v>
      </c>
      <c r="H357" s="36">
        <v>41.032187</v>
      </c>
      <c r="I357" s="36">
        <v>-73.715644999999995</v>
      </c>
      <c r="J357" s="40">
        <f t="shared" si="168"/>
        <v>2</v>
      </c>
      <c r="K357" s="40">
        <f t="shared" si="146"/>
        <v>0</v>
      </c>
      <c r="L357" s="40">
        <f t="shared" si="147"/>
        <v>1</v>
      </c>
      <c r="M357" s="41">
        <v>44701.249675324667</v>
      </c>
      <c r="N357" s="41">
        <v>5032.1582236842105</v>
      </c>
      <c r="O357" s="41">
        <f t="shared" ref="O357:O399" si="170">(M357/0.85)*116.9*0.0005</f>
        <v>3073.8682864973257</v>
      </c>
      <c r="P357" s="42">
        <f t="shared" si="148"/>
        <v>1</v>
      </c>
      <c r="Q357" s="43">
        <v>1952</v>
      </c>
      <c r="R357" s="43">
        <v>2013</v>
      </c>
      <c r="S357" s="40">
        <f t="shared" si="149"/>
        <v>0</v>
      </c>
      <c r="T357" s="40"/>
      <c r="U357" s="40">
        <f t="shared" si="150"/>
        <v>0</v>
      </c>
      <c r="V357" s="40" t="str">
        <f>IFERROR(VLOOKUP(A357,'Data Tables'!$L$3:$M$89,2,FALSE),"No")</f>
        <v>Yes</v>
      </c>
      <c r="W357" s="40">
        <f t="shared" si="151"/>
        <v>4</v>
      </c>
      <c r="X357" s="43"/>
      <c r="Y357" s="40">
        <f t="shared" si="152"/>
        <v>0</v>
      </c>
      <c r="Z357" s="43" t="s">
        <v>46</v>
      </c>
      <c r="AA357" s="40">
        <f t="shared" si="153"/>
        <v>4</v>
      </c>
      <c r="AB357" s="44" t="str">
        <f>IF(AND(E357="Manhattan",G357="Multifamily Housing"),IF(Q357&lt;1980,"Dual Fuel","Natural Gas"),IF(AND(E357="Manhattan",G357&lt;&gt;"Multifamily Housing"),IF(Q357&lt;1945,"Oil",IF(Q357&lt;1980,"Dual Fuel","Natural Gas")),IF(E357="Downstate/LI/HV",IF(Q357&lt;1980,"Dual Fuel","Natural Gas"),IF(Q357&lt;1945,"Dual Fuel","Natural Gas"))))</f>
        <v>Dual Fuel</v>
      </c>
      <c r="AC357" s="42">
        <f t="shared" si="154"/>
        <v>3</v>
      </c>
      <c r="AD357" s="41" t="s">
        <v>74</v>
      </c>
      <c r="AE357" s="42">
        <f t="shared" si="155"/>
        <v>2</v>
      </c>
      <c r="AF357" s="45">
        <v>1990</v>
      </c>
      <c r="AG357" s="40">
        <f t="shared" si="156"/>
        <v>2</v>
      </c>
      <c r="AH357" s="43" t="s">
        <v>89</v>
      </c>
      <c r="AI357" s="40">
        <f t="shared" si="157"/>
        <v>4</v>
      </c>
      <c r="AJ357" s="46" t="s">
        <v>42</v>
      </c>
      <c r="AK357" s="40">
        <f t="shared" si="158"/>
        <v>0</v>
      </c>
      <c r="AL357" s="9" t="s">
        <v>1048</v>
      </c>
      <c r="AM357" s="9">
        <f t="shared" si="159"/>
        <v>4</v>
      </c>
      <c r="AN357" s="9" t="s">
        <v>1055</v>
      </c>
      <c r="AO357" s="47">
        <f>VLOOKUP(AN357,'Data Tables'!$E$4:$F$15,2,FALSE)</f>
        <v>20.157194</v>
      </c>
      <c r="AP357" s="9">
        <f t="shared" si="160"/>
        <v>0</v>
      </c>
      <c r="AQ357" s="9" t="s">
        <v>1050</v>
      </c>
      <c r="AR357" s="9">
        <f t="shared" si="161"/>
        <v>2</v>
      </c>
      <c r="AS357" s="9" t="str">
        <f t="shared" si="162"/>
        <v>Not NYC</v>
      </c>
      <c r="AT357" s="9"/>
      <c r="AU357" s="9">
        <f t="shared" si="163"/>
        <v>0</v>
      </c>
      <c r="AV357" s="9">
        <f t="shared" si="164"/>
        <v>53</v>
      </c>
    </row>
    <row r="358" spans="1:48" x14ac:dyDescent="0.25">
      <c r="A358" s="9" t="s">
        <v>651</v>
      </c>
      <c r="B358" s="9" t="s">
        <v>652</v>
      </c>
      <c r="C358" s="9" t="s">
        <v>653</v>
      </c>
      <c r="D358" s="9" t="s">
        <v>535</v>
      </c>
      <c r="E358" t="s">
        <v>1034</v>
      </c>
      <c r="F358" t="str">
        <f t="shared" si="145"/>
        <v>Not NYC</v>
      </c>
      <c r="G358" s="9" t="s">
        <v>339</v>
      </c>
      <c r="H358" s="36">
        <v>41.523589711414402</v>
      </c>
      <c r="I358" s="36">
        <v>-73.948972464515407</v>
      </c>
      <c r="J358" s="40">
        <f t="shared" si="168"/>
        <v>3</v>
      </c>
      <c r="K358" s="40">
        <f t="shared" si="146"/>
        <v>1</v>
      </c>
      <c r="L358" s="40">
        <f t="shared" si="147"/>
        <v>1</v>
      </c>
      <c r="M358" s="41">
        <v>61861.666283544291</v>
      </c>
      <c r="N358" s="41">
        <v>33937.997474999996</v>
      </c>
      <c r="O358" s="41">
        <f t="shared" si="170"/>
        <v>4253.8992873801935</v>
      </c>
      <c r="P358" s="42">
        <f t="shared" si="148"/>
        <v>2</v>
      </c>
      <c r="Q358" s="43">
        <v>1896</v>
      </c>
      <c r="R358" s="43"/>
      <c r="S358" s="40">
        <f t="shared" si="149"/>
        <v>4</v>
      </c>
      <c r="T358" s="40" t="s">
        <v>1162</v>
      </c>
      <c r="U358" s="40">
        <f t="shared" si="150"/>
        <v>4</v>
      </c>
      <c r="V358" s="40" t="str">
        <f>IFERROR(VLOOKUP(A358,'Data Tables'!$L$3:$M$89,2,FALSE),"No")</f>
        <v>No</v>
      </c>
      <c r="W358" s="40">
        <f t="shared" si="151"/>
        <v>0</v>
      </c>
      <c r="X358" s="43"/>
      <c r="Y358" s="40">
        <f t="shared" si="152"/>
        <v>0</v>
      </c>
      <c r="Z358" s="43" t="s">
        <v>156</v>
      </c>
      <c r="AA358" s="40">
        <f t="shared" si="153"/>
        <v>0</v>
      </c>
      <c r="AB358" s="44" t="str">
        <f>IF(AND(E358="Manhattan",G358="Multifamily Housing"),IF(Q358&lt;1980,"Dual Fuel","Natural Gas"),IF(AND(E358="Manhattan",G358&lt;&gt;"Multifamily Housing"),IF(Q358&lt;1945,"Oil",IF(Q358&lt;1980,"Dual Fuel","Natural Gas")),IF(E358="Downstate/LI/HV",IF(Q358&lt;1980,"Dual Fuel","Natural Gas"),IF(Q358&lt;1945,"Dual Fuel","Natural Gas"))))</f>
        <v>Dual Fuel</v>
      </c>
      <c r="AC358" s="42">
        <f t="shared" si="154"/>
        <v>3</v>
      </c>
      <c r="AD358" s="44" t="str">
        <f>IF(AND(E358="Upstate",Q358&gt;=1945),"Furnace",IF(Q358&gt;=1980,"HW Boiler",IF(AND(E358="Downstate/LI/HV",Q358&gt;=1945),"Furnace","Steam Boiler")))</f>
        <v>Steam Boiler</v>
      </c>
      <c r="AE358" s="42">
        <f t="shared" si="155"/>
        <v>2</v>
      </c>
      <c r="AF358" s="45">
        <v>1990</v>
      </c>
      <c r="AG358" s="40">
        <f t="shared" si="156"/>
        <v>2</v>
      </c>
      <c r="AH358" s="45" t="str">
        <f>IF(AND(E358="Upstate",Q358&gt;=1945),"Forced Air",IF(Q358&gt;=1980,"Hydronic",IF(AND(E358="Downstate/LI/HV",Q358&gt;=1945),"Forced Air","Steam")))</f>
        <v>Steam</v>
      </c>
      <c r="AI358" s="40">
        <f t="shared" si="157"/>
        <v>2</v>
      </c>
      <c r="AJ358" s="46" t="s">
        <v>42</v>
      </c>
      <c r="AK358" s="40">
        <f t="shared" si="158"/>
        <v>0</v>
      </c>
      <c r="AL358" s="9" t="s">
        <v>1060</v>
      </c>
      <c r="AM358" s="9">
        <f t="shared" si="159"/>
        <v>2</v>
      </c>
      <c r="AN358" s="9" t="s">
        <v>1056</v>
      </c>
      <c r="AO358" s="47">
        <f>VLOOKUP(AN358,'Data Tables'!$E$4:$F$15,2,FALSE)</f>
        <v>13.229555</v>
      </c>
      <c r="AP358" s="9">
        <f t="shared" si="160"/>
        <v>2</v>
      </c>
      <c r="AQ358" s="9" t="s">
        <v>1061</v>
      </c>
      <c r="AR358" s="9">
        <f t="shared" si="161"/>
        <v>4</v>
      </c>
      <c r="AS358" s="9" t="str">
        <f t="shared" si="162"/>
        <v>Not NYC</v>
      </c>
      <c r="AT358" s="9"/>
      <c r="AU358" s="9">
        <f t="shared" si="163"/>
        <v>0</v>
      </c>
      <c r="AV358" s="9">
        <f t="shared" si="164"/>
        <v>53</v>
      </c>
    </row>
    <row r="359" spans="1:48" x14ac:dyDescent="0.25">
      <c r="A359" s="9" t="s">
        <v>961</v>
      </c>
      <c r="B359" s="9" t="s">
        <v>962</v>
      </c>
      <c r="C359" s="9" t="s">
        <v>963</v>
      </c>
      <c r="D359" s="9" t="s">
        <v>820</v>
      </c>
      <c r="E359" t="s">
        <v>1035</v>
      </c>
      <c r="F359" t="str">
        <f t="shared" si="145"/>
        <v>Not NYC</v>
      </c>
      <c r="G359" s="9" t="s">
        <v>53</v>
      </c>
      <c r="H359" s="36">
        <v>42.255400000000002</v>
      </c>
      <c r="I359" s="36">
        <v>-77.794700000000006</v>
      </c>
      <c r="J359" s="40">
        <f t="shared" si="168"/>
        <v>2</v>
      </c>
      <c r="K359" s="40">
        <f t="shared" si="146"/>
        <v>0</v>
      </c>
      <c r="L359" s="40">
        <f t="shared" si="147"/>
        <v>1</v>
      </c>
      <c r="M359" s="41">
        <v>30626.172175324667</v>
      </c>
      <c r="N359" s="41">
        <v>3447.683125</v>
      </c>
      <c r="O359" s="41">
        <f t="shared" si="170"/>
        <v>2105.9997219385027</v>
      </c>
      <c r="P359" s="42">
        <f t="shared" si="148"/>
        <v>1</v>
      </c>
      <c r="Q359" s="43">
        <v>1996</v>
      </c>
      <c r="R359" s="43"/>
      <c r="S359" s="40">
        <f t="shared" si="149"/>
        <v>1</v>
      </c>
      <c r="T359" s="40" t="s">
        <v>1162</v>
      </c>
      <c r="U359" s="40">
        <f t="shared" si="150"/>
        <v>4</v>
      </c>
      <c r="V359" s="40" t="str">
        <f>IFERROR(VLOOKUP(A359,'Data Tables'!$L$3:$M$89,2,FALSE),"No")</f>
        <v>No</v>
      </c>
      <c r="W359" s="40">
        <f t="shared" si="151"/>
        <v>0</v>
      </c>
      <c r="X359" s="43"/>
      <c r="Y359" s="40">
        <f t="shared" si="152"/>
        <v>0</v>
      </c>
      <c r="Z359" s="43" t="s">
        <v>67</v>
      </c>
      <c r="AA359" s="40">
        <f t="shared" si="153"/>
        <v>2</v>
      </c>
      <c r="AB359" s="44" t="str">
        <f>IF(AND(E359="Manhattan",G359="Multifamily Housing"),IF(Q359&lt;1980,"Dual Fuel","Natural Gas"),IF(AND(E359="Manhattan",G359&lt;&gt;"Multifamily Housing"),IF(Q359&lt;1945,"Oil",IF(Q359&lt;1980,"Dual Fuel","Natural Gas")),IF(E359="Downstate/LI/HV",IF(Q359&lt;1980,"Dual Fuel","Natural Gas"),IF(Q359&lt;1945,"Dual Fuel","Natural Gas"))))</f>
        <v>Natural Gas</v>
      </c>
      <c r="AC359" s="42">
        <f t="shared" si="154"/>
        <v>2</v>
      </c>
      <c r="AD359" s="44" t="str">
        <f>IF(AND(E359="Upstate",Q359&gt;=1945),"Furnace",IF(Q359&gt;=1980,"HW Boiler",IF(AND(E359="Downstate/LI/HV",Q359&gt;=1945),"Furnace","Steam Boiler")))</f>
        <v>Furnace</v>
      </c>
      <c r="AE359" s="42">
        <f t="shared" si="155"/>
        <v>3</v>
      </c>
      <c r="AF359" s="45">
        <v>1990</v>
      </c>
      <c r="AG359" s="40">
        <f t="shared" si="156"/>
        <v>2</v>
      </c>
      <c r="AH359" s="45" t="str">
        <f>IF(AND(E359="Upstate",Q359&gt;=1945),"Forced Air",IF(Q359&gt;=1980,"Hydronic",IF(AND(E359="Downstate/LI/HV",Q359&gt;=1945),"Forced Air","Steam")))</f>
        <v>Forced Air</v>
      </c>
      <c r="AI359" s="40">
        <f t="shared" si="157"/>
        <v>4</v>
      </c>
      <c r="AJ359" s="46" t="s">
        <v>42</v>
      </c>
      <c r="AK359" s="40">
        <f t="shared" si="158"/>
        <v>0</v>
      </c>
      <c r="AL359" s="9" t="s">
        <v>1064</v>
      </c>
      <c r="AM359" s="9">
        <f t="shared" si="159"/>
        <v>1</v>
      </c>
      <c r="AN359" s="9" t="s">
        <v>1053</v>
      </c>
      <c r="AO359" s="47">
        <f>VLOOKUP(AN359,'Data Tables'!$E$4:$F$15,2,FALSE)</f>
        <v>9.6621608999999999</v>
      </c>
      <c r="AP359" s="9">
        <f t="shared" si="160"/>
        <v>3</v>
      </c>
      <c r="AQ359" s="9" t="s">
        <v>1061</v>
      </c>
      <c r="AR359" s="9">
        <f t="shared" si="161"/>
        <v>4</v>
      </c>
      <c r="AS359" s="9" t="str">
        <f t="shared" si="162"/>
        <v>Not NYC</v>
      </c>
      <c r="AT359" s="9"/>
      <c r="AU359" s="9">
        <f t="shared" si="163"/>
        <v>0</v>
      </c>
      <c r="AV359" s="9">
        <f t="shared" si="164"/>
        <v>53</v>
      </c>
    </row>
    <row r="360" spans="1:48" x14ac:dyDescent="0.25">
      <c r="A360" s="9" t="s">
        <v>992</v>
      </c>
      <c r="B360" s="9" t="s">
        <v>993</v>
      </c>
      <c r="C360" s="9" t="s">
        <v>994</v>
      </c>
      <c r="D360" s="9" t="s">
        <v>503</v>
      </c>
      <c r="E360" t="s">
        <v>1035</v>
      </c>
      <c r="F360" t="str">
        <f t="shared" si="145"/>
        <v>Not NYC</v>
      </c>
      <c r="G360" s="9" t="s">
        <v>339</v>
      </c>
      <c r="H360" s="36">
        <v>44.892074677577298</v>
      </c>
      <c r="I360" s="36">
        <v>-73.655928640466101</v>
      </c>
      <c r="J360" s="40">
        <f t="shared" si="168"/>
        <v>3</v>
      </c>
      <c r="K360" s="40">
        <f t="shared" si="146"/>
        <v>1</v>
      </c>
      <c r="L360" s="40">
        <f t="shared" si="147"/>
        <v>1</v>
      </c>
      <c r="M360" s="41">
        <v>27960.716442531644</v>
      </c>
      <c r="N360" s="41">
        <v>15339.559714999998</v>
      </c>
      <c r="O360" s="41">
        <f t="shared" si="170"/>
        <v>1922.7104424305585</v>
      </c>
      <c r="P360" s="42">
        <f t="shared" si="148"/>
        <v>1</v>
      </c>
      <c r="Q360" s="43">
        <v>1930</v>
      </c>
      <c r="R360" s="43">
        <v>1983</v>
      </c>
      <c r="S360" s="40">
        <f t="shared" si="149"/>
        <v>2</v>
      </c>
      <c r="T360" s="40" t="s">
        <v>1162</v>
      </c>
      <c r="U360" s="40">
        <f t="shared" si="150"/>
        <v>4</v>
      </c>
      <c r="V360" s="40" t="str">
        <f>IFERROR(VLOOKUP(A360,'Data Tables'!$L$3:$M$89,2,FALSE),"No")</f>
        <v>No</v>
      </c>
      <c r="W360" s="40">
        <f t="shared" si="151"/>
        <v>0</v>
      </c>
      <c r="X360" s="43"/>
      <c r="Y360" s="40">
        <f t="shared" si="152"/>
        <v>0</v>
      </c>
      <c r="Z360" s="43" t="s">
        <v>67</v>
      </c>
      <c r="AA360" s="40">
        <f t="shared" si="153"/>
        <v>2</v>
      </c>
      <c r="AB360" s="44" t="str">
        <f>IF(AND(E360="Manhattan",G360="Multifamily Housing"),IF(Q360&lt;1980,"Dual Fuel","Natural Gas"),IF(AND(E360="Manhattan",G360&lt;&gt;"Multifamily Housing"),IF(Q360&lt;1945,"Oil",IF(Q360&lt;1980,"Dual Fuel","Natural Gas")),IF(E360="Downstate/LI/HV",IF(Q360&lt;1980,"Dual Fuel","Natural Gas"),IF(Q360&lt;1945,"Dual Fuel","Natural Gas"))))</f>
        <v>Dual Fuel</v>
      </c>
      <c r="AC360" s="42">
        <f t="shared" si="154"/>
        <v>3</v>
      </c>
      <c r="AD360" s="44" t="str">
        <f>IF(AND(E360="Upstate",Q360&gt;=1945),"Furnace",IF(Q360&gt;=1980,"HW Boiler",IF(AND(E360="Downstate/LI/HV",Q360&gt;=1945),"Furnace","Steam Boiler")))</f>
        <v>Steam Boiler</v>
      </c>
      <c r="AE360" s="42">
        <f t="shared" si="155"/>
        <v>2</v>
      </c>
      <c r="AF360" s="45">
        <v>1990</v>
      </c>
      <c r="AG360" s="40">
        <f t="shared" si="156"/>
        <v>2</v>
      </c>
      <c r="AH360" s="45" t="str">
        <f>IF(AND(E360="Upstate",Q360&gt;=1945),"Forced Air",IF(Q360&gt;=1980,"Hydronic",IF(AND(E360="Downstate/LI/HV",Q360&gt;=1945),"Forced Air","Steam")))</f>
        <v>Steam</v>
      </c>
      <c r="AI360" s="40">
        <f t="shared" si="157"/>
        <v>2</v>
      </c>
      <c r="AJ360" s="46" t="s">
        <v>42</v>
      </c>
      <c r="AK360" s="40">
        <f t="shared" si="158"/>
        <v>0</v>
      </c>
      <c r="AL360" s="9" t="s">
        <v>1064</v>
      </c>
      <c r="AM360" s="9">
        <f t="shared" si="159"/>
        <v>1</v>
      </c>
      <c r="AN360" s="9" t="s">
        <v>1053</v>
      </c>
      <c r="AO360" s="47">
        <f>VLOOKUP(AN360,'Data Tables'!$E$4:$F$15,2,FALSE)</f>
        <v>9.6621608999999999</v>
      </c>
      <c r="AP360" s="9">
        <f t="shared" si="160"/>
        <v>3</v>
      </c>
      <c r="AQ360" s="9" t="s">
        <v>1061</v>
      </c>
      <c r="AR360" s="9">
        <f t="shared" si="161"/>
        <v>4</v>
      </c>
      <c r="AS360" s="9" t="str">
        <f t="shared" si="162"/>
        <v>Not NYC</v>
      </c>
      <c r="AT360" s="9"/>
      <c r="AU360" s="9">
        <f t="shared" si="163"/>
        <v>0</v>
      </c>
      <c r="AV360" s="9">
        <f t="shared" si="164"/>
        <v>53</v>
      </c>
    </row>
    <row r="361" spans="1:48" hidden="1" x14ac:dyDescent="0.25">
      <c r="A361" s="9" t="s">
        <v>163</v>
      </c>
      <c r="B361" s="9" t="s">
        <v>163</v>
      </c>
      <c r="C361" s="9" t="s">
        <v>38</v>
      </c>
      <c r="D361" s="9" t="s">
        <v>38</v>
      </c>
      <c r="E361" t="s">
        <v>1034</v>
      </c>
      <c r="F361" t="str">
        <f t="shared" si="145"/>
        <v>NYC</v>
      </c>
      <c r="G361" s="9" t="s">
        <v>76</v>
      </c>
      <c r="H361" s="36">
        <v>40.667850299999998</v>
      </c>
      <c r="I361" s="36">
        <v>-73.979220900000001</v>
      </c>
      <c r="J361" s="40">
        <f t="shared" si="168"/>
        <v>4</v>
      </c>
      <c r="K361" s="40">
        <f t="shared" si="146"/>
        <v>4</v>
      </c>
      <c r="L361" s="40">
        <f t="shared" si="147"/>
        <v>4</v>
      </c>
      <c r="M361" s="41">
        <v>173589.00211694121</v>
      </c>
      <c r="N361" s="41">
        <v>73011.729859744199</v>
      </c>
      <c r="O361" s="41">
        <f t="shared" si="170"/>
        <v>11936.796674982606</v>
      </c>
      <c r="P361" s="42">
        <f t="shared" si="148"/>
        <v>3</v>
      </c>
      <c r="Q361" s="43">
        <v>1930</v>
      </c>
      <c r="R361" s="43">
        <v>2021</v>
      </c>
      <c r="S361" s="40">
        <f t="shared" si="149"/>
        <v>0</v>
      </c>
      <c r="T361" s="40"/>
      <c r="U361" s="40">
        <f t="shared" si="150"/>
        <v>0</v>
      </c>
      <c r="V361" s="40" t="str">
        <f>IFERROR(VLOOKUP(A361,'Data Tables'!$L$3:$M$89,2,FALSE),"No")</f>
        <v>No</v>
      </c>
      <c r="W361" s="40">
        <f t="shared" si="151"/>
        <v>0</v>
      </c>
      <c r="X361" s="43"/>
      <c r="Y361" s="40">
        <f t="shared" si="152"/>
        <v>0</v>
      </c>
      <c r="Z361" s="41" t="s">
        <v>40</v>
      </c>
      <c r="AA361" s="40">
        <f t="shared" si="153"/>
        <v>0</v>
      </c>
      <c r="AB361" s="41" t="s">
        <v>41</v>
      </c>
      <c r="AC361" s="42">
        <f t="shared" si="154"/>
        <v>2</v>
      </c>
      <c r="AD361" s="41" t="s">
        <v>104</v>
      </c>
      <c r="AE361" s="42">
        <f t="shared" si="155"/>
        <v>3</v>
      </c>
      <c r="AF361" s="43">
        <v>1990</v>
      </c>
      <c r="AG361" s="40">
        <f t="shared" si="156"/>
        <v>2</v>
      </c>
      <c r="AH361" s="45" t="str">
        <f>IF(AND(E361="Upstate",Q361&gt;=1945),"Forced Air",IF(Q361&gt;=1980,"Hydronic",IF(AND(E361="Downstate/LI/HV",Q361&gt;=1945),"Forced Air","Steam")))</f>
        <v>Steam</v>
      </c>
      <c r="AI361" s="40">
        <f t="shared" si="157"/>
        <v>2</v>
      </c>
      <c r="AJ361" s="46" t="s">
        <v>42</v>
      </c>
      <c r="AK361" s="40">
        <f t="shared" si="158"/>
        <v>0</v>
      </c>
      <c r="AL361" s="9" t="s">
        <v>1048</v>
      </c>
      <c r="AM361" s="9">
        <f t="shared" si="159"/>
        <v>4</v>
      </c>
      <c r="AN361" s="9" t="s">
        <v>1055</v>
      </c>
      <c r="AO361" s="47">
        <f>VLOOKUP(AN361,'Data Tables'!$E$4:$F$15,2,FALSE)</f>
        <v>20.157194</v>
      </c>
      <c r="AP361" s="9">
        <f t="shared" si="160"/>
        <v>0</v>
      </c>
      <c r="AQ361" s="9" t="s">
        <v>1050</v>
      </c>
      <c r="AR361" s="9">
        <f t="shared" si="161"/>
        <v>2</v>
      </c>
      <c r="AS361" s="9" t="str">
        <f t="shared" si="162"/>
        <v>NYC Natural Gas</v>
      </c>
      <c r="AT361" s="9" t="s">
        <v>1162</v>
      </c>
      <c r="AU361" s="9">
        <f t="shared" si="163"/>
        <v>0</v>
      </c>
      <c r="AV361" s="9">
        <f t="shared" si="164"/>
        <v>52</v>
      </c>
    </row>
    <row r="362" spans="1:48" hidden="1" x14ac:dyDescent="0.25">
      <c r="A362" s="9" t="s">
        <v>311</v>
      </c>
      <c r="B362" s="38" t="s">
        <v>312</v>
      </c>
      <c r="C362" s="9" t="s">
        <v>45</v>
      </c>
      <c r="D362" s="9" t="s">
        <v>45</v>
      </c>
      <c r="E362" t="s">
        <v>1034</v>
      </c>
      <c r="F362" t="str">
        <f t="shared" si="145"/>
        <v>NYC</v>
      </c>
      <c r="G362" s="9" t="s">
        <v>76</v>
      </c>
      <c r="H362" s="36">
        <v>40.880493100000002</v>
      </c>
      <c r="I362" s="36">
        <v>-73.881048399999997</v>
      </c>
      <c r="J362" s="40">
        <f t="shared" si="168"/>
        <v>4</v>
      </c>
      <c r="K362" s="40">
        <f t="shared" si="146"/>
        <v>4</v>
      </c>
      <c r="L362" s="40">
        <f t="shared" si="147"/>
        <v>4</v>
      </c>
      <c r="M362" s="41">
        <v>62562.533757882353</v>
      </c>
      <c r="N362" s="41">
        <v>26313.872182953488</v>
      </c>
      <c r="O362" s="41">
        <f t="shared" si="170"/>
        <v>4302.0942331155575</v>
      </c>
      <c r="P362" s="42">
        <f t="shared" si="148"/>
        <v>2</v>
      </c>
      <c r="Q362" s="43">
        <v>1972</v>
      </c>
      <c r="R362" s="43">
        <v>2020</v>
      </c>
      <c r="S362" s="40">
        <f t="shared" si="149"/>
        <v>0</v>
      </c>
      <c r="T362" s="40" t="s">
        <v>1162</v>
      </c>
      <c r="U362" s="40">
        <f t="shared" si="150"/>
        <v>4</v>
      </c>
      <c r="V362" s="40" t="str">
        <f>IFERROR(VLOOKUP(A362,'Data Tables'!$L$3:$M$89,2,FALSE),"No")</f>
        <v>No</v>
      </c>
      <c r="W362" s="40">
        <f t="shared" si="151"/>
        <v>0</v>
      </c>
      <c r="X362" s="43"/>
      <c r="Y362" s="40">
        <f t="shared" si="152"/>
        <v>0</v>
      </c>
      <c r="Z362" s="41" t="s">
        <v>40</v>
      </c>
      <c r="AA362" s="40">
        <f t="shared" si="153"/>
        <v>0</v>
      </c>
      <c r="AB362" s="41" t="s">
        <v>47</v>
      </c>
      <c r="AC362" s="42">
        <f t="shared" si="154"/>
        <v>3</v>
      </c>
      <c r="AD362" s="41" t="s">
        <v>74</v>
      </c>
      <c r="AE362" s="42">
        <f t="shared" si="155"/>
        <v>2</v>
      </c>
      <c r="AF362" s="43" t="s">
        <v>313</v>
      </c>
      <c r="AG362" s="40">
        <f t="shared" si="156"/>
        <v>1</v>
      </c>
      <c r="AH362" s="43" t="s">
        <v>49</v>
      </c>
      <c r="AI362" s="40">
        <f t="shared" si="157"/>
        <v>2</v>
      </c>
      <c r="AJ362" s="46" t="s">
        <v>42</v>
      </c>
      <c r="AK362" s="40">
        <f t="shared" si="158"/>
        <v>0</v>
      </c>
      <c r="AL362" s="9" t="s">
        <v>1048</v>
      </c>
      <c r="AM362" s="9">
        <f t="shared" si="159"/>
        <v>4</v>
      </c>
      <c r="AN362" s="9" t="s">
        <v>1055</v>
      </c>
      <c r="AO362" s="47">
        <f>VLOOKUP(AN362,'Data Tables'!$E$4:$F$15,2,FALSE)</f>
        <v>20.157194</v>
      </c>
      <c r="AP362" s="9">
        <f t="shared" si="160"/>
        <v>0</v>
      </c>
      <c r="AQ362" s="9" t="s">
        <v>1050</v>
      </c>
      <c r="AR362" s="9">
        <f t="shared" si="161"/>
        <v>2</v>
      </c>
      <c r="AS362" s="9" t="str">
        <f t="shared" si="162"/>
        <v>NYC Dual Fuel</v>
      </c>
      <c r="AT362" s="9" t="s">
        <v>1162</v>
      </c>
      <c r="AU362" s="9">
        <f t="shared" si="163"/>
        <v>0</v>
      </c>
      <c r="AV362" s="9">
        <f t="shared" si="164"/>
        <v>52</v>
      </c>
    </row>
    <row r="363" spans="1:48" hidden="1" x14ac:dyDescent="0.25">
      <c r="A363" s="9" t="s">
        <v>157</v>
      </c>
      <c r="B363" s="9" t="s">
        <v>158</v>
      </c>
      <c r="C363" s="9" t="s">
        <v>159</v>
      </c>
      <c r="D363" s="9" t="s">
        <v>59</v>
      </c>
      <c r="E363" t="s">
        <v>1034</v>
      </c>
      <c r="F363" t="str">
        <f t="shared" si="145"/>
        <v>NYC</v>
      </c>
      <c r="G363" s="9" t="s">
        <v>53</v>
      </c>
      <c r="H363" s="36">
        <v>40.743879499999998</v>
      </c>
      <c r="I363" s="36">
        <v>-73.935138600000002</v>
      </c>
      <c r="J363" s="40">
        <v>1</v>
      </c>
      <c r="K363" s="40">
        <f t="shared" si="146"/>
        <v>0</v>
      </c>
      <c r="L363" s="40">
        <f t="shared" si="147"/>
        <v>1</v>
      </c>
      <c r="M363" s="41">
        <v>179320.65453176468</v>
      </c>
      <c r="N363" s="41">
        <v>20259.012559999999</v>
      </c>
      <c r="O363" s="41">
        <f t="shared" si="170"/>
        <v>12330.93206750782</v>
      </c>
      <c r="P363" s="42">
        <f t="shared" si="148"/>
        <v>3</v>
      </c>
      <c r="Q363" s="43">
        <v>1971</v>
      </c>
      <c r="R363" s="43"/>
      <c r="S363" s="40">
        <f t="shared" si="149"/>
        <v>3</v>
      </c>
      <c r="T363" s="40" t="s">
        <v>1162</v>
      </c>
      <c r="U363" s="40">
        <f t="shared" si="150"/>
        <v>4</v>
      </c>
      <c r="V363" s="40" t="str">
        <f>IFERROR(VLOOKUP(A363,'Data Tables'!$L$3:$M$89,2,FALSE),"No")</f>
        <v>Yes</v>
      </c>
      <c r="W363" s="40">
        <f t="shared" si="151"/>
        <v>4</v>
      </c>
      <c r="X363" s="43" t="s">
        <v>1114</v>
      </c>
      <c r="Y363" s="40">
        <f t="shared" si="152"/>
        <v>4</v>
      </c>
      <c r="Z363" s="41" t="s">
        <v>40</v>
      </c>
      <c r="AA363" s="40">
        <f t="shared" si="153"/>
        <v>0</v>
      </c>
      <c r="AB363" s="41" t="s">
        <v>41</v>
      </c>
      <c r="AC363" s="42">
        <f t="shared" si="154"/>
        <v>2</v>
      </c>
      <c r="AD363" s="41" t="s">
        <v>74</v>
      </c>
      <c r="AE363" s="42">
        <f t="shared" si="155"/>
        <v>2</v>
      </c>
      <c r="AF363" s="45">
        <v>1990</v>
      </c>
      <c r="AG363" s="40">
        <f t="shared" si="156"/>
        <v>2</v>
      </c>
      <c r="AH363" s="43" t="s">
        <v>49</v>
      </c>
      <c r="AI363" s="40">
        <f t="shared" si="157"/>
        <v>2</v>
      </c>
      <c r="AJ363" s="46" t="s">
        <v>42</v>
      </c>
      <c r="AK363" s="40">
        <f t="shared" si="158"/>
        <v>0</v>
      </c>
      <c r="AL363" s="9" t="s">
        <v>1048</v>
      </c>
      <c r="AM363" s="9">
        <f t="shared" si="159"/>
        <v>4</v>
      </c>
      <c r="AN363" s="9" t="s">
        <v>1055</v>
      </c>
      <c r="AO363" s="47">
        <f>VLOOKUP(AN363,'Data Tables'!$E$4:$F$15,2,FALSE)</f>
        <v>20.157194</v>
      </c>
      <c r="AP363" s="9">
        <f t="shared" si="160"/>
        <v>0</v>
      </c>
      <c r="AQ363" s="9" t="s">
        <v>1050</v>
      </c>
      <c r="AR363" s="9">
        <f t="shared" si="161"/>
        <v>2</v>
      </c>
      <c r="AS363" s="9" t="str">
        <f t="shared" si="162"/>
        <v>NYC Natural Gas</v>
      </c>
      <c r="AT363" s="9" t="s">
        <v>1162</v>
      </c>
      <c r="AU363" s="9">
        <f t="shared" si="163"/>
        <v>0</v>
      </c>
      <c r="AV363" s="9">
        <f t="shared" si="164"/>
        <v>52</v>
      </c>
    </row>
    <row r="364" spans="1:48" x14ac:dyDescent="0.25">
      <c r="A364" s="9" t="s">
        <v>769</v>
      </c>
      <c r="B364" s="9" t="s">
        <v>770</v>
      </c>
      <c r="C364" s="9" t="s">
        <v>771</v>
      </c>
      <c r="D364" s="9" t="s">
        <v>542</v>
      </c>
      <c r="E364" t="s">
        <v>1035</v>
      </c>
      <c r="F364" t="str">
        <f t="shared" si="145"/>
        <v>Not NYC</v>
      </c>
      <c r="G364" s="9" t="s">
        <v>76</v>
      </c>
      <c r="H364" s="36">
        <v>42.695743</v>
      </c>
      <c r="I364" s="36">
        <v>-74.922781000000001</v>
      </c>
      <c r="J364" s="40">
        <f>IF(OR(G364="Hospitals",G364="Nursing Homes",G364="Hotels",G364="Airports"),4,IF(OR(G364="Multifamily Housing",G364="Correctional Facilities",G364="Military"),3,IF(G364="Colleges &amp; Universities",2,IF(G364="Office",0,666))))</f>
        <v>4</v>
      </c>
      <c r="K364" s="40">
        <f t="shared" si="146"/>
        <v>4</v>
      </c>
      <c r="L364" s="40">
        <f t="shared" si="147"/>
        <v>4</v>
      </c>
      <c r="M364" s="41">
        <v>44323.626175446028</v>
      </c>
      <c r="N364" s="41">
        <v>19327.162576502629</v>
      </c>
      <c r="O364" s="41">
        <f t="shared" si="170"/>
        <v>3047.9011175939063</v>
      </c>
      <c r="P364" s="42">
        <f t="shared" si="148"/>
        <v>1</v>
      </c>
      <c r="Q364" s="43">
        <v>1922</v>
      </c>
      <c r="R364" s="43">
        <v>2013</v>
      </c>
      <c r="S364" s="40">
        <f t="shared" si="149"/>
        <v>0</v>
      </c>
      <c r="T364" s="40"/>
      <c r="U364" s="40">
        <f t="shared" si="150"/>
        <v>0</v>
      </c>
      <c r="V364" s="40" t="str">
        <f>IFERROR(VLOOKUP(A364,'Data Tables'!$L$3:$M$89,2,FALSE),"No")</f>
        <v>No</v>
      </c>
      <c r="W364" s="40">
        <f t="shared" si="151"/>
        <v>0</v>
      </c>
      <c r="X364" s="43"/>
      <c r="Y364" s="40">
        <f t="shared" si="152"/>
        <v>0</v>
      </c>
      <c r="Z364" s="43" t="s">
        <v>40</v>
      </c>
      <c r="AA364" s="40">
        <f t="shared" si="153"/>
        <v>0</v>
      </c>
      <c r="AB364" s="44" t="str">
        <f>IF(AND(E364="Manhattan",G364="Multifamily Housing"),IF(Q364&lt;1980,"Dual Fuel","Natural Gas"),IF(AND(E364="Manhattan",G364&lt;&gt;"Multifamily Housing"),IF(Q364&lt;1945,"Oil",IF(Q364&lt;1980,"Dual Fuel","Natural Gas")),IF(E364="Downstate/LI/HV",IF(Q364&lt;1980,"Dual Fuel","Natural Gas"),IF(Q364&lt;1945,"Dual Fuel","Natural Gas"))))</f>
        <v>Dual Fuel</v>
      </c>
      <c r="AC364" s="42">
        <f t="shared" si="154"/>
        <v>3</v>
      </c>
      <c r="AD364" s="44" t="str">
        <f>IF(AND(E364="Upstate",Q364&gt;=1945),"Furnace",IF(Q364&gt;=1980,"HW Boiler",IF(AND(E364="Downstate/LI/HV",Q364&gt;=1945),"Furnace","Steam Boiler")))</f>
        <v>Steam Boiler</v>
      </c>
      <c r="AE364" s="42">
        <f t="shared" si="155"/>
        <v>2</v>
      </c>
      <c r="AF364" s="45">
        <v>1990</v>
      </c>
      <c r="AG364" s="40">
        <f t="shared" si="156"/>
        <v>2</v>
      </c>
      <c r="AH364" s="45" t="str">
        <f>IF(AND(E364="Upstate",Q364&gt;=1945),"Forced Air",IF(Q364&gt;=1980,"Hydronic",IF(AND(E364="Downstate/LI/HV",Q364&gt;=1945),"Forced Air","Steam")))</f>
        <v>Steam</v>
      </c>
      <c r="AI364" s="40">
        <f t="shared" si="157"/>
        <v>2</v>
      </c>
      <c r="AJ364" s="46" t="s">
        <v>42</v>
      </c>
      <c r="AK364" s="40">
        <f t="shared" si="158"/>
        <v>0</v>
      </c>
      <c r="AL364" s="9" t="s">
        <v>1064</v>
      </c>
      <c r="AM364" s="9">
        <f t="shared" si="159"/>
        <v>1</v>
      </c>
      <c r="AN364" s="9" t="s">
        <v>1053</v>
      </c>
      <c r="AO364" s="47">
        <f>VLOOKUP(AN364,'Data Tables'!$E$4:$F$15,2,FALSE)</f>
        <v>9.6621608999999999</v>
      </c>
      <c r="AP364" s="9">
        <f t="shared" si="160"/>
        <v>3</v>
      </c>
      <c r="AQ364" s="9" t="s">
        <v>1061</v>
      </c>
      <c r="AR364" s="9">
        <f t="shared" si="161"/>
        <v>4</v>
      </c>
      <c r="AS364" s="9" t="str">
        <f t="shared" si="162"/>
        <v>Not NYC</v>
      </c>
      <c r="AT364" s="9"/>
      <c r="AU364" s="9">
        <f t="shared" si="163"/>
        <v>0</v>
      </c>
      <c r="AV364" s="9">
        <f t="shared" si="164"/>
        <v>52</v>
      </c>
    </row>
    <row r="365" spans="1:48" x14ac:dyDescent="0.25">
      <c r="A365" s="9" t="s">
        <v>843</v>
      </c>
      <c r="B365" s="9" t="s">
        <v>844</v>
      </c>
      <c r="C365" s="9" t="s">
        <v>845</v>
      </c>
      <c r="D365" s="9" t="s">
        <v>846</v>
      </c>
      <c r="E365" t="s">
        <v>1035</v>
      </c>
      <c r="F365" t="str">
        <f t="shared" si="145"/>
        <v>Not NYC</v>
      </c>
      <c r="G365" s="9" t="s">
        <v>76</v>
      </c>
      <c r="H365" s="36">
        <v>43.052700000000002</v>
      </c>
      <c r="I365" s="36">
        <v>-77.094899999999996</v>
      </c>
      <c r="J365" s="40">
        <f>IF(OR(G365="Hospitals",G365="Nursing Homes",G365="Hotels",G365="Airports"),4,IF(OR(G365="Multifamily Housing",G365="Correctional Facilities",G365="Military"),3,IF(G365="Colleges &amp; Universities",2,IF(G365="Office",0,666))))</f>
        <v>4</v>
      </c>
      <c r="K365" s="40">
        <f t="shared" si="146"/>
        <v>4</v>
      </c>
      <c r="L365" s="40">
        <f t="shared" si="147"/>
        <v>4</v>
      </c>
      <c r="M365" s="41">
        <v>37923.527521198252</v>
      </c>
      <c r="N365" s="41">
        <v>16536.421884243424</v>
      </c>
      <c r="O365" s="41">
        <f t="shared" si="170"/>
        <v>2607.8002160165152</v>
      </c>
      <c r="P365" s="42">
        <f t="shared" si="148"/>
        <v>1</v>
      </c>
      <c r="Q365" s="43">
        <v>1921</v>
      </c>
      <c r="R365" s="43">
        <v>2020</v>
      </c>
      <c r="S365" s="40">
        <f t="shared" si="149"/>
        <v>0</v>
      </c>
      <c r="T365" s="40"/>
      <c r="U365" s="40">
        <f t="shared" si="150"/>
        <v>0</v>
      </c>
      <c r="V365" s="40" t="str">
        <f>IFERROR(VLOOKUP(A365,'Data Tables'!$L$3:$M$89,2,FALSE),"No")</f>
        <v>No</v>
      </c>
      <c r="W365" s="40">
        <f t="shared" si="151"/>
        <v>0</v>
      </c>
      <c r="X365" s="43"/>
      <c r="Y365" s="40">
        <f t="shared" si="152"/>
        <v>0</v>
      </c>
      <c r="Z365" s="43" t="s">
        <v>831</v>
      </c>
      <c r="AA365" s="40">
        <f t="shared" si="153"/>
        <v>0</v>
      </c>
      <c r="AB365" s="43" t="s">
        <v>41</v>
      </c>
      <c r="AC365" s="42">
        <f t="shared" si="154"/>
        <v>2</v>
      </c>
      <c r="AD365" s="41" t="s">
        <v>104</v>
      </c>
      <c r="AE365" s="42">
        <f t="shared" si="155"/>
        <v>3</v>
      </c>
      <c r="AF365" s="43">
        <v>1995</v>
      </c>
      <c r="AG365" s="40">
        <f t="shared" si="156"/>
        <v>2</v>
      </c>
      <c r="AH365" s="45" t="str">
        <f>IF(AND(E365="Upstate",Q365&gt;=1945),"Forced Air",IF(Q365&gt;=1980,"Hydronic",IF(AND(E365="Downstate/LI/HV",Q365&gt;=1945),"Forced Air","Steam")))</f>
        <v>Steam</v>
      </c>
      <c r="AI365" s="40">
        <f t="shared" si="157"/>
        <v>2</v>
      </c>
      <c r="AJ365" s="46" t="s">
        <v>42</v>
      </c>
      <c r="AK365" s="40">
        <f t="shared" si="158"/>
        <v>0</v>
      </c>
      <c r="AL365" s="9" t="s">
        <v>1060</v>
      </c>
      <c r="AM365" s="9">
        <f t="shared" si="159"/>
        <v>2</v>
      </c>
      <c r="AN365" s="9" t="s">
        <v>1053</v>
      </c>
      <c r="AO365" s="47">
        <f>VLOOKUP(AN365,'Data Tables'!$E$4:$F$15,2,FALSE)</f>
        <v>9.6621608999999999</v>
      </c>
      <c r="AP365" s="9">
        <f t="shared" si="160"/>
        <v>3</v>
      </c>
      <c r="AQ365" s="9" t="s">
        <v>1061</v>
      </c>
      <c r="AR365" s="9">
        <f t="shared" si="161"/>
        <v>4</v>
      </c>
      <c r="AS365" s="9" t="str">
        <f t="shared" si="162"/>
        <v>Not NYC</v>
      </c>
      <c r="AT365" s="9"/>
      <c r="AU365" s="9">
        <f t="shared" si="163"/>
        <v>0</v>
      </c>
      <c r="AV365" s="9">
        <f t="shared" si="164"/>
        <v>52</v>
      </c>
    </row>
    <row r="366" spans="1:48" hidden="1" x14ac:dyDescent="0.25">
      <c r="A366" s="9" t="s">
        <v>60</v>
      </c>
      <c r="B366" s="9" t="s">
        <v>61</v>
      </c>
      <c r="C366" s="9" t="s">
        <v>62</v>
      </c>
      <c r="D366" s="9" t="s">
        <v>63</v>
      </c>
      <c r="E366" t="s">
        <v>63</v>
      </c>
      <c r="F366" t="str">
        <f t="shared" si="145"/>
        <v>NYC</v>
      </c>
      <c r="G366" s="9" t="s">
        <v>64</v>
      </c>
      <c r="H366" s="36">
        <v>40.757456599999998</v>
      </c>
      <c r="I366" s="36">
        <v>-73.963997800000001</v>
      </c>
      <c r="J366" s="40">
        <f>IF(OR(G366="Hospitals",G366="Nursing Homes",G366="Hotels",G366="Airports"),4,IF(OR(G366="Multifamily Housing",G366="Correctional Facilities",G366="Military"),3,IF(G366="Colleges &amp; Universities",2,IF(G366="Office",0,666))))</f>
        <v>0</v>
      </c>
      <c r="K366" s="40">
        <f t="shared" si="146"/>
        <v>1</v>
      </c>
      <c r="L366" s="40">
        <f t="shared" si="147"/>
        <v>2</v>
      </c>
      <c r="M366" s="41">
        <v>1512905.1358235299</v>
      </c>
      <c r="N366" s="41">
        <v>5003.8718133230768</v>
      </c>
      <c r="O366" s="41">
        <f t="shared" si="170"/>
        <v>104034.47669280627</v>
      </c>
      <c r="P366" s="42">
        <f t="shared" si="148"/>
        <v>4</v>
      </c>
      <c r="Q366" s="43">
        <v>1907</v>
      </c>
      <c r="R366" s="43">
        <v>1990</v>
      </c>
      <c r="S366" s="40">
        <f t="shared" si="149"/>
        <v>2</v>
      </c>
      <c r="T366" s="40"/>
      <c r="U366" s="40">
        <f t="shared" si="150"/>
        <v>0</v>
      </c>
      <c r="V366" s="40" t="str">
        <f>IFERROR(VLOOKUP(A366,'Data Tables'!$L$3:$M$89,2,FALSE),"No")</f>
        <v>No</v>
      </c>
      <c r="W366" s="40">
        <f t="shared" si="151"/>
        <v>0</v>
      </c>
      <c r="X366" s="43"/>
      <c r="Y366" s="40">
        <f t="shared" si="152"/>
        <v>0</v>
      </c>
      <c r="Z366" s="41" t="s">
        <v>40</v>
      </c>
      <c r="AA366" s="40">
        <f t="shared" si="153"/>
        <v>0</v>
      </c>
      <c r="AB366" s="41" t="s">
        <v>41</v>
      </c>
      <c r="AC366" s="42">
        <f t="shared" si="154"/>
        <v>2</v>
      </c>
      <c r="AD366" s="41" t="s">
        <v>54</v>
      </c>
      <c r="AE366" s="42">
        <f t="shared" si="155"/>
        <v>2</v>
      </c>
      <c r="AF366" s="45">
        <v>1990</v>
      </c>
      <c r="AG366" s="40">
        <f t="shared" si="156"/>
        <v>2</v>
      </c>
      <c r="AH366" s="43" t="s">
        <v>49</v>
      </c>
      <c r="AI366" s="40">
        <f t="shared" si="157"/>
        <v>2</v>
      </c>
      <c r="AJ366" s="46" t="s">
        <v>42</v>
      </c>
      <c r="AK366" s="40">
        <f t="shared" si="158"/>
        <v>0</v>
      </c>
      <c r="AL366" s="9" t="s">
        <v>1048</v>
      </c>
      <c r="AM366" s="9">
        <f t="shared" si="159"/>
        <v>4</v>
      </c>
      <c r="AN366" s="9" t="s">
        <v>1055</v>
      </c>
      <c r="AO366" s="47">
        <f>VLOOKUP(AN366,'Data Tables'!$E$4:$F$15,2,FALSE)</f>
        <v>20.157194</v>
      </c>
      <c r="AP366" s="9">
        <f t="shared" si="160"/>
        <v>0</v>
      </c>
      <c r="AQ366" s="9" t="s">
        <v>1050</v>
      </c>
      <c r="AR366" s="9">
        <f t="shared" si="161"/>
        <v>2</v>
      </c>
      <c r="AS366" s="9" t="str">
        <f t="shared" si="162"/>
        <v>NYC Natural Gas</v>
      </c>
      <c r="AT366" s="9"/>
      <c r="AU366" s="9">
        <f t="shared" si="163"/>
        <v>2</v>
      </c>
      <c r="AV366" s="9">
        <f t="shared" si="164"/>
        <v>52</v>
      </c>
    </row>
    <row r="367" spans="1:48" x14ac:dyDescent="0.25">
      <c r="A367" s="9" t="s">
        <v>789</v>
      </c>
      <c r="B367" s="9" t="s">
        <v>790</v>
      </c>
      <c r="C367" s="9" t="s">
        <v>441</v>
      </c>
      <c r="D367" s="9" t="s">
        <v>442</v>
      </c>
      <c r="E367" t="s">
        <v>1034</v>
      </c>
      <c r="F367" t="str">
        <f t="shared" si="145"/>
        <v>Not NYC</v>
      </c>
      <c r="G367" s="9" t="s">
        <v>53</v>
      </c>
      <c r="H367" s="36">
        <v>41.068458</v>
      </c>
      <c r="I367" s="36">
        <v>-73.789669000000004</v>
      </c>
      <c r="J367" s="40">
        <v>1</v>
      </c>
      <c r="K367" s="40">
        <f t="shared" si="146"/>
        <v>0</v>
      </c>
      <c r="L367" s="40">
        <f t="shared" si="147"/>
        <v>1</v>
      </c>
      <c r="M367" s="41">
        <v>41779.881759740259</v>
      </c>
      <c r="N367" s="41">
        <v>4703.2907828947373</v>
      </c>
      <c r="O367" s="41">
        <f t="shared" si="170"/>
        <v>2872.9812810080221</v>
      </c>
      <c r="P367" s="42">
        <f t="shared" si="148"/>
        <v>1</v>
      </c>
      <c r="Q367" s="43">
        <v>1957</v>
      </c>
      <c r="R367" s="43">
        <v>2013</v>
      </c>
      <c r="S367" s="40">
        <f t="shared" si="149"/>
        <v>0</v>
      </c>
      <c r="T367" s="40" t="s">
        <v>1162</v>
      </c>
      <c r="U367" s="40">
        <f t="shared" si="150"/>
        <v>4</v>
      </c>
      <c r="V367" s="40" t="str">
        <f>IFERROR(VLOOKUP(A367,'Data Tables'!$L$3:$M$89,2,FALSE),"No")</f>
        <v>No</v>
      </c>
      <c r="W367" s="40">
        <f t="shared" si="151"/>
        <v>0</v>
      </c>
      <c r="X367" s="43"/>
      <c r="Y367" s="40">
        <f t="shared" si="152"/>
        <v>0</v>
      </c>
      <c r="Z367" s="43" t="s">
        <v>46</v>
      </c>
      <c r="AA367" s="40">
        <f t="shared" si="153"/>
        <v>4</v>
      </c>
      <c r="AB367" s="44" t="str">
        <f>IF(AND(E367="Manhattan",G367="Multifamily Housing"),IF(Q367&lt;1980,"Dual Fuel","Natural Gas"),IF(AND(E367="Manhattan",G367&lt;&gt;"Multifamily Housing"),IF(Q367&lt;1945,"Oil",IF(Q367&lt;1980,"Dual Fuel","Natural Gas")),IF(E367="Downstate/LI/HV",IF(Q367&lt;1980,"Dual Fuel","Natural Gas"),IF(Q367&lt;1945,"Dual Fuel","Natural Gas"))))</f>
        <v>Dual Fuel</v>
      </c>
      <c r="AC367" s="42">
        <f t="shared" si="154"/>
        <v>3</v>
      </c>
      <c r="AD367" s="41" t="s">
        <v>74</v>
      </c>
      <c r="AE367" s="42">
        <f t="shared" si="155"/>
        <v>2</v>
      </c>
      <c r="AF367" s="45">
        <v>1990</v>
      </c>
      <c r="AG367" s="40">
        <f t="shared" si="156"/>
        <v>2</v>
      </c>
      <c r="AH367" s="45" t="str">
        <f>IF(AND(E367="Upstate",Q367&gt;=1945),"Forced Air",IF(Q367&gt;=1980,"Hydronic",IF(AND(E367="Downstate/LI/HV",Q367&gt;=1945),"Forced Air","Steam")))</f>
        <v>Forced Air</v>
      </c>
      <c r="AI367" s="40">
        <f t="shared" si="157"/>
        <v>4</v>
      </c>
      <c r="AJ367" s="46" t="s">
        <v>42</v>
      </c>
      <c r="AK367" s="40">
        <f t="shared" si="158"/>
        <v>0</v>
      </c>
      <c r="AL367" s="9" t="s">
        <v>1048</v>
      </c>
      <c r="AM367" s="9">
        <f t="shared" si="159"/>
        <v>4</v>
      </c>
      <c r="AN367" s="9" t="s">
        <v>1055</v>
      </c>
      <c r="AO367" s="47">
        <f>VLOOKUP(AN367,'Data Tables'!$E$4:$F$15,2,FALSE)</f>
        <v>20.157194</v>
      </c>
      <c r="AP367" s="9">
        <f t="shared" si="160"/>
        <v>0</v>
      </c>
      <c r="AQ367" s="9" t="s">
        <v>1050</v>
      </c>
      <c r="AR367" s="9">
        <f t="shared" si="161"/>
        <v>2</v>
      </c>
      <c r="AS367" s="9" t="str">
        <f t="shared" si="162"/>
        <v>Not NYC</v>
      </c>
      <c r="AT367" s="9"/>
      <c r="AU367" s="9">
        <f t="shared" si="163"/>
        <v>0</v>
      </c>
      <c r="AV367" s="9">
        <f t="shared" si="164"/>
        <v>52</v>
      </c>
    </row>
    <row r="368" spans="1:48" x14ac:dyDescent="0.25">
      <c r="A368" s="9" t="s">
        <v>876</v>
      </c>
      <c r="B368" s="9" t="s">
        <v>877</v>
      </c>
      <c r="C368" s="9" t="s">
        <v>417</v>
      </c>
      <c r="D368" s="9" t="s">
        <v>418</v>
      </c>
      <c r="E368" t="s">
        <v>1035</v>
      </c>
      <c r="F368" t="str">
        <f t="shared" si="145"/>
        <v>Not NYC</v>
      </c>
      <c r="G368" s="9" t="s">
        <v>53</v>
      </c>
      <c r="H368" s="36">
        <v>42.928559999999997</v>
      </c>
      <c r="I368" s="36">
        <v>-78.855941000000001</v>
      </c>
      <c r="J368" s="40">
        <f t="shared" ref="J368:J378" si="171">IF(OR(G368="Hospitals",G368="Nursing Homes",G368="Hotels",G368="Airports"),4,IF(OR(G368="Multifamily Housing",G368="Correctional Facilities",G368="Military"),3,IF(G368="Colleges &amp; Universities",2,IF(G368="Office",0,666))))</f>
        <v>2</v>
      </c>
      <c r="K368" s="40">
        <f t="shared" si="146"/>
        <v>0</v>
      </c>
      <c r="L368" s="40">
        <f t="shared" si="147"/>
        <v>1</v>
      </c>
      <c r="M368" s="41">
        <v>36525.407727272723</v>
      </c>
      <c r="N368" s="41">
        <v>4111.7783552631572</v>
      </c>
      <c r="O368" s="41">
        <f t="shared" si="170"/>
        <v>2511.6589195989304</v>
      </c>
      <c r="P368" s="42">
        <f t="shared" si="148"/>
        <v>1</v>
      </c>
      <c r="Q368" s="43">
        <v>1937</v>
      </c>
      <c r="R368" s="43">
        <v>2003</v>
      </c>
      <c r="S368" s="40">
        <f t="shared" si="149"/>
        <v>0</v>
      </c>
      <c r="T368" s="40"/>
      <c r="U368" s="40">
        <f t="shared" si="150"/>
        <v>0</v>
      </c>
      <c r="V368" s="40" t="str">
        <f>IFERROR(VLOOKUP(A368,'Data Tables'!$L$3:$M$89,2,FALSE),"No")</f>
        <v>No</v>
      </c>
      <c r="W368" s="40">
        <f t="shared" si="151"/>
        <v>0</v>
      </c>
      <c r="X368" s="43"/>
      <c r="Y368" s="40">
        <f t="shared" si="152"/>
        <v>0</v>
      </c>
      <c r="Z368" s="43" t="s">
        <v>46</v>
      </c>
      <c r="AA368" s="40">
        <f t="shared" si="153"/>
        <v>4</v>
      </c>
      <c r="AB368" s="44" t="str">
        <f>IF(AND(E368="Manhattan",G368="Multifamily Housing"),IF(Q368&lt;1980,"Dual Fuel","Natural Gas"),IF(AND(E368="Manhattan",G368&lt;&gt;"Multifamily Housing"),IF(Q368&lt;1945,"Oil",IF(Q368&lt;1980,"Dual Fuel","Natural Gas")),IF(E368="Downstate/LI/HV",IF(Q368&lt;1980,"Dual Fuel","Natural Gas"),IF(Q368&lt;1945,"Dual Fuel","Natural Gas"))))</f>
        <v>Dual Fuel</v>
      </c>
      <c r="AC368" s="42">
        <f t="shared" si="154"/>
        <v>3</v>
      </c>
      <c r="AD368" s="44" t="str">
        <f>IF(AND(E368="Upstate",Q368&gt;=1945),"Furnace",IF(Q368&gt;=1980,"HW Boiler",IF(AND(E368="Downstate/LI/HV",Q368&gt;=1945),"Furnace","Steam Boiler")))</f>
        <v>Steam Boiler</v>
      </c>
      <c r="AE368" s="42">
        <f t="shared" si="155"/>
        <v>2</v>
      </c>
      <c r="AF368" s="45">
        <v>1990</v>
      </c>
      <c r="AG368" s="40">
        <f t="shared" si="156"/>
        <v>2</v>
      </c>
      <c r="AH368" s="45" t="str">
        <f>IF(AND(E368="Upstate",Q368&gt;=1945),"Forced Air",IF(Q368&gt;=1980,"Hydronic",IF(AND(E368="Downstate/LI/HV",Q368&gt;=1945),"Forced Air","Steam")))</f>
        <v>Steam</v>
      </c>
      <c r="AI368" s="40">
        <f t="shared" si="157"/>
        <v>2</v>
      </c>
      <c r="AJ368" s="46" t="s">
        <v>42</v>
      </c>
      <c r="AK368" s="40">
        <f t="shared" si="158"/>
        <v>0</v>
      </c>
      <c r="AL368" s="9" t="s">
        <v>1060</v>
      </c>
      <c r="AM368" s="9">
        <f t="shared" si="159"/>
        <v>2</v>
      </c>
      <c r="AN368" s="9" t="s">
        <v>1047</v>
      </c>
      <c r="AO368" s="47">
        <f>VLOOKUP(AN368,'Data Tables'!$E$4:$F$15,2,FALSE)</f>
        <v>8.6002589999999994</v>
      </c>
      <c r="AP368" s="9">
        <f t="shared" si="160"/>
        <v>4</v>
      </c>
      <c r="AQ368" s="9" t="s">
        <v>1061</v>
      </c>
      <c r="AR368" s="9">
        <f t="shared" si="161"/>
        <v>4</v>
      </c>
      <c r="AS368" s="9" t="str">
        <f t="shared" si="162"/>
        <v>Not NYC</v>
      </c>
      <c r="AT368" s="9"/>
      <c r="AU368" s="9">
        <f t="shared" si="163"/>
        <v>0</v>
      </c>
      <c r="AV368" s="9">
        <f t="shared" si="164"/>
        <v>51</v>
      </c>
    </row>
    <row r="369" spans="1:48" hidden="1" x14ac:dyDescent="0.25">
      <c r="A369" s="9" t="s">
        <v>173</v>
      </c>
      <c r="B369" s="9" t="s">
        <v>174</v>
      </c>
      <c r="C369" s="9" t="s">
        <v>62</v>
      </c>
      <c r="D369" s="9" t="s">
        <v>63</v>
      </c>
      <c r="E369" t="s">
        <v>63</v>
      </c>
      <c r="F369" t="str">
        <f t="shared" si="145"/>
        <v>NYC</v>
      </c>
      <c r="G369" s="9" t="s">
        <v>53</v>
      </c>
      <c r="H369" s="36">
        <v>40.735266600000003</v>
      </c>
      <c r="I369" s="36">
        <v>-73.988215800000006</v>
      </c>
      <c r="J369" s="40">
        <f t="shared" si="171"/>
        <v>2</v>
      </c>
      <c r="K369" s="40">
        <f t="shared" si="146"/>
        <v>0</v>
      </c>
      <c r="L369" s="40">
        <f t="shared" si="147"/>
        <v>1</v>
      </c>
      <c r="M369" s="41">
        <v>162814.47656319998</v>
      </c>
      <c r="N369" s="41">
        <v>18394.203022828071</v>
      </c>
      <c r="O369" s="41">
        <f t="shared" si="170"/>
        <v>11195.889594257695</v>
      </c>
      <c r="P369" s="42">
        <f t="shared" si="148"/>
        <v>3</v>
      </c>
      <c r="Q369" s="43">
        <v>2004</v>
      </c>
      <c r="R369" s="43"/>
      <c r="S369" s="40">
        <f t="shared" si="149"/>
        <v>0</v>
      </c>
      <c r="T369" s="40"/>
      <c r="U369" s="40">
        <f t="shared" si="150"/>
        <v>0</v>
      </c>
      <c r="V369" s="40" t="str">
        <f>IFERROR(VLOOKUP(A369,'Data Tables'!$L$3:$M$89,2,FALSE),"No")</f>
        <v>No</v>
      </c>
      <c r="W369" s="40">
        <f t="shared" si="151"/>
        <v>0</v>
      </c>
      <c r="X369" s="43"/>
      <c r="Y369" s="40">
        <f t="shared" si="152"/>
        <v>0</v>
      </c>
      <c r="Z369" s="41" t="s">
        <v>40</v>
      </c>
      <c r="AA369" s="40">
        <f t="shared" si="153"/>
        <v>0</v>
      </c>
      <c r="AB369" s="44" t="str">
        <f>IF(AND(E369="Manhattan",G369="Multifamily Housing"),IF(Q369&lt;1980,"Dual Fuel","Natural Gas"),IF(AND(E369="Manhattan",G369&lt;&gt;"Multifamily Housing"),IF(Q369&lt;1945,"Oil",IF(Q369&lt;1980,"Dual Fuel","Natural Gas")),IF(E369="Downstate/LI/HV",IF(Q369&lt;1980,"Dual Fuel","Natural Gas"),IF(Q369&lt;1945,"Dual Fuel","Natural Gas"))))</f>
        <v>Natural Gas</v>
      </c>
      <c r="AC369" s="42">
        <f t="shared" si="154"/>
        <v>2</v>
      </c>
      <c r="AD369" s="44" t="str">
        <f>IF(AND(E369="Upstate",Q369&gt;=1945),"Furnace",IF(Q369&gt;=1980,"HW Boiler",IF(AND(E369="Downstate/LI/HV",Q369&gt;=1945),"Furnace","Steam Boiler")))</f>
        <v>HW Boiler</v>
      </c>
      <c r="AE369" s="42">
        <f t="shared" si="155"/>
        <v>4</v>
      </c>
      <c r="AF369" s="45">
        <v>1990</v>
      </c>
      <c r="AG369" s="40">
        <f t="shared" si="156"/>
        <v>2</v>
      </c>
      <c r="AH369" s="45" t="str">
        <f>IF(AND(E369="Upstate",Q369&gt;=1945),"Forced Air",IF(Q369&gt;=1980,"Hydronic",IF(AND(E369="Downstate/LI/HV",Q369&gt;=1945),"Forced Air","Steam")))</f>
        <v>Hydronic</v>
      </c>
      <c r="AI369" s="40">
        <f t="shared" si="157"/>
        <v>4</v>
      </c>
      <c r="AJ369" s="46" t="s">
        <v>42</v>
      </c>
      <c r="AK369" s="40">
        <f t="shared" si="158"/>
        <v>0</v>
      </c>
      <c r="AL369" s="9" t="s">
        <v>1048</v>
      </c>
      <c r="AM369" s="9">
        <f t="shared" si="159"/>
        <v>4</v>
      </c>
      <c r="AN369" s="9" t="s">
        <v>1055</v>
      </c>
      <c r="AO369" s="47">
        <f>VLOOKUP(AN369,'Data Tables'!$E$4:$F$15,2,FALSE)</f>
        <v>20.157194</v>
      </c>
      <c r="AP369" s="9">
        <f t="shared" si="160"/>
        <v>0</v>
      </c>
      <c r="AQ369" s="9" t="s">
        <v>1050</v>
      </c>
      <c r="AR369" s="9">
        <f t="shared" si="161"/>
        <v>2</v>
      </c>
      <c r="AS369" s="9" t="str">
        <f t="shared" si="162"/>
        <v>NYC Natural Gas</v>
      </c>
      <c r="AT369" s="9"/>
      <c r="AU369" s="9">
        <f t="shared" si="163"/>
        <v>2</v>
      </c>
      <c r="AV369" s="9">
        <f t="shared" si="164"/>
        <v>51</v>
      </c>
    </row>
    <row r="370" spans="1:48" x14ac:dyDescent="0.25">
      <c r="A370" s="9" t="s">
        <v>839</v>
      </c>
      <c r="B370" s="9" t="s">
        <v>840</v>
      </c>
      <c r="C370" s="9" t="s">
        <v>841</v>
      </c>
      <c r="D370" s="9" t="s">
        <v>842</v>
      </c>
      <c r="E370" t="s">
        <v>1035</v>
      </c>
      <c r="F370" t="str">
        <f t="shared" si="145"/>
        <v>Not NYC</v>
      </c>
      <c r="G370" s="9" t="s">
        <v>53</v>
      </c>
      <c r="H370" s="36">
        <v>42.672533999999999</v>
      </c>
      <c r="I370" s="36">
        <v>-74.498258000000007</v>
      </c>
      <c r="J370" s="40">
        <f t="shared" si="171"/>
        <v>2</v>
      </c>
      <c r="K370" s="40">
        <f t="shared" si="146"/>
        <v>0</v>
      </c>
      <c r="L370" s="40">
        <f t="shared" si="147"/>
        <v>1</v>
      </c>
      <c r="M370" s="41">
        <v>38070.841266233765</v>
      </c>
      <c r="N370" s="41">
        <v>4285.7525986842102</v>
      </c>
      <c r="O370" s="41">
        <f t="shared" si="170"/>
        <v>2617.9302023663108</v>
      </c>
      <c r="P370" s="42">
        <f t="shared" si="148"/>
        <v>1</v>
      </c>
      <c r="Q370" s="43">
        <v>1916</v>
      </c>
      <c r="R370" s="43">
        <v>2018</v>
      </c>
      <c r="S370" s="40">
        <f t="shared" si="149"/>
        <v>0</v>
      </c>
      <c r="T370" s="40" t="s">
        <v>1162</v>
      </c>
      <c r="U370" s="40">
        <f t="shared" si="150"/>
        <v>4</v>
      </c>
      <c r="V370" s="40" t="str">
        <f>IFERROR(VLOOKUP(A370,'Data Tables'!$L$3:$M$89,2,FALSE),"No")</f>
        <v>No</v>
      </c>
      <c r="W370" s="40">
        <f t="shared" si="151"/>
        <v>0</v>
      </c>
      <c r="X370" s="43"/>
      <c r="Y370" s="40">
        <f t="shared" si="152"/>
        <v>0</v>
      </c>
      <c r="Z370" s="43" t="s">
        <v>831</v>
      </c>
      <c r="AA370" s="40">
        <f t="shared" si="153"/>
        <v>0</v>
      </c>
      <c r="AB370" s="43" t="s">
        <v>41</v>
      </c>
      <c r="AC370" s="42">
        <f t="shared" si="154"/>
        <v>2</v>
      </c>
      <c r="AD370" s="41" t="s">
        <v>48</v>
      </c>
      <c r="AE370" s="42">
        <f t="shared" si="155"/>
        <v>3</v>
      </c>
      <c r="AF370" s="43">
        <v>2019</v>
      </c>
      <c r="AG370" s="40">
        <f t="shared" si="156"/>
        <v>1</v>
      </c>
      <c r="AH370" s="43" t="s">
        <v>49</v>
      </c>
      <c r="AI370" s="40">
        <f t="shared" si="157"/>
        <v>2</v>
      </c>
      <c r="AJ370" s="46" t="s">
        <v>50</v>
      </c>
      <c r="AK370" s="40">
        <f t="shared" si="158"/>
        <v>3</v>
      </c>
      <c r="AL370" s="9" t="s">
        <v>1064</v>
      </c>
      <c r="AM370" s="9">
        <f t="shared" si="159"/>
        <v>1</v>
      </c>
      <c r="AN370" s="9" t="s">
        <v>1047</v>
      </c>
      <c r="AO370" s="47">
        <f>VLOOKUP(AN370,'Data Tables'!$E$4:$F$15,2,FALSE)</f>
        <v>8.6002589999999994</v>
      </c>
      <c r="AP370" s="9">
        <f t="shared" si="160"/>
        <v>4</v>
      </c>
      <c r="AQ370" s="9" t="s">
        <v>1061</v>
      </c>
      <c r="AR370" s="9">
        <f t="shared" si="161"/>
        <v>4</v>
      </c>
      <c r="AS370" s="9" t="str">
        <f t="shared" si="162"/>
        <v>Not NYC</v>
      </c>
      <c r="AT370" s="9"/>
      <c r="AU370" s="9">
        <f t="shared" si="163"/>
        <v>0</v>
      </c>
      <c r="AV370" s="9">
        <f t="shared" si="164"/>
        <v>51</v>
      </c>
    </row>
    <row r="371" spans="1:48" x14ac:dyDescent="0.25">
      <c r="A371" s="9" t="s">
        <v>576</v>
      </c>
      <c r="B371" s="9" t="s">
        <v>577</v>
      </c>
      <c r="C371" s="9" t="s">
        <v>578</v>
      </c>
      <c r="D371" s="9" t="s">
        <v>442</v>
      </c>
      <c r="E371" t="s">
        <v>1034</v>
      </c>
      <c r="F371" t="str">
        <f t="shared" si="145"/>
        <v>Not NYC</v>
      </c>
      <c r="G371" s="9" t="s">
        <v>76</v>
      </c>
      <c r="H371" s="36">
        <v>41.026290000000003</v>
      </c>
      <c r="I371" s="36">
        <v>-73.769482999999994</v>
      </c>
      <c r="J371" s="40">
        <f t="shared" si="171"/>
        <v>4</v>
      </c>
      <c r="K371" s="40">
        <f t="shared" si="146"/>
        <v>4</v>
      </c>
      <c r="L371" s="40">
        <f t="shared" si="147"/>
        <v>4</v>
      </c>
      <c r="M371" s="41">
        <v>80622.749622532981</v>
      </c>
      <c r="N371" s="41">
        <v>35155.26873075567</v>
      </c>
      <c r="O371" s="41">
        <f t="shared" si="170"/>
        <v>5543.9996652200625</v>
      </c>
      <c r="P371" s="42">
        <f t="shared" si="148"/>
        <v>2</v>
      </c>
      <c r="Q371" s="43">
        <v>1924</v>
      </c>
      <c r="R371" s="43">
        <v>2021</v>
      </c>
      <c r="S371" s="40">
        <f t="shared" si="149"/>
        <v>0</v>
      </c>
      <c r="T371" s="40"/>
      <c r="U371" s="40">
        <f t="shared" si="150"/>
        <v>0</v>
      </c>
      <c r="V371" s="40" t="str">
        <f>IFERROR(VLOOKUP(A371,'Data Tables'!$L$3:$M$89,2,FALSE),"No")</f>
        <v>No</v>
      </c>
      <c r="W371" s="40">
        <f t="shared" si="151"/>
        <v>0</v>
      </c>
      <c r="X371" s="43"/>
      <c r="Y371" s="40">
        <f t="shared" si="152"/>
        <v>0</v>
      </c>
      <c r="Z371" s="43" t="s">
        <v>40</v>
      </c>
      <c r="AA371" s="40">
        <f t="shared" si="153"/>
        <v>0</v>
      </c>
      <c r="AB371" s="44" t="str">
        <f>IF(AND(E371="Manhattan",G371="Multifamily Housing"),IF(Q371&lt;1980,"Dual Fuel","Natural Gas"),IF(AND(E371="Manhattan",G371&lt;&gt;"Multifamily Housing"),IF(Q371&lt;1945,"Oil",IF(Q371&lt;1980,"Dual Fuel","Natural Gas")),IF(E371="Downstate/LI/HV",IF(Q371&lt;1980,"Dual Fuel","Natural Gas"),IF(Q371&lt;1945,"Dual Fuel","Natural Gas"))))</f>
        <v>Dual Fuel</v>
      </c>
      <c r="AC371" s="42">
        <f t="shared" si="154"/>
        <v>3</v>
      </c>
      <c r="AD371" s="44" t="str">
        <f>IF(AND(E371="Upstate",Q371&gt;=1945),"Furnace",IF(Q371&gt;=1980,"HW Boiler",IF(AND(E371="Downstate/LI/HV",Q371&gt;=1945),"Furnace","Steam Boiler")))</f>
        <v>Steam Boiler</v>
      </c>
      <c r="AE371" s="42">
        <f t="shared" si="155"/>
        <v>2</v>
      </c>
      <c r="AF371" s="45">
        <v>1990</v>
      </c>
      <c r="AG371" s="40">
        <f t="shared" si="156"/>
        <v>2</v>
      </c>
      <c r="AH371" s="45" t="str">
        <f t="shared" ref="AH371:AH381" si="172">IF(AND(E371="Upstate",Q371&gt;=1945),"Forced Air",IF(Q371&gt;=1980,"Hydronic",IF(AND(E371="Downstate/LI/HV",Q371&gt;=1945),"Forced Air","Steam")))</f>
        <v>Steam</v>
      </c>
      <c r="AI371" s="40">
        <f t="shared" si="157"/>
        <v>2</v>
      </c>
      <c r="AJ371" s="46" t="s">
        <v>42</v>
      </c>
      <c r="AK371" s="40">
        <f t="shared" si="158"/>
        <v>0</v>
      </c>
      <c r="AL371" s="9" t="s">
        <v>1048</v>
      </c>
      <c r="AM371" s="9">
        <f t="shared" si="159"/>
        <v>4</v>
      </c>
      <c r="AN371" s="9" t="s">
        <v>1055</v>
      </c>
      <c r="AO371" s="47">
        <f>VLOOKUP(AN371,'Data Tables'!$E$4:$F$15,2,FALSE)</f>
        <v>20.157194</v>
      </c>
      <c r="AP371" s="9">
        <f t="shared" si="160"/>
        <v>0</v>
      </c>
      <c r="AQ371" s="9" t="s">
        <v>1050</v>
      </c>
      <c r="AR371" s="9">
        <f t="shared" si="161"/>
        <v>2</v>
      </c>
      <c r="AS371" s="9" t="str">
        <f t="shared" si="162"/>
        <v>Not NYC</v>
      </c>
      <c r="AT371" s="9"/>
      <c r="AU371" s="9">
        <f t="shared" si="163"/>
        <v>0</v>
      </c>
      <c r="AV371" s="9">
        <f t="shared" si="164"/>
        <v>50</v>
      </c>
    </row>
    <row r="372" spans="1:48" x14ac:dyDescent="0.25">
      <c r="A372" s="9" t="s">
        <v>583</v>
      </c>
      <c r="B372" s="9" t="s">
        <v>584</v>
      </c>
      <c r="C372" s="9" t="s">
        <v>585</v>
      </c>
      <c r="D372" s="9" t="s">
        <v>442</v>
      </c>
      <c r="E372" t="s">
        <v>1034</v>
      </c>
      <c r="F372" t="str">
        <f t="shared" si="145"/>
        <v>Not NYC</v>
      </c>
      <c r="G372" s="9" t="s">
        <v>76</v>
      </c>
      <c r="H372" s="36">
        <v>40.928975000000001</v>
      </c>
      <c r="I372" s="36">
        <v>-73.896648999999996</v>
      </c>
      <c r="J372" s="40">
        <f t="shared" si="171"/>
        <v>4</v>
      </c>
      <c r="K372" s="40">
        <f t="shared" si="146"/>
        <v>4</v>
      </c>
      <c r="L372" s="40">
        <f t="shared" si="147"/>
        <v>4</v>
      </c>
      <c r="M372" s="41">
        <v>78705.837119955191</v>
      </c>
      <c r="N372" s="41">
        <v>34319.40572091069</v>
      </c>
      <c r="O372" s="41">
        <f t="shared" si="170"/>
        <v>5412.1837407780959</v>
      </c>
      <c r="P372" s="42">
        <f t="shared" si="148"/>
        <v>2</v>
      </c>
      <c r="Q372" s="43">
        <v>1888</v>
      </c>
      <c r="R372" s="43">
        <v>2021</v>
      </c>
      <c r="S372" s="40">
        <f t="shared" si="149"/>
        <v>0</v>
      </c>
      <c r="T372" s="40"/>
      <c r="U372" s="40">
        <f t="shared" si="150"/>
        <v>0</v>
      </c>
      <c r="V372" s="40" t="str">
        <f>IFERROR(VLOOKUP(A372,'Data Tables'!$L$3:$M$89,2,FALSE),"No")</f>
        <v>No</v>
      </c>
      <c r="W372" s="40">
        <f t="shared" si="151"/>
        <v>0</v>
      </c>
      <c r="X372" s="43"/>
      <c r="Y372" s="40">
        <f t="shared" si="152"/>
        <v>0</v>
      </c>
      <c r="Z372" s="43" t="s">
        <v>156</v>
      </c>
      <c r="AA372" s="40">
        <f t="shared" si="153"/>
        <v>0</v>
      </c>
      <c r="AB372" s="44" t="str">
        <f>IF(AND(E372="Manhattan",G372="Multifamily Housing"),IF(Q372&lt;1980,"Dual Fuel","Natural Gas"),IF(AND(E372="Manhattan",G372&lt;&gt;"Multifamily Housing"),IF(Q372&lt;1945,"Oil",IF(Q372&lt;1980,"Dual Fuel","Natural Gas")),IF(E372="Downstate/LI/HV",IF(Q372&lt;1980,"Dual Fuel","Natural Gas"),IF(Q372&lt;1945,"Dual Fuel","Natural Gas"))))</f>
        <v>Dual Fuel</v>
      </c>
      <c r="AC372" s="42">
        <f t="shared" si="154"/>
        <v>3</v>
      </c>
      <c r="AD372" s="44" t="str">
        <f>IF(AND(E372="Upstate",Q372&gt;=1945),"Furnace",IF(Q372&gt;=1980,"HW Boiler",IF(AND(E372="Downstate/LI/HV",Q372&gt;=1945),"Furnace","Steam Boiler")))</f>
        <v>Steam Boiler</v>
      </c>
      <c r="AE372" s="42">
        <f t="shared" si="155"/>
        <v>2</v>
      </c>
      <c r="AF372" s="45">
        <v>1990</v>
      </c>
      <c r="AG372" s="40">
        <f t="shared" si="156"/>
        <v>2</v>
      </c>
      <c r="AH372" s="45" t="str">
        <f t="shared" si="172"/>
        <v>Steam</v>
      </c>
      <c r="AI372" s="40">
        <f t="shared" si="157"/>
        <v>2</v>
      </c>
      <c r="AJ372" s="46" t="s">
        <v>42</v>
      </c>
      <c r="AK372" s="40">
        <f t="shared" si="158"/>
        <v>0</v>
      </c>
      <c r="AL372" s="9" t="s">
        <v>1048</v>
      </c>
      <c r="AM372" s="9">
        <f t="shared" si="159"/>
        <v>4</v>
      </c>
      <c r="AN372" s="9" t="s">
        <v>1055</v>
      </c>
      <c r="AO372" s="47">
        <f>VLOOKUP(AN372,'Data Tables'!$E$4:$F$15,2,FALSE)</f>
        <v>20.157194</v>
      </c>
      <c r="AP372" s="9">
        <f t="shared" si="160"/>
        <v>0</v>
      </c>
      <c r="AQ372" s="9" t="s">
        <v>1050</v>
      </c>
      <c r="AR372" s="9">
        <f t="shared" si="161"/>
        <v>2</v>
      </c>
      <c r="AS372" s="9" t="str">
        <f t="shared" si="162"/>
        <v>Not NYC</v>
      </c>
      <c r="AT372" s="9"/>
      <c r="AU372" s="9">
        <f t="shared" si="163"/>
        <v>0</v>
      </c>
      <c r="AV372" s="9">
        <f t="shared" si="164"/>
        <v>50</v>
      </c>
    </row>
    <row r="373" spans="1:48" x14ac:dyDescent="0.25">
      <c r="A373" s="9" t="s">
        <v>646</v>
      </c>
      <c r="B373" s="9" t="s">
        <v>647</v>
      </c>
      <c r="C373" s="9" t="s">
        <v>648</v>
      </c>
      <c r="D373" s="9" t="s">
        <v>442</v>
      </c>
      <c r="E373" t="s">
        <v>1034</v>
      </c>
      <c r="F373" t="str">
        <f t="shared" si="145"/>
        <v>Not NYC</v>
      </c>
      <c r="G373" s="9" t="s">
        <v>53</v>
      </c>
      <c r="H373" s="36">
        <v>40.925725</v>
      </c>
      <c r="I373" s="36">
        <v>-73.788045999999994</v>
      </c>
      <c r="J373" s="40">
        <f t="shared" si="171"/>
        <v>2</v>
      </c>
      <c r="K373" s="40">
        <f t="shared" si="146"/>
        <v>0</v>
      </c>
      <c r="L373" s="40">
        <f t="shared" si="147"/>
        <v>1</v>
      </c>
      <c r="M373" s="41">
        <v>63013.806233766227</v>
      </c>
      <c r="N373" s="41">
        <v>7093.6594736842108</v>
      </c>
      <c r="O373" s="41">
        <f t="shared" si="170"/>
        <v>4333.1258521925138</v>
      </c>
      <c r="P373" s="42">
        <f t="shared" si="148"/>
        <v>2</v>
      </c>
      <c r="Q373" s="43">
        <v>1958</v>
      </c>
      <c r="R373" s="43"/>
      <c r="S373" s="40">
        <f t="shared" si="149"/>
        <v>3</v>
      </c>
      <c r="T373" s="40"/>
      <c r="U373" s="40">
        <f t="shared" si="150"/>
        <v>0</v>
      </c>
      <c r="V373" s="40" t="str">
        <f>IFERROR(VLOOKUP(A373,'Data Tables'!$L$3:$M$89,2,FALSE),"No")</f>
        <v>No</v>
      </c>
      <c r="W373" s="40">
        <f t="shared" si="151"/>
        <v>0</v>
      </c>
      <c r="X373" s="43"/>
      <c r="Y373" s="40">
        <f t="shared" si="152"/>
        <v>0</v>
      </c>
      <c r="Z373" s="43" t="s">
        <v>77</v>
      </c>
      <c r="AA373" s="40">
        <f t="shared" si="153"/>
        <v>1</v>
      </c>
      <c r="AB373" s="44" t="str">
        <f>IF(AND(E373="Manhattan",G373="Multifamily Housing"),IF(Q373&lt;1980,"Dual Fuel","Natural Gas"),IF(AND(E373="Manhattan",G373&lt;&gt;"Multifamily Housing"),IF(Q373&lt;1945,"Oil",IF(Q373&lt;1980,"Dual Fuel","Natural Gas")),IF(E373="Downstate/LI/HV",IF(Q373&lt;1980,"Dual Fuel","Natural Gas"),IF(Q373&lt;1945,"Dual Fuel","Natural Gas"))))</f>
        <v>Dual Fuel</v>
      </c>
      <c r="AC373" s="42">
        <f t="shared" si="154"/>
        <v>3</v>
      </c>
      <c r="AD373" s="44" t="str">
        <f>IF(AND(E373="Upstate",Q373&gt;=1945),"Furnace",IF(Q373&gt;=1980,"HW Boiler",IF(AND(E373="Downstate/LI/HV",Q373&gt;=1945),"Furnace","Steam Boiler")))</f>
        <v>Furnace</v>
      </c>
      <c r="AE373" s="42">
        <f t="shared" si="155"/>
        <v>3</v>
      </c>
      <c r="AF373" s="45">
        <v>1990</v>
      </c>
      <c r="AG373" s="40">
        <f t="shared" si="156"/>
        <v>2</v>
      </c>
      <c r="AH373" s="45" t="str">
        <f t="shared" si="172"/>
        <v>Forced Air</v>
      </c>
      <c r="AI373" s="40">
        <f t="shared" si="157"/>
        <v>4</v>
      </c>
      <c r="AJ373" s="46" t="s">
        <v>42</v>
      </c>
      <c r="AK373" s="40">
        <f t="shared" si="158"/>
        <v>0</v>
      </c>
      <c r="AL373" s="9" t="s">
        <v>1048</v>
      </c>
      <c r="AM373" s="9">
        <f t="shared" si="159"/>
        <v>4</v>
      </c>
      <c r="AN373" s="9" t="s">
        <v>1055</v>
      </c>
      <c r="AO373" s="47">
        <f>VLOOKUP(AN373,'Data Tables'!$E$4:$F$15,2,FALSE)</f>
        <v>20.157194</v>
      </c>
      <c r="AP373" s="9">
        <f t="shared" si="160"/>
        <v>0</v>
      </c>
      <c r="AQ373" s="9" t="s">
        <v>1050</v>
      </c>
      <c r="AR373" s="9">
        <f t="shared" si="161"/>
        <v>2</v>
      </c>
      <c r="AS373" s="9" t="str">
        <f t="shared" si="162"/>
        <v>Not NYC</v>
      </c>
      <c r="AT373" s="9"/>
      <c r="AU373" s="9">
        <f t="shared" si="163"/>
        <v>0</v>
      </c>
      <c r="AV373" s="9">
        <f t="shared" si="164"/>
        <v>50</v>
      </c>
    </row>
    <row r="374" spans="1:48" x14ac:dyDescent="0.25">
      <c r="A374" s="9" t="s">
        <v>673</v>
      </c>
      <c r="B374" s="9" t="s">
        <v>674</v>
      </c>
      <c r="C374" s="9" t="s">
        <v>417</v>
      </c>
      <c r="D374" s="9" t="s">
        <v>418</v>
      </c>
      <c r="E374" t="s">
        <v>1035</v>
      </c>
      <c r="F374" t="str">
        <f t="shared" si="145"/>
        <v>Not NYC</v>
      </c>
      <c r="G374" s="9" t="s">
        <v>53</v>
      </c>
      <c r="H374" s="36">
        <v>42.925206000000003</v>
      </c>
      <c r="I374" s="36">
        <v>-78.852576999999997</v>
      </c>
      <c r="J374" s="40">
        <f t="shared" si="171"/>
        <v>2</v>
      </c>
      <c r="K374" s="40">
        <f t="shared" si="146"/>
        <v>0</v>
      </c>
      <c r="L374" s="40">
        <f t="shared" si="147"/>
        <v>1</v>
      </c>
      <c r="M374" s="41">
        <v>57563.244935064926</v>
      </c>
      <c r="N374" s="41">
        <v>6480.0728947368416</v>
      </c>
      <c r="O374" s="41">
        <f t="shared" si="170"/>
        <v>3958.319607593583</v>
      </c>
      <c r="P374" s="42">
        <f t="shared" si="148"/>
        <v>2</v>
      </c>
      <c r="Q374" s="43">
        <v>1913</v>
      </c>
      <c r="R374" s="43"/>
      <c r="S374" s="40">
        <f t="shared" si="149"/>
        <v>4</v>
      </c>
      <c r="T374" s="40"/>
      <c r="U374" s="40">
        <f t="shared" si="150"/>
        <v>0</v>
      </c>
      <c r="V374" s="40" t="str">
        <f>IFERROR(VLOOKUP(A374,'Data Tables'!$L$3:$M$89,2,FALSE),"No")</f>
        <v>No</v>
      </c>
      <c r="W374" s="40">
        <f t="shared" si="151"/>
        <v>0</v>
      </c>
      <c r="X374" s="43"/>
      <c r="Y374" s="40">
        <f t="shared" si="152"/>
        <v>0</v>
      </c>
      <c r="Z374" s="43" t="s">
        <v>675</v>
      </c>
      <c r="AA374" s="40">
        <f t="shared" si="153"/>
        <v>0</v>
      </c>
      <c r="AB374" s="44" t="str">
        <f>IF(AND(E374="Manhattan",G374="Multifamily Housing"),IF(Q374&lt;1980,"Dual Fuel","Natural Gas"),IF(AND(E374="Manhattan",G374&lt;&gt;"Multifamily Housing"),IF(Q374&lt;1945,"Oil",IF(Q374&lt;1980,"Dual Fuel","Natural Gas")),IF(E374="Downstate/LI/HV",IF(Q374&lt;1980,"Dual Fuel","Natural Gas"),IF(Q374&lt;1945,"Dual Fuel","Natural Gas"))))</f>
        <v>Dual Fuel</v>
      </c>
      <c r="AC374" s="42">
        <f t="shared" si="154"/>
        <v>3</v>
      </c>
      <c r="AD374" s="44" t="str">
        <f>IF(AND(E374="Upstate",Q374&gt;=1945),"Furnace",IF(Q374&gt;=1980,"HW Boiler",IF(AND(E374="Downstate/LI/HV",Q374&gt;=1945),"Furnace","Steam Boiler")))</f>
        <v>Steam Boiler</v>
      </c>
      <c r="AE374" s="42">
        <f t="shared" si="155"/>
        <v>2</v>
      </c>
      <c r="AF374" s="45">
        <v>1990</v>
      </c>
      <c r="AG374" s="40">
        <f t="shared" si="156"/>
        <v>2</v>
      </c>
      <c r="AH374" s="45" t="str">
        <f t="shared" si="172"/>
        <v>Steam</v>
      </c>
      <c r="AI374" s="40">
        <f t="shared" si="157"/>
        <v>2</v>
      </c>
      <c r="AJ374" s="46" t="s">
        <v>42</v>
      </c>
      <c r="AK374" s="40">
        <f t="shared" si="158"/>
        <v>0</v>
      </c>
      <c r="AL374" s="9" t="s">
        <v>1060</v>
      </c>
      <c r="AM374" s="9">
        <f t="shared" si="159"/>
        <v>2</v>
      </c>
      <c r="AN374" s="9" t="s">
        <v>1047</v>
      </c>
      <c r="AO374" s="47">
        <f>VLOOKUP(AN374,'Data Tables'!$E$4:$F$15,2,FALSE)</f>
        <v>8.6002589999999994</v>
      </c>
      <c r="AP374" s="9">
        <f t="shared" si="160"/>
        <v>4</v>
      </c>
      <c r="AQ374" s="9" t="s">
        <v>1061</v>
      </c>
      <c r="AR374" s="9">
        <f t="shared" si="161"/>
        <v>4</v>
      </c>
      <c r="AS374" s="9" t="str">
        <f t="shared" si="162"/>
        <v>Not NYC</v>
      </c>
      <c r="AT374" s="9"/>
      <c r="AU374" s="9">
        <f t="shared" si="163"/>
        <v>0</v>
      </c>
      <c r="AV374" s="9">
        <f t="shared" si="164"/>
        <v>50</v>
      </c>
    </row>
    <row r="375" spans="1:48" x14ac:dyDescent="0.25">
      <c r="A375" s="9" t="s">
        <v>734</v>
      </c>
      <c r="B375" s="9" t="s">
        <v>735</v>
      </c>
      <c r="C375" s="9" t="s">
        <v>648</v>
      </c>
      <c r="D375" s="9" t="s">
        <v>442</v>
      </c>
      <c r="E375" t="s">
        <v>1034</v>
      </c>
      <c r="F375" t="str">
        <f t="shared" si="145"/>
        <v>Not NYC</v>
      </c>
      <c r="G375" s="9" t="s">
        <v>76</v>
      </c>
      <c r="H375" s="36">
        <v>40.913066999999998</v>
      </c>
      <c r="I375" s="36">
        <v>-73.787218999999993</v>
      </c>
      <c r="J375" s="40">
        <f t="shared" si="171"/>
        <v>4</v>
      </c>
      <c r="K375" s="40">
        <f t="shared" si="146"/>
        <v>4</v>
      </c>
      <c r="L375" s="40">
        <f t="shared" si="147"/>
        <v>4</v>
      </c>
      <c r="M375" s="41">
        <v>49939.245124871311</v>
      </c>
      <c r="N375" s="41">
        <v>21775.833630031091</v>
      </c>
      <c r="O375" s="41">
        <f t="shared" si="170"/>
        <v>3434.0575029985043</v>
      </c>
      <c r="P375" s="42">
        <f t="shared" si="148"/>
        <v>1</v>
      </c>
      <c r="Q375" s="43">
        <v>1892</v>
      </c>
      <c r="R375" s="43">
        <v>2021</v>
      </c>
      <c r="S375" s="40">
        <f t="shared" si="149"/>
        <v>0</v>
      </c>
      <c r="T375" s="40"/>
      <c r="U375" s="40">
        <f t="shared" si="150"/>
        <v>0</v>
      </c>
      <c r="V375" s="40" t="str">
        <f>IFERROR(VLOOKUP(A375,'Data Tables'!$L$3:$M$89,2,FALSE),"No")</f>
        <v>No</v>
      </c>
      <c r="W375" s="40">
        <f t="shared" si="151"/>
        <v>0</v>
      </c>
      <c r="X375" s="43"/>
      <c r="Y375" s="40">
        <f t="shared" si="152"/>
        <v>0</v>
      </c>
      <c r="Z375" s="43" t="s">
        <v>77</v>
      </c>
      <c r="AA375" s="40">
        <f t="shared" si="153"/>
        <v>1</v>
      </c>
      <c r="AB375" s="44" t="str">
        <f>IF(AND(E375="Manhattan",G375="Multifamily Housing"),IF(Q375&lt;1980,"Dual Fuel","Natural Gas"),IF(AND(E375="Manhattan",G375&lt;&gt;"Multifamily Housing"),IF(Q375&lt;1945,"Oil",IF(Q375&lt;1980,"Dual Fuel","Natural Gas")),IF(E375="Downstate/LI/HV",IF(Q375&lt;1980,"Dual Fuel","Natural Gas"),IF(Q375&lt;1945,"Dual Fuel","Natural Gas"))))</f>
        <v>Dual Fuel</v>
      </c>
      <c r="AC375" s="42">
        <f t="shared" si="154"/>
        <v>3</v>
      </c>
      <c r="AD375" s="44" t="str">
        <f>IF(AND(E375="Upstate",Q375&gt;=1945),"Furnace",IF(Q375&gt;=1980,"HW Boiler",IF(AND(E375="Downstate/LI/HV",Q375&gt;=1945),"Furnace","Steam Boiler")))</f>
        <v>Steam Boiler</v>
      </c>
      <c r="AE375" s="42">
        <f t="shared" si="155"/>
        <v>2</v>
      </c>
      <c r="AF375" s="45">
        <v>1990</v>
      </c>
      <c r="AG375" s="40">
        <f t="shared" si="156"/>
        <v>2</v>
      </c>
      <c r="AH375" s="45" t="str">
        <f t="shared" si="172"/>
        <v>Steam</v>
      </c>
      <c r="AI375" s="40">
        <f t="shared" si="157"/>
        <v>2</v>
      </c>
      <c r="AJ375" s="46" t="s">
        <v>42</v>
      </c>
      <c r="AK375" s="40">
        <f t="shared" si="158"/>
        <v>0</v>
      </c>
      <c r="AL375" s="9" t="s">
        <v>1048</v>
      </c>
      <c r="AM375" s="9">
        <f t="shared" si="159"/>
        <v>4</v>
      </c>
      <c r="AN375" s="9" t="s">
        <v>1055</v>
      </c>
      <c r="AO375" s="47">
        <f>VLOOKUP(AN375,'Data Tables'!$E$4:$F$15,2,FALSE)</f>
        <v>20.157194</v>
      </c>
      <c r="AP375" s="9">
        <f t="shared" si="160"/>
        <v>0</v>
      </c>
      <c r="AQ375" s="9" t="s">
        <v>1050</v>
      </c>
      <c r="AR375" s="9">
        <f t="shared" si="161"/>
        <v>2</v>
      </c>
      <c r="AS375" s="9" t="str">
        <f t="shared" si="162"/>
        <v>Not NYC</v>
      </c>
      <c r="AT375" s="9"/>
      <c r="AU375" s="9">
        <f t="shared" si="163"/>
        <v>0</v>
      </c>
      <c r="AV375" s="9">
        <f t="shared" si="164"/>
        <v>50</v>
      </c>
    </row>
    <row r="376" spans="1:48" x14ac:dyDescent="0.25">
      <c r="A376" s="9" t="s">
        <v>903</v>
      </c>
      <c r="B376" s="9" t="s">
        <v>904</v>
      </c>
      <c r="C376" s="9" t="s">
        <v>863</v>
      </c>
      <c r="D376" s="9" t="s">
        <v>681</v>
      </c>
      <c r="E376" t="s">
        <v>1035</v>
      </c>
      <c r="F376" t="str">
        <f t="shared" si="145"/>
        <v>Not NYC</v>
      </c>
      <c r="G376" s="9" t="s">
        <v>76</v>
      </c>
      <c r="H376" s="36">
        <v>42.875830000000001</v>
      </c>
      <c r="I376" s="36">
        <v>-76.987382999999994</v>
      </c>
      <c r="J376" s="40">
        <f t="shared" si="171"/>
        <v>4</v>
      </c>
      <c r="K376" s="40">
        <f t="shared" si="146"/>
        <v>4</v>
      </c>
      <c r="L376" s="40">
        <f t="shared" si="147"/>
        <v>4</v>
      </c>
      <c r="M376" s="41">
        <v>34676.499297998678</v>
      </c>
      <c r="N376" s="41">
        <v>15120.566554359893</v>
      </c>
      <c r="O376" s="41">
        <f t="shared" si="170"/>
        <v>2384.5192752564972</v>
      </c>
      <c r="P376" s="42">
        <f t="shared" si="148"/>
        <v>1</v>
      </c>
      <c r="Q376" s="43">
        <v>1898</v>
      </c>
      <c r="R376" s="43">
        <v>2016</v>
      </c>
      <c r="S376" s="40">
        <f t="shared" si="149"/>
        <v>0</v>
      </c>
      <c r="T376" s="40"/>
      <c r="U376" s="40">
        <f t="shared" si="150"/>
        <v>0</v>
      </c>
      <c r="V376" s="40" t="str">
        <f>IFERROR(VLOOKUP(A376,'Data Tables'!$L$3:$M$89,2,FALSE),"No")</f>
        <v>No</v>
      </c>
      <c r="W376" s="40">
        <f t="shared" si="151"/>
        <v>0</v>
      </c>
      <c r="X376" s="43"/>
      <c r="Y376" s="40">
        <f t="shared" si="152"/>
        <v>0</v>
      </c>
      <c r="Z376" s="43" t="s">
        <v>156</v>
      </c>
      <c r="AA376" s="40">
        <f t="shared" si="153"/>
        <v>0</v>
      </c>
      <c r="AB376" s="43" t="s">
        <v>41</v>
      </c>
      <c r="AC376" s="42">
        <f t="shared" si="154"/>
        <v>2</v>
      </c>
      <c r="AD376" s="41" t="s">
        <v>104</v>
      </c>
      <c r="AE376" s="42">
        <f t="shared" si="155"/>
        <v>3</v>
      </c>
      <c r="AF376" s="43">
        <v>2003</v>
      </c>
      <c r="AG376" s="40">
        <f t="shared" si="156"/>
        <v>1</v>
      </c>
      <c r="AH376" s="45" t="str">
        <f t="shared" si="172"/>
        <v>Steam</v>
      </c>
      <c r="AI376" s="40">
        <f t="shared" si="157"/>
        <v>2</v>
      </c>
      <c r="AJ376" s="46" t="s">
        <v>42</v>
      </c>
      <c r="AK376" s="40">
        <f t="shared" si="158"/>
        <v>0</v>
      </c>
      <c r="AL376" s="9" t="s">
        <v>1060</v>
      </c>
      <c r="AM376" s="9">
        <f t="shared" si="159"/>
        <v>2</v>
      </c>
      <c r="AN376" s="9" t="s">
        <v>1053</v>
      </c>
      <c r="AO376" s="47">
        <f>VLOOKUP(AN376,'Data Tables'!$E$4:$F$15,2,FALSE)</f>
        <v>9.6621608999999999</v>
      </c>
      <c r="AP376" s="9">
        <f t="shared" si="160"/>
        <v>3</v>
      </c>
      <c r="AQ376" s="9" t="s">
        <v>1061</v>
      </c>
      <c r="AR376" s="9">
        <f t="shared" si="161"/>
        <v>4</v>
      </c>
      <c r="AS376" s="9" t="str">
        <f t="shared" si="162"/>
        <v>Not NYC</v>
      </c>
      <c r="AT376" s="9"/>
      <c r="AU376" s="9">
        <f t="shared" si="163"/>
        <v>0</v>
      </c>
      <c r="AV376" s="9">
        <f t="shared" si="164"/>
        <v>50</v>
      </c>
    </row>
    <row r="377" spans="1:48" x14ac:dyDescent="0.25">
      <c r="A377" s="9" t="s">
        <v>1030</v>
      </c>
      <c r="B377" s="9" t="s">
        <v>1031</v>
      </c>
      <c r="C377" s="9" t="s">
        <v>433</v>
      </c>
      <c r="D377" s="9" t="s">
        <v>434</v>
      </c>
      <c r="E377" t="s">
        <v>1035</v>
      </c>
      <c r="F377" t="str">
        <f t="shared" si="145"/>
        <v>Not NYC</v>
      </c>
      <c r="G377" s="9" t="s">
        <v>64</v>
      </c>
      <c r="H377" s="36">
        <v>43.154533440000002</v>
      </c>
      <c r="I377" s="36">
        <v>-77.604714000000001</v>
      </c>
      <c r="J377" s="40">
        <f t="shared" si="171"/>
        <v>0</v>
      </c>
      <c r="K377" s="40">
        <f t="shared" si="146"/>
        <v>1</v>
      </c>
      <c r="L377" s="40">
        <f t="shared" si="147"/>
        <v>2</v>
      </c>
      <c r="M377" s="41">
        <v>25635.723247937054</v>
      </c>
      <c r="N377" s="41">
        <v>11200.83908063711</v>
      </c>
      <c r="O377" s="41">
        <f t="shared" si="170"/>
        <v>1762.8329692257894</v>
      </c>
      <c r="P377" s="42">
        <f t="shared" si="148"/>
        <v>1</v>
      </c>
      <c r="Q377" s="43">
        <v>1967</v>
      </c>
      <c r="R377" s="43"/>
      <c r="S377" s="40">
        <f t="shared" si="149"/>
        <v>3</v>
      </c>
      <c r="T377" s="40"/>
      <c r="U377" s="40">
        <f t="shared" si="150"/>
        <v>0</v>
      </c>
      <c r="V377" s="40" t="str">
        <f>IFERROR(VLOOKUP(A377,'Data Tables'!$L$3:$M$89,2,FALSE),"No")</f>
        <v>No</v>
      </c>
      <c r="W377" s="40">
        <f t="shared" si="151"/>
        <v>0</v>
      </c>
      <c r="X377" s="43"/>
      <c r="Y377" s="40">
        <f t="shared" si="152"/>
        <v>0</v>
      </c>
      <c r="Z377" s="43" t="s">
        <v>40</v>
      </c>
      <c r="AA377" s="40">
        <f t="shared" si="153"/>
        <v>0</v>
      </c>
      <c r="AB377" s="44" t="str">
        <f>IF(AND(E377="Manhattan",G377="Multifamily Housing"),IF(Q377&lt;1980,"Dual Fuel","Natural Gas"),IF(AND(E377="Manhattan",G377&lt;&gt;"Multifamily Housing"),IF(Q377&lt;1945,"Oil",IF(Q377&lt;1980,"Dual Fuel","Natural Gas")),IF(E377="Downstate/LI/HV",IF(Q377&lt;1980,"Dual Fuel","Natural Gas"),IF(Q377&lt;1945,"Dual Fuel","Natural Gas"))))</f>
        <v>Natural Gas</v>
      </c>
      <c r="AC377" s="42">
        <f t="shared" si="154"/>
        <v>2</v>
      </c>
      <c r="AD377" s="44" t="str">
        <f>IF(AND(E377="Upstate",Q377&gt;=1945),"Furnace",IF(Q377&gt;=1980,"HW Boiler",IF(AND(E377="Downstate/LI/HV",Q377&gt;=1945),"Furnace","Steam Boiler")))</f>
        <v>Furnace</v>
      </c>
      <c r="AE377" s="42">
        <f t="shared" si="155"/>
        <v>3</v>
      </c>
      <c r="AF377" s="45">
        <v>1990</v>
      </c>
      <c r="AG377" s="40">
        <f t="shared" si="156"/>
        <v>2</v>
      </c>
      <c r="AH377" s="45" t="str">
        <f t="shared" si="172"/>
        <v>Forced Air</v>
      </c>
      <c r="AI377" s="40">
        <f t="shared" si="157"/>
        <v>4</v>
      </c>
      <c r="AJ377" s="46" t="s">
        <v>42</v>
      </c>
      <c r="AK377" s="40">
        <f t="shared" si="158"/>
        <v>0</v>
      </c>
      <c r="AL377" s="9" t="s">
        <v>1060</v>
      </c>
      <c r="AM377" s="9">
        <f t="shared" si="159"/>
        <v>2</v>
      </c>
      <c r="AN377" s="9" t="s">
        <v>1054</v>
      </c>
      <c r="AO377" s="47">
        <f>VLOOKUP(AN377,'Data Tables'!$E$4:$F$15,2,FALSE)</f>
        <v>10.88392</v>
      </c>
      <c r="AP377" s="9">
        <f t="shared" si="160"/>
        <v>3</v>
      </c>
      <c r="AQ377" s="9" t="s">
        <v>1061</v>
      </c>
      <c r="AR377" s="9">
        <f t="shared" si="161"/>
        <v>4</v>
      </c>
      <c r="AS377" s="9" t="str">
        <f t="shared" si="162"/>
        <v>Not NYC</v>
      </c>
      <c r="AT377" s="9"/>
      <c r="AU377" s="9">
        <f t="shared" si="163"/>
        <v>0</v>
      </c>
      <c r="AV377" s="9">
        <f t="shared" si="164"/>
        <v>50</v>
      </c>
    </row>
    <row r="378" spans="1:48" hidden="1" x14ac:dyDescent="0.25">
      <c r="A378" s="9" t="s">
        <v>332</v>
      </c>
      <c r="B378" s="9" t="s">
        <v>333</v>
      </c>
      <c r="C378" s="9" t="s">
        <v>38</v>
      </c>
      <c r="D378" s="9" t="s">
        <v>38</v>
      </c>
      <c r="E378" t="s">
        <v>1034</v>
      </c>
      <c r="F378" t="str">
        <f t="shared" si="145"/>
        <v>NYC</v>
      </c>
      <c r="G378" s="9" t="s">
        <v>53</v>
      </c>
      <c r="H378" s="36">
        <v>40.691469400000003</v>
      </c>
      <c r="I378" s="36">
        <v>-73.962895099999997</v>
      </c>
      <c r="J378" s="40">
        <f t="shared" si="171"/>
        <v>2</v>
      </c>
      <c r="K378" s="40">
        <f t="shared" si="146"/>
        <v>0</v>
      </c>
      <c r="L378" s="40">
        <f t="shared" si="147"/>
        <v>1</v>
      </c>
      <c r="M378" s="41">
        <v>49926.258592941173</v>
      </c>
      <c r="N378" s="41">
        <v>5640.491902894737</v>
      </c>
      <c r="O378" s="41">
        <f t="shared" si="170"/>
        <v>3433.1644879498963</v>
      </c>
      <c r="P378" s="42">
        <f t="shared" si="148"/>
        <v>1</v>
      </c>
      <c r="Q378" s="43">
        <v>1975</v>
      </c>
      <c r="R378" s="43">
        <v>2021</v>
      </c>
      <c r="S378" s="40">
        <f t="shared" si="149"/>
        <v>0</v>
      </c>
      <c r="T378" s="40"/>
      <c r="U378" s="40">
        <f t="shared" si="150"/>
        <v>0</v>
      </c>
      <c r="V378" s="40" t="str">
        <f>IFERROR(VLOOKUP(A378,'Data Tables'!$L$3:$M$89,2,FALSE),"No")</f>
        <v>Yes</v>
      </c>
      <c r="W378" s="40">
        <f t="shared" si="151"/>
        <v>4</v>
      </c>
      <c r="X378" s="43"/>
      <c r="Y378" s="40">
        <f t="shared" si="152"/>
        <v>0</v>
      </c>
      <c r="Z378" s="41" t="s">
        <v>77</v>
      </c>
      <c r="AA378" s="40">
        <f t="shared" si="153"/>
        <v>1</v>
      </c>
      <c r="AB378" s="41" t="s">
        <v>41</v>
      </c>
      <c r="AC378" s="42">
        <f t="shared" si="154"/>
        <v>2</v>
      </c>
      <c r="AD378" s="41" t="s">
        <v>74</v>
      </c>
      <c r="AE378" s="42">
        <f t="shared" si="155"/>
        <v>2</v>
      </c>
      <c r="AF378" s="45">
        <v>1990</v>
      </c>
      <c r="AG378" s="40">
        <f t="shared" si="156"/>
        <v>2</v>
      </c>
      <c r="AH378" s="45" t="str">
        <f t="shared" si="172"/>
        <v>Forced Air</v>
      </c>
      <c r="AI378" s="40">
        <f t="shared" si="157"/>
        <v>4</v>
      </c>
      <c r="AJ378" s="46" t="s">
        <v>42</v>
      </c>
      <c r="AK378" s="40">
        <f t="shared" si="158"/>
        <v>0</v>
      </c>
      <c r="AL378" s="9" t="s">
        <v>1048</v>
      </c>
      <c r="AM378" s="9">
        <f t="shared" si="159"/>
        <v>4</v>
      </c>
      <c r="AN378" s="9" t="s">
        <v>1055</v>
      </c>
      <c r="AO378" s="47">
        <f>VLOOKUP(AN378,'Data Tables'!$E$4:$F$15,2,FALSE)</f>
        <v>20.157194</v>
      </c>
      <c r="AP378" s="9">
        <f t="shared" si="160"/>
        <v>0</v>
      </c>
      <c r="AQ378" s="9" t="s">
        <v>1050</v>
      </c>
      <c r="AR378" s="9">
        <f t="shared" si="161"/>
        <v>2</v>
      </c>
      <c r="AS378" s="9" t="str">
        <f t="shared" si="162"/>
        <v>NYC Natural Gas</v>
      </c>
      <c r="AT378" s="9"/>
      <c r="AU378" s="9">
        <f t="shared" si="163"/>
        <v>2</v>
      </c>
      <c r="AV378" s="9">
        <f t="shared" si="164"/>
        <v>50</v>
      </c>
    </row>
    <row r="379" spans="1:48" x14ac:dyDescent="0.25">
      <c r="A379" s="9" t="s">
        <v>973</v>
      </c>
      <c r="B379" s="9" t="s">
        <v>974</v>
      </c>
      <c r="C379" s="9" t="s">
        <v>534</v>
      </c>
      <c r="D379" s="9" t="s">
        <v>535</v>
      </c>
      <c r="E379" t="s">
        <v>1034</v>
      </c>
      <c r="F379" t="str">
        <f t="shared" si="145"/>
        <v>Not NYC</v>
      </c>
      <c r="G379" s="9" t="s">
        <v>53</v>
      </c>
      <c r="H379" s="36">
        <v>41.724245000000003</v>
      </c>
      <c r="I379" s="36">
        <v>-73.904651999999999</v>
      </c>
      <c r="J379" s="40">
        <v>1</v>
      </c>
      <c r="K379" s="40">
        <f t="shared" si="146"/>
        <v>0</v>
      </c>
      <c r="L379" s="40">
        <f t="shared" si="147"/>
        <v>1</v>
      </c>
      <c r="M379" s="41">
        <v>30114.351175324668</v>
      </c>
      <c r="N379" s="41">
        <v>3390.0658486842103</v>
      </c>
      <c r="O379" s="41">
        <f t="shared" si="170"/>
        <v>2070.8045014090908</v>
      </c>
      <c r="P379" s="42">
        <f t="shared" si="148"/>
        <v>1</v>
      </c>
      <c r="Q379" s="43">
        <v>1913</v>
      </c>
      <c r="R379" s="43">
        <v>2022</v>
      </c>
      <c r="S379" s="40">
        <f t="shared" si="149"/>
        <v>0</v>
      </c>
      <c r="T379" s="40" t="s">
        <v>1162</v>
      </c>
      <c r="U379" s="40">
        <f t="shared" si="150"/>
        <v>4</v>
      </c>
      <c r="V379" s="40" t="str">
        <f>IFERROR(VLOOKUP(A379,'Data Tables'!$L$3:$M$89,2,FALSE),"No")</f>
        <v>No</v>
      </c>
      <c r="W379" s="40">
        <f t="shared" si="151"/>
        <v>0</v>
      </c>
      <c r="X379" s="43"/>
      <c r="Y379" s="40">
        <f t="shared" si="152"/>
        <v>0</v>
      </c>
      <c r="Z379" s="43" t="s">
        <v>46</v>
      </c>
      <c r="AA379" s="40">
        <f t="shared" si="153"/>
        <v>4</v>
      </c>
      <c r="AB379" s="44" t="str">
        <f>IF(AND(E379="Manhattan",G379="Multifamily Housing"),IF(Q379&lt;1980,"Dual Fuel","Natural Gas"),IF(AND(E379="Manhattan",G379&lt;&gt;"Multifamily Housing"),IF(Q379&lt;1945,"Oil",IF(Q379&lt;1980,"Dual Fuel","Natural Gas")),IF(E379="Downstate/LI/HV",IF(Q379&lt;1980,"Dual Fuel","Natural Gas"),IF(Q379&lt;1945,"Dual Fuel","Natural Gas"))))</f>
        <v>Dual Fuel</v>
      </c>
      <c r="AC379" s="42">
        <f t="shared" si="154"/>
        <v>3</v>
      </c>
      <c r="AD379" s="44" t="str">
        <f>IF(AND(E379="Upstate",Q379&gt;=1945),"Furnace",IF(Q379&gt;=1980,"HW Boiler",IF(AND(E379="Downstate/LI/HV",Q379&gt;=1945),"Furnace","Steam Boiler")))</f>
        <v>Steam Boiler</v>
      </c>
      <c r="AE379" s="42">
        <f t="shared" si="155"/>
        <v>2</v>
      </c>
      <c r="AF379" s="45">
        <v>1990</v>
      </c>
      <c r="AG379" s="40">
        <f t="shared" si="156"/>
        <v>2</v>
      </c>
      <c r="AH379" s="45" t="str">
        <f t="shared" si="172"/>
        <v>Steam</v>
      </c>
      <c r="AI379" s="40">
        <f t="shared" si="157"/>
        <v>2</v>
      </c>
      <c r="AJ379" s="46" t="s">
        <v>42</v>
      </c>
      <c r="AK379" s="40">
        <f t="shared" si="158"/>
        <v>0</v>
      </c>
      <c r="AL379" s="9" t="s">
        <v>1060</v>
      </c>
      <c r="AM379" s="9">
        <f t="shared" si="159"/>
        <v>2</v>
      </c>
      <c r="AN379" s="9" t="s">
        <v>1056</v>
      </c>
      <c r="AO379" s="47">
        <f>VLOOKUP(AN379,'Data Tables'!$E$4:$F$15,2,FALSE)</f>
        <v>13.229555</v>
      </c>
      <c r="AP379" s="9">
        <f t="shared" si="160"/>
        <v>2</v>
      </c>
      <c r="AQ379" s="9" t="s">
        <v>1061</v>
      </c>
      <c r="AR379" s="9">
        <f t="shared" si="161"/>
        <v>4</v>
      </c>
      <c r="AS379" s="9" t="str">
        <f t="shared" si="162"/>
        <v>Not NYC</v>
      </c>
      <c r="AT379" s="9"/>
      <c r="AU379" s="9">
        <f t="shared" si="163"/>
        <v>0</v>
      </c>
      <c r="AV379" s="9">
        <f t="shared" si="164"/>
        <v>50</v>
      </c>
    </row>
    <row r="380" spans="1:48" x14ac:dyDescent="0.25">
      <c r="A380" s="9" t="s">
        <v>945</v>
      </c>
      <c r="B380" s="9" t="s">
        <v>946</v>
      </c>
      <c r="C380" s="9" t="s">
        <v>581</v>
      </c>
      <c r="D380" s="9" t="s">
        <v>582</v>
      </c>
      <c r="E380" t="s">
        <v>1035</v>
      </c>
      <c r="F380" t="str">
        <f t="shared" si="145"/>
        <v>Not NYC</v>
      </c>
      <c r="G380" s="9" t="s">
        <v>64</v>
      </c>
      <c r="H380" s="36">
        <v>43.085743999999998</v>
      </c>
      <c r="I380" s="36">
        <v>-79.057805000000002</v>
      </c>
      <c r="J380" s="40">
        <f t="shared" ref="J380:J391" si="173">IF(OR(G380="Hospitals",G380="Nursing Homes",G380="Hotels",G380="Airports"),4,IF(OR(G380="Multifamily Housing",G380="Correctional Facilities",G380="Military"),3,IF(G380="Colleges &amp; Universities",2,IF(G380="Office",0,666))))</f>
        <v>0</v>
      </c>
      <c r="K380" s="40">
        <f t="shared" si="146"/>
        <v>1</v>
      </c>
      <c r="L380" s="40">
        <f t="shared" si="147"/>
        <v>2</v>
      </c>
      <c r="M380" s="41">
        <v>32189.262604241838</v>
      </c>
      <c r="N380" s="41">
        <v>14064.23166093028</v>
      </c>
      <c r="O380" s="41">
        <f t="shared" si="170"/>
        <v>2213.4851755505124</v>
      </c>
      <c r="P380" s="42">
        <f t="shared" si="148"/>
        <v>1</v>
      </c>
      <c r="Q380" s="43">
        <v>2002</v>
      </c>
      <c r="R380" s="43">
        <v>2008</v>
      </c>
      <c r="S380" s="40">
        <f t="shared" si="149"/>
        <v>0</v>
      </c>
      <c r="T380" s="40"/>
      <c r="U380" s="40">
        <f t="shared" si="150"/>
        <v>0</v>
      </c>
      <c r="V380" s="40" t="str">
        <f>IFERROR(VLOOKUP(A380,'Data Tables'!$L$3:$M$89,2,FALSE),"No")</f>
        <v>No</v>
      </c>
      <c r="W380" s="40">
        <f t="shared" si="151"/>
        <v>0</v>
      </c>
      <c r="X380" s="43"/>
      <c r="Y380" s="40">
        <f t="shared" si="152"/>
        <v>0</v>
      </c>
      <c r="Z380" s="43" t="s">
        <v>77</v>
      </c>
      <c r="AA380" s="40">
        <f t="shared" si="153"/>
        <v>1</v>
      </c>
      <c r="AB380" s="43" t="s">
        <v>947</v>
      </c>
      <c r="AC380" s="42">
        <f t="shared" si="154"/>
        <v>2</v>
      </c>
      <c r="AD380" s="41" t="s">
        <v>104</v>
      </c>
      <c r="AE380" s="42">
        <f t="shared" si="155"/>
        <v>3</v>
      </c>
      <c r="AF380" s="45">
        <v>1990</v>
      </c>
      <c r="AG380" s="40">
        <f t="shared" si="156"/>
        <v>2</v>
      </c>
      <c r="AH380" s="45" t="str">
        <f t="shared" si="172"/>
        <v>Forced Air</v>
      </c>
      <c r="AI380" s="40">
        <f t="shared" si="157"/>
        <v>4</v>
      </c>
      <c r="AJ380" s="46" t="s">
        <v>42</v>
      </c>
      <c r="AK380" s="40">
        <f t="shared" si="158"/>
        <v>0</v>
      </c>
      <c r="AL380" s="9" t="s">
        <v>1060</v>
      </c>
      <c r="AM380" s="9">
        <f t="shared" si="159"/>
        <v>2</v>
      </c>
      <c r="AN380" s="9" t="s">
        <v>1047</v>
      </c>
      <c r="AO380" s="47">
        <f>VLOOKUP(AN380,'Data Tables'!$E$4:$F$15,2,FALSE)</f>
        <v>8.6002589999999994</v>
      </c>
      <c r="AP380" s="9">
        <f t="shared" si="160"/>
        <v>4</v>
      </c>
      <c r="AQ380" s="9" t="s">
        <v>1061</v>
      </c>
      <c r="AR380" s="9">
        <f t="shared" si="161"/>
        <v>4</v>
      </c>
      <c r="AS380" s="9" t="str">
        <f t="shared" si="162"/>
        <v>Not NYC</v>
      </c>
      <c r="AT380" s="9"/>
      <c r="AU380" s="9">
        <f t="shared" si="163"/>
        <v>0</v>
      </c>
      <c r="AV380" s="9">
        <f t="shared" si="164"/>
        <v>49</v>
      </c>
    </row>
    <row r="381" spans="1:48" x14ac:dyDescent="0.25">
      <c r="A381" s="9" t="s">
        <v>709</v>
      </c>
      <c r="B381" s="9" t="s">
        <v>710</v>
      </c>
      <c r="C381" s="9" t="s">
        <v>711</v>
      </c>
      <c r="D381" s="9" t="s">
        <v>535</v>
      </c>
      <c r="E381" t="s">
        <v>1034</v>
      </c>
      <c r="F381" t="str">
        <f t="shared" si="145"/>
        <v>Not NYC</v>
      </c>
      <c r="G381" s="9" t="s">
        <v>53</v>
      </c>
      <c r="H381" s="36">
        <v>41.745806000000002</v>
      </c>
      <c r="I381" s="36">
        <v>-73.933231000000006</v>
      </c>
      <c r="J381" s="40">
        <f t="shared" si="173"/>
        <v>2</v>
      </c>
      <c r="K381" s="40">
        <f t="shared" si="146"/>
        <v>0</v>
      </c>
      <c r="L381" s="40">
        <f t="shared" si="147"/>
        <v>1</v>
      </c>
      <c r="M381" s="41">
        <v>52029.595811688312</v>
      </c>
      <c r="N381" s="41">
        <v>5857.1328618421057</v>
      </c>
      <c r="O381" s="41">
        <f t="shared" si="170"/>
        <v>3577.7998531684498</v>
      </c>
      <c r="P381" s="42">
        <f t="shared" si="148"/>
        <v>2</v>
      </c>
      <c r="Q381" s="43">
        <v>1970</v>
      </c>
      <c r="R381" s="43"/>
      <c r="S381" s="40">
        <f t="shared" si="149"/>
        <v>3</v>
      </c>
      <c r="T381" s="40"/>
      <c r="U381" s="40">
        <f t="shared" si="150"/>
        <v>0</v>
      </c>
      <c r="V381" s="40" t="str">
        <f>IFERROR(VLOOKUP(A381,'Data Tables'!$L$3:$M$89,2,FALSE),"No")</f>
        <v>Yes</v>
      </c>
      <c r="W381" s="40">
        <f t="shared" si="151"/>
        <v>4</v>
      </c>
      <c r="X381" s="43"/>
      <c r="Y381" s="40">
        <f t="shared" si="152"/>
        <v>0</v>
      </c>
      <c r="Z381" s="43" t="s">
        <v>156</v>
      </c>
      <c r="AA381" s="40">
        <f t="shared" si="153"/>
        <v>0</v>
      </c>
      <c r="AB381" s="44" t="str">
        <f>IF(AND(E381="Manhattan",G381="Multifamily Housing"),IF(Q381&lt;1980,"Dual Fuel","Natural Gas"),IF(AND(E381="Manhattan",G381&lt;&gt;"Multifamily Housing"),IF(Q381&lt;1945,"Oil",IF(Q381&lt;1980,"Dual Fuel","Natural Gas")),IF(E381="Downstate/LI/HV",IF(Q381&lt;1980,"Dual Fuel","Natural Gas"),IF(Q381&lt;1945,"Dual Fuel","Natural Gas"))))</f>
        <v>Dual Fuel</v>
      </c>
      <c r="AC381" s="42">
        <f t="shared" si="154"/>
        <v>3</v>
      </c>
      <c r="AD381" s="41" t="s">
        <v>88</v>
      </c>
      <c r="AE381" s="42">
        <f t="shared" si="155"/>
        <v>1</v>
      </c>
      <c r="AF381" s="45">
        <v>1990</v>
      </c>
      <c r="AG381" s="40">
        <f t="shared" si="156"/>
        <v>2</v>
      </c>
      <c r="AH381" s="45" t="str">
        <f t="shared" si="172"/>
        <v>Forced Air</v>
      </c>
      <c r="AI381" s="40">
        <f t="shared" si="157"/>
        <v>4</v>
      </c>
      <c r="AJ381" s="46" t="s">
        <v>42</v>
      </c>
      <c r="AK381" s="40">
        <f t="shared" si="158"/>
        <v>0</v>
      </c>
      <c r="AL381" s="9" t="s">
        <v>1060</v>
      </c>
      <c r="AM381" s="9">
        <f t="shared" si="159"/>
        <v>2</v>
      </c>
      <c r="AN381" s="9" t="s">
        <v>1056</v>
      </c>
      <c r="AO381" s="47">
        <f>VLOOKUP(AN381,'Data Tables'!$E$4:$F$15,2,FALSE)</f>
        <v>13.229555</v>
      </c>
      <c r="AP381" s="9">
        <f t="shared" si="160"/>
        <v>2</v>
      </c>
      <c r="AQ381" s="9" t="s">
        <v>1061</v>
      </c>
      <c r="AR381" s="9">
        <f t="shared" si="161"/>
        <v>0</v>
      </c>
      <c r="AS381" s="9" t="str">
        <f t="shared" si="162"/>
        <v>Not NYC</v>
      </c>
      <c r="AT381" s="9"/>
      <c r="AU381" s="9">
        <f t="shared" si="163"/>
        <v>0</v>
      </c>
      <c r="AV381" s="9">
        <f t="shared" si="164"/>
        <v>49</v>
      </c>
    </row>
    <row r="382" spans="1:48" hidden="1" x14ac:dyDescent="0.25">
      <c r="A382" s="9" t="s">
        <v>354</v>
      </c>
      <c r="B382" s="9" t="s">
        <v>355</v>
      </c>
      <c r="C382" s="9" t="s">
        <v>62</v>
      </c>
      <c r="D382" s="9" t="s">
        <v>63</v>
      </c>
      <c r="E382" t="s">
        <v>63</v>
      </c>
      <c r="F382" t="str">
        <f t="shared" si="145"/>
        <v>NYC</v>
      </c>
      <c r="G382" s="9" t="s">
        <v>53</v>
      </c>
      <c r="H382" s="36">
        <v>40.747626699999998</v>
      </c>
      <c r="I382" s="36">
        <v>-73.983484700000005</v>
      </c>
      <c r="J382" s="40">
        <f t="shared" si="173"/>
        <v>2</v>
      </c>
      <c r="K382" s="40">
        <f t="shared" si="146"/>
        <v>0</v>
      </c>
      <c r="L382" s="40">
        <f t="shared" si="147"/>
        <v>1</v>
      </c>
      <c r="M382" s="41">
        <v>25780.245091764704</v>
      </c>
      <c r="N382" s="41">
        <v>2912.5608005263157</v>
      </c>
      <c r="O382" s="41">
        <f t="shared" si="170"/>
        <v>1772.7709713101733</v>
      </c>
      <c r="P382" s="42">
        <f t="shared" si="148"/>
        <v>1</v>
      </c>
      <c r="Q382" s="43">
        <v>1927</v>
      </c>
      <c r="R382" s="43"/>
      <c r="S382" s="40">
        <f t="shared" si="149"/>
        <v>4</v>
      </c>
      <c r="T382" s="40"/>
      <c r="U382" s="40">
        <f t="shared" si="150"/>
        <v>0</v>
      </c>
      <c r="V382" s="40" t="str">
        <f>IFERROR(VLOOKUP(A382,'Data Tables'!$L$3:$M$89,2,FALSE),"No")</f>
        <v>No</v>
      </c>
      <c r="W382" s="40">
        <f t="shared" si="151"/>
        <v>0</v>
      </c>
      <c r="X382" s="43"/>
      <c r="Y382" s="40">
        <f t="shared" si="152"/>
        <v>0</v>
      </c>
      <c r="Z382" s="41" t="s">
        <v>40</v>
      </c>
      <c r="AA382" s="40">
        <f t="shared" si="153"/>
        <v>0</v>
      </c>
      <c r="AB382" s="41" t="s">
        <v>41</v>
      </c>
      <c r="AC382" s="42">
        <f t="shared" si="154"/>
        <v>2</v>
      </c>
      <c r="AD382" s="41" t="s">
        <v>54</v>
      </c>
      <c r="AE382" s="42">
        <f t="shared" si="155"/>
        <v>2</v>
      </c>
      <c r="AF382" s="45">
        <v>1990</v>
      </c>
      <c r="AG382" s="40">
        <f t="shared" si="156"/>
        <v>2</v>
      </c>
      <c r="AH382" s="43" t="s">
        <v>49</v>
      </c>
      <c r="AI382" s="40">
        <f t="shared" si="157"/>
        <v>2</v>
      </c>
      <c r="AJ382" s="46" t="s">
        <v>49</v>
      </c>
      <c r="AK382" s="40">
        <f t="shared" si="158"/>
        <v>1</v>
      </c>
      <c r="AL382" s="9" t="s">
        <v>1048</v>
      </c>
      <c r="AM382" s="9">
        <f t="shared" si="159"/>
        <v>4</v>
      </c>
      <c r="AN382" s="9" t="s">
        <v>1055</v>
      </c>
      <c r="AO382" s="47">
        <f>VLOOKUP(AN382,'Data Tables'!$E$4:$F$15,2,FALSE)</f>
        <v>20.157194</v>
      </c>
      <c r="AP382" s="9">
        <f t="shared" si="160"/>
        <v>0</v>
      </c>
      <c r="AQ382" s="9" t="s">
        <v>1050</v>
      </c>
      <c r="AR382" s="9">
        <f t="shared" si="161"/>
        <v>2</v>
      </c>
      <c r="AS382" s="9" t="str">
        <f t="shared" si="162"/>
        <v>NYC Natural Gas</v>
      </c>
      <c r="AT382" s="9"/>
      <c r="AU382" s="9">
        <f t="shared" si="163"/>
        <v>2</v>
      </c>
      <c r="AV382" s="9">
        <f t="shared" si="164"/>
        <v>49</v>
      </c>
    </row>
    <row r="383" spans="1:48" hidden="1" x14ac:dyDescent="0.25">
      <c r="A383" s="9" t="s">
        <v>349</v>
      </c>
      <c r="B383" s="9" t="s">
        <v>350</v>
      </c>
      <c r="C383" s="9" t="s">
        <v>62</v>
      </c>
      <c r="D383" s="9" t="s">
        <v>63</v>
      </c>
      <c r="E383" t="s">
        <v>63</v>
      </c>
      <c r="F383" t="str">
        <f t="shared" si="145"/>
        <v>NYC</v>
      </c>
      <c r="G383" s="9" t="s">
        <v>53</v>
      </c>
      <c r="H383" s="36">
        <v>40.750399999999999</v>
      </c>
      <c r="I383" s="36">
        <v>-73.941500000000005</v>
      </c>
      <c r="J383" s="40">
        <f t="shared" si="173"/>
        <v>2</v>
      </c>
      <c r="K383" s="40">
        <f t="shared" si="146"/>
        <v>0</v>
      </c>
      <c r="L383" s="40">
        <f t="shared" si="147"/>
        <v>1</v>
      </c>
      <c r="M383" s="41">
        <v>29628.908837647061</v>
      </c>
      <c r="N383" s="41">
        <v>3347.3692021052625</v>
      </c>
      <c r="O383" s="41">
        <f t="shared" si="170"/>
        <v>2037.4232018358482</v>
      </c>
      <c r="P383" s="42">
        <f t="shared" si="148"/>
        <v>1</v>
      </c>
      <c r="Q383" s="43">
        <v>1949</v>
      </c>
      <c r="R383" s="43"/>
      <c r="S383" s="40">
        <f t="shared" si="149"/>
        <v>3</v>
      </c>
      <c r="T383" s="40"/>
      <c r="U383" s="40">
        <f t="shared" si="150"/>
        <v>0</v>
      </c>
      <c r="V383" s="40" t="str">
        <f>IFERROR(VLOOKUP(A383,'Data Tables'!$L$3:$M$89,2,FALSE),"No")</f>
        <v>No</v>
      </c>
      <c r="W383" s="40">
        <f t="shared" si="151"/>
        <v>0</v>
      </c>
      <c r="X383" s="43"/>
      <c r="Y383" s="40">
        <f t="shared" si="152"/>
        <v>0</v>
      </c>
      <c r="Z383" s="41" t="s">
        <v>40</v>
      </c>
      <c r="AA383" s="40">
        <f t="shared" si="153"/>
        <v>0</v>
      </c>
      <c r="AB383" s="44" t="str">
        <f>IF(AND(E383="Manhattan",G383="Multifamily Housing"),IF(Q383&lt;1980,"Dual Fuel","Natural Gas"),IF(AND(E383="Manhattan",G383&lt;&gt;"Multifamily Housing"),IF(Q383&lt;1945,"Oil",IF(Q383&lt;1980,"Dual Fuel","Natural Gas")),IF(E383="Downstate/LI/HV",IF(Q383&lt;1980,"Dual Fuel","Natural Gas"),IF(Q383&lt;1945,"Dual Fuel","Natural Gas"))))</f>
        <v>Dual Fuel</v>
      </c>
      <c r="AC383" s="42">
        <f t="shared" si="154"/>
        <v>3</v>
      </c>
      <c r="AD383" s="44" t="str">
        <f>IF(AND(E383="Upstate",Q383&gt;=1945),"Furnace",IF(Q383&gt;=1980,"HW Boiler",IF(AND(E383="Downstate/LI/HV",Q383&gt;=1945),"Furnace","Steam Boiler")))</f>
        <v>Steam Boiler</v>
      </c>
      <c r="AE383" s="42">
        <f t="shared" si="155"/>
        <v>2</v>
      </c>
      <c r="AF383" s="45">
        <v>1990</v>
      </c>
      <c r="AG383" s="40">
        <f t="shared" si="156"/>
        <v>2</v>
      </c>
      <c r="AH383" s="45" t="str">
        <f>IF(AND(E383="Upstate",Q383&gt;=1945),"Forced Air",IF(Q383&gt;=1980,"Hydronic",IF(AND(E383="Downstate/LI/HV",Q383&gt;=1945),"Forced Air","Steam")))</f>
        <v>Steam</v>
      </c>
      <c r="AI383" s="40">
        <f t="shared" si="157"/>
        <v>2</v>
      </c>
      <c r="AJ383" s="46" t="s">
        <v>42</v>
      </c>
      <c r="AK383" s="40">
        <f t="shared" si="158"/>
        <v>0</v>
      </c>
      <c r="AL383" s="9" t="s">
        <v>1048</v>
      </c>
      <c r="AM383" s="9">
        <f t="shared" si="159"/>
        <v>4</v>
      </c>
      <c r="AN383" s="9" t="s">
        <v>1055</v>
      </c>
      <c r="AO383" s="47">
        <f>VLOOKUP(AN383,'Data Tables'!$E$4:$F$15,2,FALSE)</f>
        <v>20.157194</v>
      </c>
      <c r="AP383" s="9">
        <f t="shared" si="160"/>
        <v>0</v>
      </c>
      <c r="AQ383" s="9" t="s">
        <v>1050</v>
      </c>
      <c r="AR383" s="9">
        <f t="shared" si="161"/>
        <v>2</v>
      </c>
      <c r="AS383" s="9" t="str">
        <f t="shared" si="162"/>
        <v>NYC Dual Fuel</v>
      </c>
      <c r="AT383" s="9"/>
      <c r="AU383" s="9">
        <f t="shared" si="163"/>
        <v>3</v>
      </c>
      <c r="AV383" s="9">
        <f t="shared" si="164"/>
        <v>49</v>
      </c>
    </row>
    <row r="384" spans="1:48" x14ac:dyDescent="0.25">
      <c r="A384" s="9" t="s">
        <v>664</v>
      </c>
      <c r="B384" s="9" t="s">
        <v>665</v>
      </c>
      <c r="C384" s="9" t="s">
        <v>666</v>
      </c>
      <c r="D384" s="9" t="s">
        <v>442</v>
      </c>
      <c r="E384" t="s">
        <v>1034</v>
      </c>
      <c r="F384" t="str">
        <f t="shared" si="145"/>
        <v>Not NYC</v>
      </c>
      <c r="G384" s="9" t="s">
        <v>339</v>
      </c>
      <c r="H384" s="36">
        <v>41.152921631509599</v>
      </c>
      <c r="I384" s="36">
        <v>-73.868688328609593</v>
      </c>
      <c r="J384" s="40">
        <f t="shared" si="173"/>
        <v>3</v>
      </c>
      <c r="K384" s="40">
        <f t="shared" si="146"/>
        <v>1</v>
      </c>
      <c r="L384" s="40">
        <f t="shared" si="147"/>
        <v>1</v>
      </c>
      <c r="M384" s="41">
        <v>59629.349273924039</v>
      </c>
      <c r="N384" s="41">
        <v>32713.323559999997</v>
      </c>
      <c r="O384" s="41">
        <f t="shared" si="170"/>
        <v>4100.3946647774828</v>
      </c>
      <c r="P384" s="42">
        <f t="shared" si="148"/>
        <v>2</v>
      </c>
      <c r="Q384" s="43">
        <v>1828</v>
      </c>
      <c r="R384" s="43"/>
      <c r="S384" s="40">
        <f t="shared" si="149"/>
        <v>4</v>
      </c>
      <c r="T384" s="40" t="s">
        <v>1162</v>
      </c>
      <c r="U384" s="40">
        <f t="shared" si="150"/>
        <v>4</v>
      </c>
      <c r="V384" s="40" t="str">
        <f>IFERROR(VLOOKUP(A384,'Data Tables'!$L$3:$M$89,2,FALSE),"No")</f>
        <v>No</v>
      </c>
      <c r="W384" s="40">
        <f t="shared" si="151"/>
        <v>0</v>
      </c>
      <c r="X384" s="43"/>
      <c r="Y384" s="40">
        <f t="shared" si="152"/>
        <v>0</v>
      </c>
      <c r="Z384" s="43" t="s">
        <v>156</v>
      </c>
      <c r="AA384" s="40">
        <f t="shared" si="153"/>
        <v>0</v>
      </c>
      <c r="AB384" s="44" t="str">
        <f>IF(AND(E384="Manhattan",G384="Multifamily Housing"),IF(Q384&lt;1980,"Dual Fuel","Natural Gas"),IF(AND(E384="Manhattan",G384&lt;&gt;"Multifamily Housing"),IF(Q384&lt;1945,"Oil",IF(Q384&lt;1980,"Dual Fuel","Natural Gas")),IF(E384="Downstate/LI/HV",IF(Q384&lt;1980,"Dual Fuel","Natural Gas"),IF(Q384&lt;1945,"Dual Fuel","Natural Gas"))))</f>
        <v>Dual Fuel</v>
      </c>
      <c r="AC384" s="42">
        <f t="shared" si="154"/>
        <v>3</v>
      </c>
      <c r="AD384" s="44" t="str">
        <f>IF(AND(E384="Upstate",Q384&gt;=1945),"Furnace",IF(Q384&gt;=1980,"HW Boiler",IF(AND(E384="Downstate/LI/HV",Q384&gt;=1945),"Furnace","Steam Boiler")))</f>
        <v>Steam Boiler</v>
      </c>
      <c r="AE384" s="42">
        <f t="shared" si="155"/>
        <v>2</v>
      </c>
      <c r="AF384" s="45">
        <v>1990</v>
      </c>
      <c r="AG384" s="40">
        <f t="shared" si="156"/>
        <v>2</v>
      </c>
      <c r="AH384" s="45" t="str">
        <f>IF(AND(E384="Upstate",Q384&gt;=1945),"Forced Air",IF(Q384&gt;=1980,"Hydronic",IF(AND(E384="Downstate/LI/HV",Q384&gt;=1945),"Forced Air","Steam")))</f>
        <v>Steam</v>
      </c>
      <c r="AI384" s="40">
        <f t="shared" si="157"/>
        <v>2</v>
      </c>
      <c r="AJ384" s="46" t="s">
        <v>42</v>
      </c>
      <c r="AK384" s="40">
        <f t="shared" si="158"/>
        <v>0</v>
      </c>
      <c r="AL384" s="9" t="s">
        <v>1048</v>
      </c>
      <c r="AM384" s="9">
        <f t="shared" si="159"/>
        <v>4</v>
      </c>
      <c r="AN384" s="9" t="s">
        <v>1055</v>
      </c>
      <c r="AO384" s="47">
        <f>VLOOKUP(AN384,'Data Tables'!$E$4:$F$15,2,FALSE)</f>
        <v>20.157194</v>
      </c>
      <c r="AP384" s="9">
        <f t="shared" si="160"/>
        <v>0</v>
      </c>
      <c r="AQ384" s="9" t="s">
        <v>1050</v>
      </c>
      <c r="AR384" s="9">
        <f t="shared" si="161"/>
        <v>2</v>
      </c>
      <c r="AS384" s="9" t="str">
        <f t="shared" si="162"/>
        <v>Not NYC</v>
      </c>
      <c r="AT384" s="9"/>
      <c r="AU384" s="9">
        <f t="shared" si="163"/>
        <v>0</v>
      </c>
      <c r="AV384" s="9">
        <f t="shared" si="164"/>
        <v>49</v>
      </c>
    </row>
    <row r="385" spans="1:48" x14ac:dyDescent="0.25">
      <c r="A385" s="9" t="s">
        <v>966</v>
      </c>
      <c r="B385" s="9" t="s">
        <v>420</v>
      </c>
      <c r="C385" s="9" t="s">
        <v>417</v>
      </c>
      <c r="D385" s="9" t="s">
        <v>418</v>
      </c>
      <c r="E385" t="s">
        <v>1035</v>
      </c>
      <c r="F385" t="str">
        <f t="shared" si="145"/>
        <v>Not NYC</v>
      </c>
      <c r="G385" s="9" t="s">
        <v>53</v>
      </c>
      <c r="H385" s="36">
        <v>42.897039999999997</v>
      </c>
      <c r="I385" s="36">
        <v>-78.868570000000005</v>
      </c>
      <c r="J385" s="40">
        <f t="shared" si="173"/>
        <v>2</v>
      </c>
      <c r="K385" s="40">
        <f t="shared" si="146"/>
        <v>0</v>
      </c>
      <c r="L385" s="40">
        <f t="shared" si="147"/>
        <v>1</v>
      </c>
      <c r="M385" s="41">
        <v>30315.186317254163</v>
      </c>
      <c r="N385" s="41">
        <v>3412.6744830827065</v>
      </c>
      <c r="O385" s="41">
        <f t="shared" si="170"/>
        <v>2084.6148708747132</v>
      </c>
      <c r="P385" s="42">
        <f t="shared" si="148"/>
        <v>1</v>
      </c>
      <c r="Q385" s="43">
        <v>1846</v>
      </c>
      <c r="R385" s="43">
        <v>2017</v>
      </c>
      <c r="S385" s="40">
        <f t="shared" si="149"/>
        <v>0</v>
      </c>
      <c r="T385" s="40" t="s">
        <v>1162</v>
      </c>
      <c r="U385" s="40">
        <f t="shared" si="150"/>
        <v>4</v>
      </c>
      <c r="V385" s="40" t="str">
        <f>IFERROR(VLOOKUP(A385,'Data Tables'!$L$3:$M$89,2,FALSE),"No")</f>
        <v>No</v>
      </c>
      <c r="W385" s="40">
        <f t="shared" si="151"/>
        <v>0</v>
      </c>
      <c r="X385" s="43"/>
      <c r="Y385" s="40">
        <f t="shared" si="152"/>
        <v>0</v>
      </c>
      <c r="Z385" s="43" t="s">
        <v>67</v>
      </c>
      <c r="AA385" s="40">
        <f t="shared" si="153"/>
        <v>2</v>
      </c>
      <c r="AB385" s="44" t="str">
        <f>IF(AND(E385="Manhattan",G385="Multifamily Housing"),IF(Q385&lt;1980,"Dual Fuel","Natural Gas"),IF(AND(E385="Manhattan",G385&lt;&gt;"Multifamily Housing"),IF(Q385&lt;1945,"Oil",IF(Q385&lt;1980,"Dual Fuel","Natural Gas")),IF(E385="Downstate/LI/HV",IF(Q385&lt;1980,"Dual Fuel","Natural Gas"),IF(Q385&lt;1945,"Dual Fuel","Natural Gas"))))</f>
        <v>Dual Fuel</v>
      </c>
      <c r="AC385" s="42">
        <f t="shared" si="154"/>
        <v>3</v>
      </c>
      <c r="AD385" s="44" t="str">
        <f>IF(AND(E385="Upstate",Q385&gt;=1945),"Furnace",IF(Q385&gt;=1980,"HW Boiler",IF(AND(E385="Downstate/LI/HV",Q385&gt;=1945),"Furnace","Steam Boiler")))</f>
        <v>Steam Boiler</v>
      </c>
      <c r="AE385" s="42">
        <f t="shared" si="155"/>
        <v>2</v>
      </c>
      <c r="AF385" s="45">
        <v>1990</v>
      </c>
      <c r="AG385" s="40">
        <f t="shared" si="156"/>
        <v>2</v>
      </c>
      <c r="AH385" s="45" t="str">
        <f>IF(AND(E385="Upstate",Q385&gt;=1945),"Forced Air",IF(Q385&gt;=1980,"Hydronic",IF(AND(E385="Downstate/LI/HV",Q385&gt;=1945),"Forced Air","Steam")))</f>
        <v>Steam</v>
      </c>
      <c r="AI385" s="40">
        <f t="shared" si="157"/>
        <v>2</v>
      </c>
      <c r="AJ385" s="46" t="s">
        <v>42</v>
      </c>
      <c r="AK385" s="40">
        <f t="shared" si="158"/>
        <v>0</v>
      </c>
      <c r="AL385" s="9" t="s">
        <v>1060</v>
      </c>
      <c r="AM385" s="9">
        <f t="shared" si="159"/>
        <v>2</v>
      </c>
      <c r="AN385" s="9" t="s">
        <v>1047</v>
      </c>
      <c r="AO385" s="47">
        <f>VLOOKUP(AN385,'Data Tables'!$E$4:$F$15,2,FALSE)</f>
        <v>8.6002589999999994</v>
      </c>
      <c r="AP385" s="9">
        <f t="shared" si="160"/>
        <v>4</v>
      </c>
      <c r="AQ385" s="9" t="s">
        <v>1061</v>
      </c>
      <c r="AR385" s="9">
        <f t="shared" si="161"/>
        <v>4</v>
      </c>
      <c r="AS385" s="9" t="str">
        <f t="shared" si="162"/>
        <v>Not NYC</v>
      </c>
      <c r="AT385" s="9"/>
      <c r="AU385" s="9">
        <f t="shared" si="163"/>
        <v>0</v>
      </c>
      <c r="AV385" s="9">
        <f t="shared" si="164"/>
        <v>49</v>
      </c>
    </row>
    <row r="386" spans="1:48" x14ac:dyDescent="0.25">
      <c r="A386" s="9" t="s">
        <v>967</v>
      </c>
      <c r="B386" s="9" t="s">
        <v>968</v>
      </c>
      <c r="C386" s="9" t="s">
        <v>437</v>
      </c>
      <c r="D386" s="9" t="s">
        <v>437</v>
      </c>
      <c r="E386" t="s">
        <v>1034</v>
      </c>
      <c r="F386" t="str">
        <f t="shared" si="145"/>
        <v>Not NYC</v>
      </c>
      <c r="G386" s="9" t="s">
        <v>339</v>
      </c>
      <c r="H386" s="36">
        <v>42.751307093696099</v>
      </c>
      <c r="I386" s="36">
        <v>-73.820137735849897</v>
      </c>
      <c r="J386" s="40">
        <f t="shared" si="173"/>
        <v>3</v>
      </c>
      <c r="K386" s="40">
        <f t="shared" si="146"/>
        <v>1</v>
      </c>
      <c r="L386" s="40">
        <f t="shared" si="147"/>
        <v>1</v>
      </c>
      <c r="M386" s="41">
        <v>30268.705215189872</v>
      </c>
      <c r="N386" s="41">
        <v>16605.748</v>
      </c>
      <c r="O386" s="41">
        <f t="shared" si="170"/>
        <v>2081.4186115621742</v>
      </c>
      <c r="P386" s="42">
        <f t="shared" si="148"/>
        <v>1</v>
      </c>
      <c r="Q386" s="43">
        <v>1931</v>
      </c>
      <c r="R386" s="43">
        <v>2014</v>
      </c>
      <c r="S386" s="40">
        <f t="shared" si="149"/>
        <v>0</v>
      </c>
      <c r="T386" s="40" t="s">
        <v>1162</v>
      </c>
      <c r="U386" s="40">
        <f t="shared" si="150"/>
        <v>4</v>
      </c>
      <c r="V386" s="40" t="str">
        <f>IFERROR(VLOOKUP(A386,'Data Tables'!$L$3:$M$89,2,FALSE),"No")</f>
        <v>No</v>
      </c>
      <c r="W386" s="40">
        <f t="shared" si="151"/>
        <v>0</v>
      </c>
      <c r="X386" s="43"/>
      <c r="Y386" s="40">
        <f t="shared" si="152"/>
        <v>0</v>
      </c>
      <c r="Z386" s="43" t="s">
        <v>77</v>
      </c>
      <c r="AA386" s="40">
        <f t="shared" si="153"/>
        <v>1</v>
      </c>
      <c r="AB386" s="44" t="str">
        <f>IF(AND(E386="Manhattan",G386="Multifamily Housing"),IF(Q386&lt;1980,"Dual Fuel","Natural Gas"),IF(AND(E386="Manhattan",G386&lt;&gt;"Multifamily Housing"),IF(Q386&lt;1945,"Oil",IF(Q386&lt;1980,"Dual Fuel","Natural Gas")),IF(E386="Downstate/LI/HV",IF(Q386&lt;1980,"Dual Fuel","Natural Gas"),IF(Q386&lt;1945,"Dual Fuel","Natural Gas"))))</f>
        <v>Dual Fuel</v>
      </c>
      <c r="AC386" s="42">
        <f t="shared" si="154"/>
        <v>3</v>
      </c>
      <c r="AD386" s="44" t="str">
        <f>IF(AND(E386="Upstate",Q386&gt;=1945),"Furnace",IF(Q386&gt;=1980,"HW Boiler",IF(AND(E386="Downstate/LI/HV",Q386&gt;=1945),"Furnace","Steam Boiler")))</f>
        <v>Steam Boiler</v>
      </c>
      <c r="AE386" s="42">
        <f t="shared" si="155"/>
        <v>2</v>
      </c>
      <c r="AF386" s="45">
        <v>1990</v>
      </c>
      <c r="AG386" s="40">
        <f t="shared" si="156"/>
        <v>2</v>
      </c>
      <c r="AH386" s="45" t="str">
        <f>IF(AND(E386="Upstate",Q386&gt;=1945),"Forced Air",IF(Q386&gt;=1980,"Hydronic",IF(AND(E386="Downstate/LI/HV",Q386&gt;=1945),"Forced Air","Steam")))</f>
        <v>Steam</v>
      </c>
      <c r="AI386" s="40">
        <f t="shared" si="157"/>
        <v>2</v>
      </c>
      <c r="AJ386" s="46" t="s">
        <v>42</v>
      </c>
      <c r="AK386" s="40">
        <f t="shared" si="158"/>
        <v>0</v>
      </c>
      <c r="AL386" s="9" t="s">
        <v>1060</v>
      </c>
      <c r="AM386" s="9">
        <f t="shared" si="159"/>
        <v>2</v>
      </c>
      <c r="AN386" s="9" t="s">
        <v>1047</v>
      </c>
      <c r="AO386" s="47">
        <f>VLOOKUP(AN386,'Data Tables'!$E$4:$F$15,2,FALSE)</f>
        <v>8.6002589999999994</v>
      </c>
      <c r="AP386" s="9">
        <f t="shared" si="160"/>
        <v>4</v>
      </c>
      <c r="AQ386" s="9" t="s">
        <v>1061</v>
      </c>
      <c r="AR386" s="9">
        <f t="shared" si="161"/>
        <v>4</v>
      </c>
      <c r="AS386" s="9" t="str">
        <f t="shared" si="162"/>
        <v>Not NYC</v>
      </c>
      <c r="AT386" s="9"/>
      <c r="AU386" s="9">
        <f t="shared" si="163"/>
        <v>0</v>
      </c>
      <c r="AV386" s="9">
        <f t="shared" si="164"/>
        <v>49</v>
      </c>
    </row>
    <row r="387" spans="1:48" x14ac:dyDescent="0.25">
      <c r="A387" s="9" t="s">
        <v>1025</v>
      </c>
      <c r="B387" s="9"/>
      <c r="C387" s="9" t="s">
        <v>1026</v>
      </c>
      <c r="D387" s="9" t="s">
        <v>424</v>
      </c>
      <c r="E387" t="s">
        <v>1034</v>
      </c>
      <c r="F387" t="str">
        <f t="shared" si="145"/>
        <v>Not NYC</v>
      </c>
      <c r="G387" s="9" t="s">
        <v>316</v>
      </c>
      <c r="H387" s="36">
        <v>40.843499999999999</v>
      </c>
      <c r="I387" s="36">
        <v>-72.641570000000002</v>
      </c>
      <c r="J387" s="40">
        <f t="shared" si="173"/>
        <v>3</v>
      </c>
      <c r="K387" s="40">
        <f t="shared" si="146"/>
        <v>2</v>
      </c>
      <c r="L387" s="40">
        <f t="shared" si="147"/>
        <v>3</v>
      </c>
      <c r="M387" s="41">
        <v>25837.431502953248</v>
      </c>
      <c r="N387" s="41">
        <v>3626.3061758530876</v>
      </c>
      <c r="O387" s="41">
        <f t="shared" si="170"/>
        <v>1776.7033780560205</v>
      </c>
      <c r="P387" s="42">
        <f t="shared" si="148"/>
        <v>1</v>
      </c>
      <c r="Q387" s="43">
        <v>1943</v>
      </c>
      <c r="R387" s="43">
        <v>1991</v>
      </c>
      <c r="S387" s="40">
        <f t="shared" si="149"/>
        <v>2</v>
      </c>
      <c r="T387" s="40" t="s">
        <v>1162</v>
      </c>
      <c r="U387" s="40">
        <f t="shared" si="150"/>
        <v>4</v>
      </c>
      <c r="V387" s="40" t="str">
        <f>IFERROR(VLOOKUP(A387,'Data Tables'!$L$3:$M$89,2,FALSE),"No")</f>
        <v>No</v>
      </c>
      <c r="W387" s="40">
        <f t="shared" si="151"/>
        <v>0</v>
      </c>
      <c r="X387" s="43"/>
      <c r="Y387" s="40">
        <f t="shared" si="152"/>
        <v>0</v>
      </c>
      <c r="Z387" s="43" t="s">
        <v>40</v>
      </c>
      <c r="AA387" s="40">
        <f t="shared" si="153"/>
        <v>0</v>
      </c>
      <c r="AB387" s="44" t="str">
        <f>IF(AND(E387="Manhattan",G387="Multifamily Housing"),IF(Q387&lt;1980,"Dual Fuel","Natural Gas"),IF(AND(E387="Manhattan",G387&lt;&gt;"Multifamily Housing"),IF(Q387&lt;1945,"Oil",IF(Q387&lt;1980,"Dual Fuel","Natural Gas")),IF(E387="Downstate/LI/HV",IF(Q387&lt;1980,"Dual Fuel","Natural Gas"),IF(Q387&lt;1945,"Dual Fuel","Natural Gas"))))</f>
        <v>Dual Fuel</v>
      </c>
      <c r="AC387" s="42">
        <f t="shared" si="154"/>
        <v>3</v>
      </c>
      <c r="AD387" s="44" t="str">
        <f>IF(AND(E387="Upstate",Q387&gt;=1945),"Furnace",IF(Q387&gt;=1980,"HW Boiler",IF(AND(E387="Downstate/LI/HV",Q387&gt;=1945),"Furnace","Steam Boiler")))</f>
        <v>Steam Boiler</v>
      </c>
      <c r="AE387" s="42">
        <f t="shared" si="155"/>
        <v>2</v>
      </c>
      <c r="AF387" s="45">
        <v>1990</v>
      </c>
      <c r="AG387" s="40">
        <f t="shared" si="156"/>
        <v>2</v>
      </c>
      <c r="AH387" s="45" t="str">
        <f>IF(AND(E387="Upstate",Q387&gt;=1945),"Forced Air",IF(Q387&gt;=1980,"Hydronic",IF(AND(E387="Downstate/LI/HV",Q387&gt;=1945),"Forced Air","Steam")))</f>
        <v>Steam</v>
      </c>
      <c r="AI387" s="40">
        <f t="shared" si="157"/>
        <v>2</v>
      </c>
      <c r="AJ387" s="46" t="s">
        <v>42</v>
      </c>
      <c r="AK387" s="40">
        <f t="shared" si="158"/>
        <v>0</v>
      </c>
      <c r="AL387" s="9" t="s">
        <v>1048</v>
      </c>
      <c r="AM387" s="9">
        <f t="shared" si="159"/>
        <v>4</v>
      </c>
      <c r="AN387" s="9" t="s">
        <v>1052</v>
      </c>
      <c r="AO387" s="47">
        <f>VLOOKUP(AN387,'Data Tables'!$E$4:$F$15,2,FALSE)</f>
        <v>18.814844999999998</v>
      </c>
      <c r="AP387" s="9">
        <f t="shared" si="160"/>
        <v>1</v>
      </c>
      <c r="AQ387" s="9" t="s">
        <v>1058</v>
      </c>
      <c r="AR387" s="9">
        <f t="shared" si="161"/>
        <v>1</v>
      </c>
      <c r="AS387" s="9" t="str">
        <f t="shared" si="162"/>
        <v>Not NYC</v>
      </c>
      <c r="AT387" s="9"/>
      <c r="AU387" s="9">
        <f t="shared" si="163"/>
        <v>0</v>
      </c>
      <c r="AV387" s="9">
        <f t="shared" si="164"/>
        <v>49</v>
      </c>
    </row>
    <row r="388" spans="1:48" x14ac:dyDescent="0.25">
      <c r="A388" s="9" t="s">
        <v>527</v>
      </c>
      <c r="B388" s="9" t="s">
        <v>528</v>
      </c>
      <c r="C388" s="9" t="s">
        <v>529</v>
      </c>
      <c r="D388" s="9" t="s">
        <v>529</v>
      </c>
      <c r="E388" t="s">
        <v>1035</v>
      </c>
      <c r="F388" t="str">
        <f t="shared" si="145"/>
        <v>Not NYC</v>
      </c>
      <c r="G388" s="9" t="s">
        <v>53</v>
      </c>
      <c r="H388" s="36">
        <v>42.598022</v>
      </c>
      <c r="I388" s="36">
        <v>-76.188654999999997</v>
      </c>
      <c r="J388" s="40">
        <f t="shared" si="173"/>
        <v>2</v>
      </c>
      <c r="K388" s="40">
        <f t="shared" si="146"/>
        <v>0</v>
      </c>
      <c r="L388" s="40">
        <f t="shared" si="147"/>
        <v>1</v>
      </c>
      <c r="M388" s="41">
        <v>114877.2263961039</v>
      </c>
      <c r="N388" s="41">
        <v>12932.085427631579</v>
      </c>
      <c r="O388" s="41">
        <f t="shared" si="170"/>
        <v>7899.4986857085578</v>
      </c>
      <c r="P388" s="42">
        <f t="shared" si="148"/>
        <v>3</v>
      </c>
      <c r="Q388" s="43">
        <v>1923</v>
      </c>
      <c r="R388" s="43">
        <v>2012</v>
      </c>
      <c r="S388" s="40">
        <f t="shared" si="149"/>
        <v>0</v>
      </c>
      <c r="T388" s="40" t="s">
        <v>1162</v>
      </c>
      <c r="U388" s="40">
        <f t="shared" si="150"/>
        <v>4</v>
      </c>
      <c r="V388" s="40" t="str">
        <f>IFERROR(VLOOKUP(A388,'Data Tables'!$L$3:$M$89,2,FALSE),"No")</f>
        <v>Yes</v>
      </c>
      <c r="W388" s="40">
        <f t="shared" si="151"/>
        <v>4</v>
      </c>
      <c r="X388" s="43"/>
      <c r="Y388" s="40">
        <f t="shared" si="152"/>
        <v>0</v>
      </c>
      <c r="Z388" s="43" t="s">
        <v>156</v>
      </c>
      <c r="AA388" s="40">
        <f t="shared" si="153"/>
        <v>0</v>
      </c>
      <c r="AB388" s="43" t="s">
        <v>41</v>
      </c>
      <c r="AC388" s="42">
        <f t="shared" si="154"/>
        <v>2</v>
      </c>
      <c r="AD388" s="41" t="s">
        <v>74</v>
      </c>
      <c r="AE388" s="42">
        <f t="shared" si="155"/>
        <v>2</v>
      </c>
      <c r="AF388" s="43">
        <v>2015</v>
      </c>
      <c r="AG388" s="40">
        <f t="shared" si="156"/>
        <v>1</v>
      </c>
      <c r="AH388" s="43" t="s">
        <v>49</v>
      </c>
      <c r="AI388" s="40">
        <f t="shared" si="157"/>
        <v>2</v>
      </c>
      <c r="AJ388" s="46" t="s">
        <v>42</v>
      </c>
      <c r="AK388" s="40">
        <f t="shared" si="158"/>
        <v>0</v>
      </c>
      <c r="AL388" s="9" t="s">
        <v>1060</v>
      </c>
      <c r="AM388" s="9">
        <f t="shared" si="159"/>
        <v>2</v>
      </c>
      <c r="AN388" s="9" t="s">
        <v>1047</v>
      </c>
      <c r="AO388" s="47">
        <f>VLOOKUP(AN388,'Data Tables'!$E$4:$F$15,2,FALSE)</f>
        <v>8.6002589999999994</v>
      </c>
      <c r="AP388" s="9">
        <f t="shared" si="160"/>
        <v>4</v>
      </c>
      <c r="AQ388" s="9" t="s">
        <v>1061</v>
      </c>
      <c r="AR388" s="9">
        <f t="shared" si="161"/>
        <v>4</v>
      </c>
      <c r="AS388" s="9" t="str">
        <f t="shared" si="162"/>
        <v>Not NYC</v>
      </c>
      <c r="AT388" s="9"/>
      <c r="AU388" s="9">
        <f t="shared" si="163"/>
        <v>0</v>
      </c>
      <c r="AV388" s="9">
        <f t="shared" si="164"/>
        <v>49</v>
      </c>
    </row>
    <row r="389" spans="1:48" x14ac:dyDescent="0.25">
      <c r="A389" s="9" t="s">
        <v>828</v>
      </c>
      <c r="B389" s="9" t="s">
        <v>829</v>
      </c>
      <c r="C389" s="9" t="s">
        <v>830</v>
      </c>
      <c r="D389" s="9" t="s">
        <v>424</v>
      </c>
      <c r="E389" t="s">
        <v>1034</v>
      </c>
      <c r="F389" t="str">
        <f t="shared" ref="F389:F405" si="174">IF(OR(D389="Brooklyn",D389="Bronx",D389="Queens",D389="Manhattan",D389="Staten Island"),"NYC","Not NYC")</f>
        <v>Not NYC</v>
      </c>
      <c r="G389" s="9" t="s">
        <v>76</v>
      </c>
      <c r="H389" s="36">
        <v>40.879533000000002</v>
      </c>
      <c r="I389" s="36">
        <v>-73.417334999999994</v>
      </c>
      <c r="J389" s="40">
        <f t="shared" si="173"/>
        <v>4</v>
      </c>
      <c r="K389" s="40">
        <f t="shared" ref="K389:K405" si="175">IF(OR(G389="Hospitals",G389="Hotels",G389="Airports"),4,IF(G389="Nursing Homes",3,IF(OR(G389="Multifamily Housing",G389="Military"),2,IF(OR(G389="Office",G389="Correctional Facilities"),1,0))))</f>
        <v>4</v>
      </c>
      <c r="L389" s="40">
        <f t="shared" ref="L389:L405" si="176">IF(OR(G389="Hospitals",G389="Nursing Homes",G389="Hotels",G389="Airports"),4,IF(AND(E389="Upstate",OR(G389="Multifamily Housing",G389="Military")),2,IF(OR(G389="Multifamily Housing",G389="Military"),3,IF(G389="Office",2,IF(OR(G389="Correctional Facilities",G389="Colleges &amp; Universities"),1,666)))))</f>
        <v>4</v>
      </c>
      <c r="M389" s="41">
        <v>38157.142680466415</v>
      </c>
      <c r="N389" s="41">
        <v>16638.288959505706</v>
      </c>
      <c r="O389" s="41">
        <f t="shared" si="170"/>
        <v>2623.8646937332496</v>
      </c>
      <c r="P389" s="42">
        <f t="shared" ref="P389:P405" si="177">IF(M389&gt;=200000,4,IF(M389&gt;=100000,3,IF(M389&gt;=50000,2,IF(M389&gt;=20000,1,0))))</f>
        <v>1</v>
      </c>
      <c r="Q389" s="43">
        <v>1916</v>
      </c>
      <c r="R389" s="43">
        <v>2017</v>
      </c>
      <c r="S389" s="40">
        <f t="shared" ref="S389:S405" si="178">IF(OR(Q389&gt;=2000,R389&gt;=2000),0,IF(AND(Q389&gt;=1980,OR(R389="",R389&lt;2000)),1,IF(AND(Q389&lt;1980,R389&gt;=1980,R389&lt;2000),2,IF(Q389&lt;1945,4,3))))</f>
        <v>0</v>
      </c>
      <c r="T389" s="40"/>
      <c r="U389" s="40">
        <f t="shared" ref="U389:U405" si="179">IF(T389="Y",4,0)</f>
        <v>0</v>
      </c>
      <c r="V389" s="40" t="str">
        <f>IFERROR(VLOOKUP(A389,'Data Tables'!$L$3:$M$89,2,FALSE),"No")</f>
        <v>No</v>
      </c>
      <c r="W389" s="40">
        <f t="shared" ref="W389:W405" si="180">IF(V389="Yes",4,0)</f>
        <v>0</v>
      </c>
      <c r="X389" s="43"/>
      <c r="Y389" s="40">
        <f t="shared" ref="Y389:Y405" si="181">IF(X389="",0,4)</f>
        <v>0</v>
      </c>
      <c r="Z389" s="43" t="s">
        <v>831</v>
      </c>
      <c r="AA389" s="40">
        <f t="shared" ref="AA389:AA405" si="182">IF(Z389="Plentiful",4,IF(Z389="Sufficient",2,IF(Z389="Limited",1,0)))</f>
        <v>0</v>
      </c>
      <c r="AB389" s="44" t="str">
        <f>IF(AND(E389="Manhattan",G389="Multifamily Housing"),IF(Q389&lt;1980,"Dual Fuel","Natural Gas"),IF(AND(E389="Manhattan",G389&lt;&gt;"Multifamily Housing"),IF(Q389&lt;1945,"Oil",IF(Q389&lt;1980,"Dual Fuel","Natural Gas")),IF(E389="Downstate/LI/HV",IF(Q389&lt;1980,"Dual Fuel","Natural Gas"),IF(Q389&lt;1945,"Dual Fuel","Natural Gas"))))</f>
        <v>Dual Fuel</v>
      </c>
      <c r="AC389" s="42">
        <f t="shared" ref="AC389:AC405" si="183">IF(OR(AB389="Coal",AB389="Oil"),4,IF(AB389="Dual Fuel",3,IF(AB389="Natural Gas",2,1)))</f>
        <v>3</v>
      </c>
      <c r="AD389" s="41" t="s">
        <v>74</v>
      </c>
      <c r="AE389" s="42">
        <f t="shared" ref="AE389:AE405" si="184">IF(OR(AD389="HW Boiler",AD389="District HW",AD389="District HW (CHP)"),4,IF(OR(AD389="Furnace",AD389="CHP",AD389="District Steam (CHP)"),3,IF(OR(AD389="Steam Boiler",AD389="District Steam"),2,1)))</f>
        <v>2</v>
      </c>
      <c r="AF389" s="45">
        <v>1990</v>
      </c>
      <c r="AG389" s="40">
        <f t="shared" ref="AG389:AG405" si="185">IF(AF389&gt;=2000,1,IF(AF389&gt;=1980,2,IF(AF389&gt;=1950,3,4)))</f>
        <v>2</v>
      </c>
      <c r="AH389" s="43" t="s">
        <v>49</v>
      </c>
      <c r="AI389" s="40">
        <f t="shared" ref="AI389:AI405" si="186">IF(AH389="Hydronic",4,IF(AH389="Forced Air",4,IF(AH389="Steam",2,0)))</f>
        <v>2</v>
      </c>
      <c r="AJ389" s="46" t="s">
        <v>42</v>
      </c>
      <c r="AK389" s="40">
        <f t="shared" ref="AK389:AK405" si="187">IF(OR(AJ389="HW",AJ389="HW + CW"),4,IF(AJ389="Steam + CW",3,IF(AJ389="CW",2,IF(AJ389="Steam",1,0))))</f>
        <v>0</v>
      </c>
      <c r="AL389" s="9" t="s">
        <v>1048</v>
      </c>
      <c r="AM389" s="9">
        <f t="shared" ref="AM389:AM405" si="188">IF(AL389="Zone 4",4,IF(AL389="Zone 5",2,1))</f>
        <v>4</v>
      </c>
      <c r="AN389" s="9" t="s">
        <v>1052</v>
      </c>
      <c r="AO389" s="47">
        <f>VLOOKUP(AN389,'Data Tables'!$E$4:$F$15,2,FALSE)</f>
        <v>18.814844999999998</v>
      </c>
      <c r="AP389" s="9">
        <f t="shared" ref="AP389:AP405" si="189">IF(AO389&gt;20,0,IF(AO389&gt;15,1,IF(AO389&gt;12,2,IF(AO389&gt;9,3,4))))</f>
        <v>1</v>
      </c>
      <c r="AQ389" s="9" t="s">
        <v>1058</v>
      </c>
      <c r="AR389" s="9">
        <f t="shared" ref="AR389:AR405" si="190">IF(AD389="Electric Heat Pump",0,IF(AQ389="Lowest Emissions",4,IF(AQ389="Low Emissions",2,1)))</f>
        <v>1</v>
      </c>
      <c r="AS389" s="9" t="str">
        <f t="shared" ref="AS389:AS405" si="191">IF(F389="NYC",CONCATENATE(F389," ",AB389),"Not NYC")</f>
        <v>Not NYC</v>
      </c>
      <c r="AT389" s="9"/>
      <c r="AU389" s="9">
        <f t="shared" ref="AU389:AU405" si="192">IF(OR(AS389="Not NYC",AT389="Y"),0,IF(AS389="NYC Electricity",0,IF(AS389="NYC Natural Gas",2,IF(AS389="NYC Dual Fuel",3,4))))</f>
        <v>0</v>
      </c>
      <c r="AV389" s="9">
        <f t="shared" ref="AV389:AV405" si="193">J389*J$3+K389*K$3+L389*L$3+P389*P$3+S389*S$3+U389*U$3+W389*W$3+Y389*Y$3+AA389*AA$3+AC389*AC$3+AE389*AE$3+AG389*AG$3+AI389*AI$3+AK389*AK$3+AM389*AM$3+AP389*AP$3+AR389*AR$3+AU389*AU$3</f>
        <v>48</v>
      </c>
    </row>
    <row r="390" spans="1:48" x14ac:dyDescent="0.25">
      <c r="A390" s="9" t="s">
        <v>821</v>
      </c>
      <c r="B390" s="9" t="s">
        <v>822</v>
      </c>
      <c r="C390" s="9" t="s">
        <v>534</v>
      </c>
      <c r="D390" s="9" t="s">
        <v>535</v>
      </c>
      <c r="E390" t="s">
        <v>1034</v>
      </c>
      <c r="F390" t="str">
        <f t="shared" si="174"/>
        <v>Not NYC</v>
      </c>
      <c r="G390" s="9" t="s">
        <v>53</v>
      </c>
      <c r="H390" s="36">
        <v>41.686895</v>
      </c>
      <c r="I390" s="36">
        <v>-73.895088000000001</v>
      </c>
      <c r="J390" s="40">
        <f t="shared" si="173"/>
        <v>2</v>
      </c>
      <c r="K390" s="40">
        <f t="shared" si="175"/>
        <v>0</v>
      </c>
      <c r="L390" s="40">
        <f t="shared" si="176"/>
        <v>1</v>
      </c>
      <c r="M390" s="41">
        <v>39101.130292207796</v>
      </c>
      <c r="N390" s="41">
        <v>4401.7354276315791</v>
      </c>
      <c r="O390" s="41">
        <f t="shared" si="170"/>
        <v>2688.7777242112306</v>
      </c>
      <c r="P390" s="42">
        <f t="shared" si="177"/>
        <v>1</v>
      </c>
      <c r="Q390" s="43">
        <v>1861</v>
      </c>
      <c r="R390" s="43">
        <v>2019</v>
      </c>
      <c r="S390" s="40">
        <f t="shared" si="178"/>
        <v>0</v>
      </c>
      <c r="T390" s="40"/>
      <c r="U390" s="40">
        <f t="shared" si="179"/>
        <v>0</v>
      </c>
      <c r="V390" s="40" t="str">
        <f>IFERROR(VLOOKUP(A390,'Data Tables'!$L$3:$M$89,2,FALSE),"No")</f>
        <v>Yes</v>
      </c>
      <c r="W390" s="40">
        <f t="shared" si="180"/>
        <v>4</v>
      </c>
      <c r="X390" s="43"/>
      <c r="Y390" s="40">
        <f t="shared" si="181"/>
        <v>0</v>
      </c>
      <c r="Z390" s="43" t="s">
        <v>46</v>
      </c>
      <c r="AA390" s="40">
        <f t="shared" si="182"/>
        <v>4</v>
      </c>
      <c r="AB390" s="43" t="s">
        <v>41</v>
      </c>
      <c r="AC390" s="42">
        <f t="shared" si="183"/>
        <v>2</v>
      </c>
      <c r="AD390" s="41" t="s">
        <v>104</v>
      </c>
      <c r="AE390" s="42">
        <f t="shared" si="184"/>
        <v>3</v>
      </c>
      <c r="AF390" s="43">
        <v>2009</v>
      </c>
      <c r="AG390" s="40">
        <f t="shared" si="185"/>
        <v>1</v>
      </c>
      <c r="AH390" s="43" t="s">
        <v>49</v>
      </c>
      <c r="AI390" s="40">
        <f t="shared" si="186"/>
        <v>2</v>
      </c>
      <c r="AJ390" s="46" t="s">
        <v>42</v>
      </c>
      <c r="AK390" s="40">
        <f t="shared" si="187"/>
        <v>0</v>
      </c>
      <c r="AL390" s="9" t="s">
        <v>1060</v>
      </c>
      <c r="AM390" s="9">
        <f t="shared" si="188"/>
        <v>2</v>
      </c>
      <c r="AN390" s="9" t="s">
        <v>1056</v>
      </c>
      <c r="AO390" s="47">
        <f>VLOOKUP(AN390,'Data Tables'!$E$4:$F$15,2,FALSE)</f>
        <v>13.229555</v>
      </c>
      <c r="AP390" s="9">
        <f t="shared" si="189"/>
        <v>2</v>
      </c>
      <c r="AQ390" s="9" t="s">
        <v>1061</v>
      </c>
      <c r="AR390" s="9">
        <f t="shared" si="190"/>
        <v>4</v>
      </c>
      <c r="AS390" s="9" t="str">
        <f t="shared" si="191"/>
        <v>Not NYC</v>
      </c>
      <c r="AT390" s="9"/>
      <c r="AU390" s="9">
        <f t="shared" si="192"/>
        <v>0</v>
      </c>
      <c r="AV390" s="9">
        <f t="shared" si="193"/>
        <v>48</v>
      </c>
    </row>
    <row r="391" spans="1:48" hidden="1" x14ac:dyDescent="0.25">
      <c r="A391" s="39" t="s">
        <v>340</v>
      </c>
      <c r="B391" s="9" t="s">
        <v>341</v>
      </c>
      <c r="C391" s="9" t="s">
        <v>62</v>
      </c>
      <c r="D391" s="9" t="s">
        <v>63</v>
      </c>
      <c r="E391" t="s">
        <v>63</v>
      </c>
      <c r="F391" t="str">
        <f t="shared" si="174"/>
        <v>NYC</v>
      </c>
      <c r="G391" s="9" t="s">
        <v>76</v>
      </c>
      <c r="H391" s="36">
        <v>40.710079700000001</v>
      </c>
      <c r="I391" s="36">
        <v>-74.004684499999996</v>
      </c>
      <c r="J391" s="40">
        <f t="shared" si="173"/>
        <v>4</v>
      </c>
      <c r="K391" s="40">
        <f t="shared" si="175"/>
        <v>4</v>
      </c>
      <c r="L391" s="40">
        <f t="shared" si="176"/>
        <v>4</v>
      </c>
      <c r="M391" s="41">
        <v>37596.264417882354</v>
      </c>
      <c r="N391" s="41">
        <v>15813.031170976743</v>
      </c>
      <c r="O391" s="41">
        <f t="shared" si="170"/>
        <v>2585.2960649708521</v>
      </c>
      <c r="P391" s="42">
        <f t="shared" si="177"/>
        <v>1</v>
      </c>
      <c r="Q391" s="43">
        <v>1968</v>
      </c>
      <c r="R391" s="43">
        <v>2017</v>
      </c>
      <c r="S391" s="40">
        <f t="shared" si="178"/>
        <v>0</v>
      </c>
      <c r="T391" s="40"/>
      <c r="U391" s="40">
        <f t="shared" si="179"/>
        <v>0</v>
      </c>
      <c r="V391" s="40" t="str">
        <f>IFERROR(VLOOKUP(A391,'Data Tables'!$L$3:$M$89,2,FALSE),"No")</f>
        <v>No</v>
      </c>
      <c r="W391" s="40">
        <f t="shared" si="180"/>
        <v>0</v>
      </c>
      <c r="X391" s="43"/>
      <c r="Y391" s="40">
        <f t="shared" si="181"/>
        <v>0</v>
      </c>
      <c r="Z391" s="41" t="s">
        <v>40</v>
      </c>
      <c r="AA391" s="40">
        <f t="shared" si="182"/>
        <v>0</v>
      </c>
      <c r="AB391" s="44" t="str">
        <f>IF(AND(E391="Manhattan",G391="Multifamily Housing"),IF(Q391&lt;1980,"Dual Fuel","Natural Gas"),IF(AND(E391="Manhattan",G391&lt;&gt;"Multifamily Housing"),IF(Q391&lt;1945,"Oil",IF(Q391&lt;1980,"Dual Fuel","Natural Gas")),IF(E391="Downstate/LI/HV",IF(Q391&lt;1980,"Dual Fuel","Natural Gas"),IF(Q391&lt;1945,"Dual Fuel","Natural Gas"))))</f>
        <v>Dual Fuel</v>
      </c>
      <c r="AC391" s="42">
        <f t="shared" si="183"/>
        <v>3</v>
      </c>
      <c r="AD391" s="44" t="str">
        <f>IF(AND(E391="Upstate",Q391&gt;=1945),"Furnace",IF(Q391&gt;=1980,"HW Boiler",IF(AND(E391="Downstate/LI/HV",Q391&gt;=1945),"Furnace","Steam Boiler")))</f>
        <v>Steam Boiler</v>
      </c>
      <c r="AE391" s="42">
        <f t="shared" si="184"/>
        <v>2</v>
      </c>
      <c r="AF391" s="45">
        <v>1990</v>
      </c>
      <c r="AG391" s="40">
        <f t="shared" si="185"/>
        <v>2</v>
      </c>
      <c r="AH391" s="45" t="str">
        <f t="shared" ref="AH391:AH399" si="194">IF(AND(E391="Upstate",Q391&gt;=1945),"Forced Air",IF(Q391&gt;=1980,"Hydronic",IF(AND(E391="Downstate/LI/HV",Q391&gt;=1945),"Forced Air","Steam")))</f>
        <v>Steam</v>
      </c>
      <c r="AI391" s="40">
        <f t="shared" si="186"/>
        <v>2</v>
      </c>
      <c r="AJ391" s="46" t="s">
        <v>42</v>
      </c>
      <c r="AK391" s="40">
        <f t="shared" si="187"/>
        <v>0</v>
      </c>
      <c r="AL391" s="9" t="s">
        <v>1048</v>
      </c>
      <c r="AM391" s="9">
        <f t="shared" si="188"/>
        <v>4</v>
      </c>
      <c r="AN391" s="9" t="s">
        <v>1055</v>
      </c>
      <c r="AO391" s="47">
        <f>VLOOKUP(AN391,'Data Tables'!$E$4:$F$15,2,FALSE)</f>
        <v>20.157194</v>
      </c>
      <c r="AP391" s="9">
        <f t="shared" si="189"/>
        <v>0</v>
      </c>
      <c r="AQ391" s="9" t="s">
        <v>1050</v>
      </c>
      <c r="AR391" s="9">
        <f t="shared" si="190"/>
        <v>2</v>
      </c>
      <c r="AS391" s="9" t="str">
        <f t="shared" si="191"/>
        <v>NYC Dual Fuel</v>
      </c>
      <c r="AT391" s="9" t="s">
        <v>1162</v>
      </c>
      <c r="AU391" s="9">
        <f t="shared" si="192"/>
        <v>0</v>
      </c>
      <c r="AV391" s="9">
        <f t="shared" si="193"/>
        <v>47</v>
      </c>
    </row>
    <row r="392" spans="1:48" hidden="1" x14ac:dyDescent="0.25">
      <c r="A392" s="9" t="s">
        <v>124</v>
      </c>
      <c r="B392" s="9" t="s">
        <v>125</v>
      </c>
      <c r="C392" s="9" t="s">
        <v>62</v>
      </c>
      <c r="D392" s="9" t="s">
        <v>63</v>
      </c>
      <c r="E392" t="s">
        <v>63</v>
      </c>
      <c r="F392" t="str">
        <f t="shared" si="174"/>
        <v>NYC</v>
      </c>
      <c r="G392" s="9" t="s">
        <v>53</v>
      </c>
      <c r="H392" s="36">
        <v>40.717454600000003</v>
      </c>
      <c r="I392" s="36">
        <v>-74.012246899999994</v>
      </c>
      <c r="J392" s="40">
        <v>1</v>
      </c>
      <c r="K392" s="40">
        <f t="shared" si="175"/>
        <v>0</v>
      </c>
      <c r="L392" s="40">
        <f t="shared" si="176"/>
        <v>1</v>
      </c>
      <c r="M392" s="41">
        <v>237356.18301741179</v>
      </c>
      <c r="N392" s="41">
        <v>26815.661059789472</v>
      </c>
      <c r="O392" s="41">
        <f t="shared" si="170"/>
        <v>16321.728114550258</v>
      </c>
      <c r="P392" s="42">
        <f t="shared" si="177"/>
        <v>4</v>
      </c>
      <c r="Q392" s="43">
        <v>1963</v>
      </c>
      <c r="R392" s="43">
        <v>2012</v>
      </c>
      <c r="S392" s="40">
        <f t="shared" si="178"/>
        <v>0</v>
      </c>
      <c r="T392" s="40" t="s">
        <v>1162</v>
      </c>
      <c r="U392" s="40">
        <f t="shared" si="179"/>
        <v>4</v>
      </c>
      <c r="V392" s="40" t="str">
        <f>IFERROR(VLOOKUP(A392,'Data Tables'!$L$3:$M$89,2,FALSE),"No")</f>
        <v>Yes</v>
      </c>
      <c r="W392" s="40">
        <f t="shared" si="180"/>
        <v>4</v>
      </c>
      <c r="X392" s="43"/>
      <c r="Y392" s="40">
        <f t="shared" si="181"/>
        <v>0</v>
      </c>
      <c r="Z392" s="41" t="s">
        <v>40</v>
      </c>
      <c r="AA392" s="40">
        <f t="shared" si="182"/>
        <v>0</v>
      </c>
      <c r="AB392" s="44" t="str">
        <f>IF(AND(E392="Manhattan",G392="Multifamily Housing"),IF(Q392&lt;1980,"Dual Fuel","Natural Gas"),IF(AND(E392="Manhattan",G392&lt;&gt;"Multifamily Housing"),IF(Q392&lt;1945,"Oil",IF(Q392&lt;1980,"Dual Fuel","Natural Gas")),IF(E392="Downstate/LI/HV",IF(Q392&lt;1980,"Dual Fuel","Natural Gas"),IF(Q392&lt;1945,"Dual Fuel","Natural Gas"))))</f>
        <v>Dual Fuel</v>
      </c>
      <c r="AC392" s="42">
        <f t="shared" si="183"/>
        <v>3</v>
      </c>
      <c r="AD392" s="44" t="str">
        <f>IF(AND(E392="Upstate",Q392&gt;=1945),"Furnace",IF(Q392&gt;=1980,"HW Boiler",IF(AND(E392="Downstate/LI/HV",Q392&gt;=1945),"Furnace","Steam Boiler")))</f>
        <v>Steam Boiler</v>
      </c>
      <c r="AE392" s="42">
        <f t="shared" si="184"/>
        <v>2</v>
      </c>
      <c r="AF392" s="45">
        <v>1990</v>
      </c>
      <c r="AG392" s="40">
        <f t="shared" si="185"/>
        <v>2</v>
      </c>
      <c r="AH392" s="45" t="str">
        <f t="shared" si="194"/>
        <v>Steam</v>
      </c>
      <c r="AI392" s="40">
        <f t="shared" si="186"/>
        <v>2</v>
      </c>
      <c r="AJ392" s="46" t="s">
        <v>42</v>
      </c>
      <c r="AK392" s="40">
        <f t="shared" si="187"/>
        <v>0</v>
      </c>
      <c r="AL392" s="9" t="s">
        <v>1048</v>
      </c>
      <c r="AM392" s="9">
        <f t="shared" si="188"/>
        <v>4</v>
      </c>
      <c r="AN392" s="9" t="s">
        <v>1055</v>
      </c>
      <c r="AO392" s="47">
        <f>VLOOKUP(AN392,'Data Tables'!$E$4:$F$15,2,FALSE)</f>
        <v>20.157194</v>
      </c>
      <c r="AP392" s="9">
        <f t="shared" si="189"/>
        <v>0</v>
      </c>
      <c r="AQ392" s="9" t="s">
        <v>1050</v>
      </c>
      <c r="AR392" s="9">
        <f t="shared" si="190"/>
        <v>2</v>
      </c>
      <c r="AS392" s="9" t="str">
        <f t="shared" si="191"/>
        <v>NYC Dual Fuel</v>
      </c>
      <c r="AT392" s="9" t="s">
        <v>1162</v>
      </c>
      <c r="AU392" s="9">
        <f t="shared" si="192"/>
        <v>0</v>
      </c>
      <c r="AV392" s="9">
        <f t="shared" si="193"/>
        <v>47</v>
      </c>
    </row>
    <row r="393" spans="1:48" x14ac:dyDescent="0.25">
      <c r="A393" s="9" t="s">
        <v>1008</v>
      </c>
      <c r="B393" s="9" t="s">
        <v>1009</v>
      </c>
      <c r="C393" s="9" t="s">
        <v>433</v>
      </c>
      <c r="D393" s="9" t="s">
        <v>434</v>
      </c>
      <c r="E393" t="s">
        <v>1035</v>
      </c>
      <c r="F393" t="str">
        <f t="shared" si="174"/>
        <v>Not NYC</v>
      </c>
      <c r="G393" s="9" t="s">
        <v>64</v>
      </c>
      <c r="H393" s="36">
        <v>43.147731499999999</v>
      </c>
      <c r="I393" s="36">
        <v>-77.733699099999995</v>
      </c>
      <c r="J393" s="40">
        <f t="shared" ref="J393:J405" si="195">IF(OR(G393="Hospitals",G393="Nursing Homes",G393="Hotels",G393="Airports"),4,IF(OR(G393="Multifamily Housing",G393="Correctional Facilities",G393="Military"),3,IF(G393="Colleges &amp; Universities",2,IF(G393="Office",0,666))))</f>
        <v>0</v>
      </c>
      <c r="K393" s="40">
        <f t="shared" si="175"/>
        <v>1</v>
      </c>
      <c r="L393" s="40">
        <f t="shared" si="176"/>
        <v>2</v>
      </c>
      <c r="M393" s="41">
        <v>27524.140164664866</v>
      </c>
      <c r="N393" s="41">
        <v>12025.93201040742</v>
      </c>
      <c r="O393" s="41">
        <f t="shared" si="170"/>
        <v>1892.6894030878373</v>
      </c>
      <c r="P393" s="42">
        <f t="shared" si="177"/>
        <v>1</v>
      </c>
      <c r="Q393" s="43"/>
      <c r="R393" s="43"/>
      <c r="S393" s="40">
        <f t="shared" si="178"/>
        <v>4</v>
      </c>
      <c r="T393" s="40"/>
      <c r="U393" s="40">
        <f t="shared" si="179"/>
        <v>0</v>
      </c>
      <c r="V393" s="40" t="str">
        <f>IFERROR(VLOOKUP(A393,'Data Tables'!$L$3:$M$89,2,FALSE),"No")</f>
        <v>No</v>
      </c>
      <c r="W393" s="40">
        <f t="shared" si="180"/>
        <v>0</v>
      </c>
      <c r="X393" s="43"/>
      <c r="Y393" s="40">
        <f t="shared" si="181"/>
        <v>0</v>
      </c>
      <c r="Z393" s="43" t="s">
        <v>40</v>
      </c>
      <c r="AA393" s="40">
        <f t="shared" si="182"/>
        <v>0</v>
      </c>
      <c r="AB393" s="44" t="str">
        <f>IF(AND(E393="Manhattan",G393="Multifamily Housing"),IF(Q393&lt;1980,"Dual Fuel","Natural Gas"),IF(AND(E393="Manhattan",G393&lt;&gt;"Multifamily Housing"),IF(Q393&lt;1945,"Oil",IF(Q393&lt;1980,"Dual Fuel","Natural Gas")),IF(E393="Downstate/LI/HV",IF(Q393&lt;1980,"Dual Fuel","Natural Gas"),IF(Q393&lt;1945,"Dual Fuel","Natural Gas"))))</f>
        <v>Dual Fuel</v>
      </c>
      <c r="AC393" s="42">
        <f t="shared" si="183"/>
        <v>3</v>
      </c>
      <c r="AD393" s="44" t="str">
        <f>IF(AND(E393="Upstate",Q393&gt;=1945),"Furnace",IF(Q393&gt;=1980,"HW Boiler",IF(AND(E393="Downstate/LI/HV",Q393&gt;=1945),"Furnace","Steam Boiler")))</f>
        <v>Steam Boiler</v>
      </c>
      <c r="AE393" s="42">
        <f t="shared" si="184"/>
        <v>2</v>
      </c>
      <c r="AF393" s="45">
        <v>1990</v>
      </c>
      <c r="AG393" s="40">
        <f t="shared" si="185"/>
        <v>2</v>
      </c>
      <c r="AH393" s="45" t="str">
        <f t="shared" si="194"/>
        <v>Steam</v>
      </c>
      <c r="AI393" s="40">
        <f t="shared" si="186"/>
        <v>2</v>
      </c>
      <c r="AJ393" s="46" t="s">
        <v>42</v>
      </c>
      <c r="AK393" s="40">
        <f t="shared" si="187"/>
        <v>0</v>
      </c>
      <c r="AL393" s="9" t="s">
        <v>1060</v>
      </c>
      <c r="AM393" s="9">
        <f t="shared" si="188"/>
        <v>2</v>
      </c>
      <c r="AN393" s="9" t="s">
        <v>1054</v>
      </c>
      <c r="AO393" s="47">
        <f>VLOOKUP(AN393,'Data Tables'!$E$4:$F$15,2,FALSE)</f>
        <v>10.88392</v>
      </c>
      <c r="AP393" s="9">
        <f t="shared" si="189"/>
        <v>3</v>
      </c>
      <c r="AQ393" s="9" t="s">
        <v>1061</v>
      </c>
      <c r="AR393" s="9">
        <f t="shared" si="190"/>
        <v>4</v>
      </c>
      <c r="AS393" s="9" t="str">
        <f t="shared" si="191"/>
        <v>Not NYC</v>
      </c>
      <c r="AT393" s="9"/>
      <c r="AU393" s="9">
        <f t="shared" si="192"/>
        <v>0</v>
      </c>
      <c r="AV393" s="9">
        <f t="shared" si="193"/>
        <v>47</v>
      </c>
    </row>
    <row r="394" spans="1:48" hidden="1" x14ac:dyDescent="0.25">
      <c r="A394" s="9" t="s">
        <v>351</v>
      </c>
      <c r="B394" s="9" t="s">
        <v>352</v>
      </c>
      <c r="C394" s="9" t="s">
        <v>353</v>
      </c>
      <c r="D394" s="9" t="s">
        <v>38</v>
      </c>
      <c r="E394" t="s">
        <v>1034</v>
      </c>
      <c r="F394" t="str">
        <f t="shared" si="174"/>
        <v>NYC</v>
      </c>
      <c r="G394" s="9" t="s">
        <v>53</v>
      </c>
      <c r="H394" s="36">
        <v>40.693230100000001</v>
      </c>
      <c r="I394" s="36">
        <v>-73.992165200000002</v>
      </c>
      <c r="J394" s="40">
        <f t="shared" si="195"/>
        <v>2</v>
      </c>
      <c r="K394" s="40">
        <f t="shared" si="175"/>
        <v>0</v>
      </c>
      <c r="L394" s="40">
        <f t="shared" si="176"/>
        <v>1</v>
      </c>
      <c r="M394" s="41">
        <v>28313.787557647058</v>
      </c>
      <c r="N394" s="41">
        <v>3198.7914568421047</v>
      </c>
      <c r="O394" s="41">
        <f t="shared" si="170"/>
        <v>1946.9892738170242</v>
      </c>
      <c r="P394" s="42">
        <f t="shared" si="177"/>
        <v>1</v>
      </c>
      <c r="Q394" s="43">
        <v>2005</v>
      </c>
      <c r="R394" s="43">
        <v>2003</v>
      </c>
      <c r="S394" s="40">
        <f t="shared" si="178"/>
        <v>0</v>
      </c>
      <c r="T394" s="40"/>
      <c r="U394" s="40">
        <f t="shared" si="179"/>
        <v>0</v>
      </c>
      <c r="V394" s="40" t="str">
        <f>IFERROR(VLOOKUP(A394,'Data Tables'!$L$3:$M$89,2,FALSE),"No")</f>
        <v>No</v>
      </c>
      <c r="W394" s="40">
        <f t="shared" si="180"/>
        <v>0</v>
      </c>
      <c r="X394" s="43" t="s">
        <v>1136</v>
      </c>
      <c r="Y394" s="40">
        <f t="shared" si="181"/>
        <v>4</v>
      </c>
      <c r="Z394" s="41" t="s">
        <v>40</v>
      </c>
      <c r="AA394" s="40">
        <f t="shared" si="182"/>
        <v>0</v>
      </c>
      <c r="AB394" s="44" t="str">
        <f>IF(AND(E394="Manhattan",G394="Multifamily Housing"),IF(Q394&lt;1980,"Dual Fuel","Natural Gas"),IF(AND(E394="Manhattan",G394&lt;&gt;"Multifamily Housing"),IF(Q394&lt;1945,"Oil",IF(Q394&lt;1980,"Dual Fuel","Natural Gas")),IF(E394="Downstate/LI/HV",IF(Q394&lt;1980,"Dual Fuel","Natural Gas"),IF(Q394&lt;1945,"Dual Fuel","Natural Gas"))))</f>
        <v>Natural Gas</v>
      </c>
      <c r="AC394" s="42">
        <f t="shared" si="183"/>
        <v>2</v>
      </c>
      <c r="AD394" s="41" t="s">
        <v>74</v>
      </c>
      <c r="AE394" s="42">
        <f t="shared" si="184"/>
        <v>2</v>
      </c>
      <c r="AF394" s="45">
        <v>1990</v>
      </c>
      <c r="AG394" s="40">
        <f t="shared" si="185"/>
        <v>2</v>
      </c>
      <c r="AH394" s="45" t="str">
        <f t="shared" si="194"/>
        <v>Hydronic</v>
      </c>
      <c r="AI394" s="40">
        <f t="shared" si="186"/>
        <v>4</v>
      </c>
      <c r="AJ394" s="46" t="s">
        <v>42</v>
      </c>
      <c r="AK394" s="40">
        <f t="shared" si="187"/>
        <v>0</v>
      </c>
      <c r="AL394" s="9" t="s">
        <v>1048</v>
      </c>
      <c r="AM394" s="9">
        <f t="shared" si="188"/>
        <v>4</v>
      </c>
      <c r="AN394" s="9" t="s">
        <v>1055</v>
      </c>
      <c r="AO394" s="47">
        <f>VLOOKUP(AN394,'Data Tables'!$E$4:$F$15,2,FALSE)</f>
        <v>20.157194</v>
      </c>
      <c r="AP394" s="9">
        <f t="shared" si="189"/>
        <v>0</v>
      </c>
      <c r="AQ394" s="9" t="s">
        <v>1050</v>
      </c>
      <c r="AR394" s="9">
        <f t="shared" si="190"/>
        <v>2</v>
      </c>
      <c r="AS394" s="9" t="str">
        <f t="shared" si="191"/>
        <v>NYC Natural Gas</v>
      </c>
      <c r="AT394" s="9"/>
      <c r="AU394" s="9">
        <f t="shared" si="192"/>
        <v>2</v>
      </c>
      <c r="AV394" s="9">
        <f t="shared" si="193"/>
        <v>47</v>
      </c>
    </row>
    <row r="395" spans="1:48" hidden="1" x14ac:dyDescent="0.25">
      <c r="A395" s="9" t="s">
        <v>334</v>
      </c>
      <c r="B395" s="9" t="s">
        <v>335</v>
      </c>
      <c r="C395" s="9" t="s">
        <v>62</v>
      </c>
      <c r="D395" s="9" t="s">
        <v>63</v>
      </c>
      <c r="E395" t="s">
        <v>63</v>
      </c>
      <c r="F395" t="str">
        <f t="shared" si="174"/>
        <v>NYC</v>
      </c>
      <c r="G395" s="9" t="s">
        <v>53</v>
      </c>
      <c r="H395" s="36">
        <v>40.738739799999998</v>
      </c>
      <c r="I395" s="36">
        <v>-73.982227800000004</v>
      </c>
      <c r="J395" s="40">
        <f t="shared" si="195"/>
        <v>2</v>
      </c>
      <c r="K395" s="40">
        <f t="shared" si="175"/>
        <v>0</v>
      </c>
      <c r="L395" s="40">
        <f t="shared" si="176"/>
        <v>1</v>
      </c>
      <c r="M395" s="41">
        <v>45149.273943529413</v>
      </c>
      <c r="N395" s="41">
        <v>5100.8050928947359</v>
      </c>
      <c r="O395" s="41">
        <f t="shared" si="170"/>
        <v>3104.6765435285815</v>
      </c>
      <c r="P395" s="42">
        <f t="shared" si="177"/>
        <v>1</v>
      </c>
      <c r="Q395" s="43">
        <v>1980</v>
      </c>
      <c r="R395" s="43">
        <v>2009</v>
      </c>
      <c r="S395" s="40">
        <f t="shared" si="178"/>
        <v>0</v>
      </c>
      <c r="T395" s="40"/>
      <c r="U395" s="40">
        <f t="shared" si="179"/>
        <v>0</v>
      </c>
      <c r="V395" s="40" t="str">
        <f>IFERROR(VLOOKUP(A395,'Data Tables'!$L$3:$M$89,2,FALSE),"No")</f>
        <v>Yes</v>
      </c>
      <c r="W395" s="40">
        <f t="shared" si="180"/>
        <v>4</v>
      </c>
      <c r="X395" s="43"/>
      <c r="Y395" s="40">
        <f t="shared" si="181"/>
        <v>0</v>
      </c>
      <c r="Z395" s="41" t="s">
        <v>40</v>
      </c>
      <c r="AA395" s="40">
        <f t="shared" si="182"/>
        <v>0</v>
      </c>
      <c r="AB395" s="41" t="s">
        <v>41</v>
      </c>
      <c r="AC395" s="42">
        <f t="shared" si="183"/>
        <v>2</v>
      </c>
      <c r="AD395" s="41" t="s">
        <v>74</v>
      </c>
      <c r="AE395" s="42">
        <f t="shared" si="184"/>
        <v>2</v>
      </c>
      <c r="AF395" s="45">
        <v>1990</v>
      </c>
      <c r="AG395" s="40">
        <f t="shared" si="185"/>
        <v>2</v>
      </c>
      <c r="AH395" s="45" t="str">
        <f t="shared" si="194"/>
        <v>Hydronic</v>
      </c>
      <c r="AI395" s="40">
        <f t="shared" si="186"/>
        <v>4</v>
      </c>
      <c r="AJ395" s="46" t="s">
        <v>42</v>
      </c>
      <c r="AK395" s="40">
        <f t="shared" si="187"/>
        <v>0</v>
      </c>
      <c r="AL395" s="9" t="s">
        <v>1048</v>
      </c>
      <c r="AM395" s="9">
        <f t="shared" si="188"/>
        <v>4</v>
      </c>
      <c r="AN395" s="9" t="s">
        <v>1055</v>
      </c>
      <c r="AO395" s="47">
        <f>VLOOKUP(AN395,'Data Tables'!$E$4:$F$15,2,FALSE)</f>
        <v>20.157194</v>
      </c>
      <c r="AP395" s="9">
        <f t="shared" si="189"/>
        <v>0</v>
      </c>
      <c r="AQ395" s="9" t="s">
        <v>1050</v>
      </c>
      <c r="AR395" s="9">
        <f t="shared" si="190"/>
        <v>2</v>
      </c>
      <c r="AS395" s="9" t="str">
        <f t="shared" si="191"/>
        <v>NYC Natural Gas</v>
      </c>
      <c r="AT395" s="9"/>
      <c r="AU395" s="9">
        <f t="shared" si="192"/>
        <v>2</v>
      </c>
      <c r="AV395" s="9">
        <f t="shared" si="193"/>
        <v>47</v>
      </c>
    </row>
    <row r="396" spans="1:48" hidden="1" x14ac:dyDescent="0.25">
      <c r="A396" s="9" t="s">
        <v>164</v>
      </c>
      <c r="B396" s="9" t="s">
        <v>165</v>
      </c>
      <c r="C396" s="9" t="s">
        <v>62</v>
      </c>
      <c r="D396" s="9" t="s">
        <v>63</v>
      </c>
      <c r="E396" t="s">
        <v>63</v>
      </c>
      <c r="F396" t="str">
        <f t="shared" si="174"/>
        <v>NYC</v>
      </c>
      <c r="G396" s="9" t="s">
        <v>53</v>
      </c>
      <c r="H396" s="36">
        <v>40.740487299999998</v>
      </c>
      <c r="I396" s="36">
        <v>-73.983156699999995</v>
      </c>
      <c r="J396" s="40">
        <f t="shared" si="195"/>
        <v>2</v>
      </c>
      <c r="K396" s="40">
        <f t="shared" si="175"/>
        <v>0</v>
      </c>
      <c r="L396" s="40">
        <f t="shared" si="176"/>
        <v>1</v>
      </c>
      <c r="M396" s="41">
        <v>170037.44549647058</v>
      </c>
      <c r="N396" s="41">
        <v>19210.228475789474</v>
      </c>
      <c r="O396" s="41">
        <f t="shared" si="170"/>
        <v>11692.574928551419</v>
      </c>
      <c r="P396" s="42">
        <f t="shared" si="177"/>
        <v>3</v>
      </c>
      <c r="Q396" s="43">
        <v>1919</v>
      </c>
      <c r="R396" s="43">
        <v>2018</v>
      </c>
      <c r="S396" s="40">
        <f t="shared" si="178"/>
        <v>0</v>
      </c>
      <c r="T396" s="40" t="s">
        <v>1162</v>
      </c>
      <c r="U396" s="40">
        <f t="shared" si="179"/>
        <v>4</v>
      </c>
      <c r="V396" s="40" t="str">
        <f>IFERROR(VLOOKUP(A396,'Data Tables'!$L$3:$M$89,2,FALSE),"No")</f>
        <v>No</v>
      </c>
      <c r="W396" s="40">
        <f t="shared" si="180"/>
        <v>0</v>
      </c>
      <c r="X396" s="43"/>
      <c r="Y396" s="40">
        <f t="shared" si="181"/>
        <v>0</v>
      </c>
      <c r="Z396" s="41" t="s">
        <v>40</v>
      </c>
      <c r="AA396" s="40">
        <f t="shared" si="182"/>
        <v>0</v>
      </c>
      <c r="AB396" s="41" t="s">
        <v>41</v>
      </c>
      <c r="AC396" s="42">
        <f t="shared" si="183"/>
        <v>2</v>
      </c>
      <c r="AD396" s="41" t="s">
        <v>74</v>
      </c>
      <c r="AE396" s="42">
        <f t="shared" si="184"/>
        <v>2</v>
      </c>
      <c r="AF396" s="45">
        <v>1990</v>
      </c>
      <c r="AG396" s="40">
        <f t="shared" si="185"/>
        <v>2</v>
      </c>
      <c r="AH396" s="45" t="str">
        <f t="shared" si="194"/>
        <v>Steam</v>
      </c>
      <c r="AI396" s="40">
        <f t="shared" si="186"/>
        <v>2</v>
      </c>
      <c r="AJ396" s="46" t="s">
        <v>42</v>
      </c>
      <c r="AK396" s="40">
        <f t="shared" si="187"/>
        <v>0</v>
      </c>
      <c r="AL396" s="9" t="s">
        <v>1048</v>
      </c>
      <c r="AM396" s="9">
        <f t="shared" si="188"/>
        <v>4</v>
      </c>
      <c r="AN396" s="9" t="s">
        <v>1055</v>
      </c>
      <c r="AO396" s="47">
        <f>VLOOKUP(AN396,'Data Tables'!$E$4:$F$15,2,FALSE)</f>
        <v>20.157194</v>
      </c>
      <c r="AP396" s="9">
        <f t="shared" si="189"/>
        <v>0</v>
      </c>
      <c r="AQ396" s="9" t="s">
        <v>1050</v>
      </c>
      <c r="AR396" s="9">
        <f t="shared" si="190"/>
        <v>2</v>
      </c>
      <c r="AS396" s="9" t="str">
        <f t="shared" si="191"/>
        <v>NYC Natural Gas</v>
      </c>
      <c r="AT396" s="9"/>
      <c r="AU396" s="9">
        <f t="shared" si="192"/>
        <v>2</v>
      </c>
      <c r="AV396" s="9">
        <f t="shared" si="193"/>
        <v>47</v>
      </c>
    </row>
    <row r="397" spans="1:48" hidden="1" x14ac:dyDescent="0.25">
      <c r="A397" s="9" t="s">
        <v>286</v>
      </c>
      <c r="B397" s="9" t="s">
        <v>287</v>
      </c>
      <c r="C397" s="9" t="s">
        <v>45</v>
      </c>
      <c r="D397" s="9" t="s">
        <v>45</v>
      </c>
      <c r="E397" t="s">
        <v>1034</v>
      </c>
      <c r="F397" t="str">
        <f t="shared" si="174"/>
        <v>NYC</v>
      </c>
      <c r="G397" s="9" t="s">
        <v>53</v>
      </c>
      <c r="H397" s="36">
        <v>40.864444800000001</v>
      </c>
      <c r="I397" s="36">
        <v>-73.900249700000003</v>
      </c>
      <c r="J397" s="40">
        <f t="shared" si="195"/>
        <v>2</v>
      </c>
      <c r="K397" s="40">
        <f t="shared" si="175"/>
        <v>0</v>
      </c>
      <c r="L397" s="40">
        <f t="shared" si="176"/>
        <v>1</v>
      </c>
      <c r="M397" s="41">
        <v>67757.755948235281</v>
      </c>
      <c r="N397" s="41">
        <v>7655.0313313157885</v>
      </c>
      <c r="O397" s="41">
        <f t="shared" si="170"/>
        <v>4659.3421590286507</v>
      </c>
      <c r="P397" s="42">
        <f t="shared" si="177"/>
        <v>2</v>
      </c>
      <c r="Q397" s="43">
        <v>1920</v>
      </c>
      <c r="R397" s="43">
        <v>2017</v>
      </c>
      <c r="S397" s="40">
        <f t="shared" si="178"/>
        <v>0</v>
      </c>
      <c r="T397" s="40"/>
      <c r="U397" s="40">
        <f t="shared" si="179"/>
        <v>0</v>
      </c>
      <c r="V397" s="40" t="str">
        <f>IFERROR(VLOOKUP(A397,'Data Tables'!$L$3:$M$89,2,FALSE),"No")</f>
        <v>No</v>
      </c>
      <c r="W397" s="40">
        <f t="shared" si="180"/>
        <v>0</v>
      </c>
      <c r="X397" s="43"/>
      <c r="Y397" s="40">
        <f t="shared" si="181"/>
        <v>0</v>
      </c>
      <c r="Z397" s="41" t="s">
        <v>40</v>
      </c>
      <c r="AA397" s="40">
        <f t="shared" si="182"/>
        <v>0</v>
      </c>
      <c r="AB397" s="44" t="str">
        <f>IF(AND(E397="Manhattan",G397="Multifamily Housing"),IF(Q397&lt;1980,"Dual Fuel","Natural Gas"),IF(AND(E397="Manhattan",G397&lt;&gt;"Multifamily Housing"),IF(Q397&lt;1945,"Oil",IF(Q397&lt;1980,"Dual Fuel","Natural Gas")),IF(E397="Downstate/LI/HV",IF(Q397&lt;1980,"Dual Fuel","Natural Gas"),IF(Q397&lt;1945,"Dual Fuel","Natural Gas"))))</f>
        <v>Dual Fuel</v>
      </c>
      <c r="AC397" s="42">
        <f t="shared" si="183"/>
        <v>3</v>
      </c>
      <c r="AD397" s="44" t="str">
        <f>IF(AND(E397="Upstate",Q397&gt;=1945),"Furnace",IF(Q397&gt;=1980,"HW Boiler",IF(AND(E397="Downstate/LI/HV",Q397&gt;=1945),"Furnace","Steam Boiler")))</f>
        <v>Steam Boiler</v>
      </c>
      <c r="AE397" s="42">
        <f t="shared" si="184"/>
        <v>2</v>
      </c>
      <c r="AF397" s="45">
        <v>1990</v>
      </c>
      <c r="AG397" s="40">
        <f t="shared" si="185"/>
        <v>2</v>
      </c>
      <c r="AH397" s="45" t="str">
        <f t="shared" si="194"/>
        <v>Steam</v>
      </c>
      <c r="AI397" s="40">
        <f t="shared" si="186"/>
        <v>2</v>
      </c>
      <c r="AJ397" s="46" t="s">
        <v>42</v>
      </c>
      <c r="AK397" s="40">
        <f t="shared" si="187"/>
        <v>0</v>
      </c>
      <c r="AL397" s="9" t="s">
        <v>1048</v>
      </c>
      <c r="AM397" s="9">
        <f t="shared" si="188"/>
        <v>4</v>
      </c>
      <c r="AN397" s="9" t="s">
        <v>1055</v>
      </c>
      <c r="AO397" s="47">
        <f>VLOOKUP(AN397,'Data Tables'!$E$4:$F$15,2,FALSE)</f>
        <v>20.157194</v>
      </c>
      <c r="AP397" s="9">
        <f t="shared" si="189"/>
        <v>0</v>
      </c>
      <c r="AQ397" s="9" t="s">
        <v>1050</v>
      </c>
      <c r="AR397" s="9">
        <f t="shared" si="190"/>
        <v>2</v>
      </c>
      <c r="AS397" s="9" t="str">
        <f t="shared" si="191"/>
        <v>NYC Dual Fuel</v>
      </c>
      <c r="AT397" s="9"/>
      <c r="AU397" s="9">
        <f t="shared" si="192"/>
        <v>3</v>
      </c>
      <c r="AV397" s="9">
        <f t="shared" si="193"/>
        <v>46</v>
      </c>
    </row>
    <row r="398" spans="1:48" x14ac:dyDescent="0.25">
      <c r="A398" s="9" t="s">
        <v>571</v>
      </c>
      <c r="B398" s="9" t="s">
        <v>572</v>
      </c>
      <c r="C398" s="9" t="s">
        <v>573</v>
      </c>
      <c r="D398" s="9" t="s">
        <v>450</v>
      </c>
      <c r="E398" t="s">
        <v>1034</v>
      </c>
      <c r="F398" t="str">
        <f t="shared" si="174"/>
        <v>Not NYC</v>
      </c>
      <c r="G398" s="9" t="s">
        <v>53</v>
      </c>
      <c r="H398" s="36">
        <v>40.685941</v>
      </c>
      <c r="I398" s="36">
        <v>-73.626182999999997</v>
      </c>
      <c r="J398" s="40">
        <f t="shared" si="195"/>
        <v>2</v>
      </c>
      <c r="K398" s="40">
        <f t="shared" si="175"/>
        <v>0</v>
      </c>
      <c r="L398" s="40">
        <f t="shared" si="176"/>
        <v>1</v>
      </c>
      <c r="M398" s="41">
        <v>82755.473376623369</v>
      </c>
      <c r="N398" s="41">
        <v>9316.0401315789459</v>
      </c>
      <c r="O398" s="41">
        <f t="shared" si="170"/>
        <v>5690.6557868983964</v>
      </c>
      <c r="P398" s="42">
        <f t="shared" si="177"/>
        <v>2</v>
      </c>
      <c r="Q398" s="43">
        <v>1955</v>
      </c>
      <c r="R398" s="43">
        <v>2016</v>
      </c>
      <c r="S398" s="40">
        <f t="shared" si="178"/>
        <v>0</v>
      </c>
      <c r="T398" s="40"/>
      <c r="U398" s="40">
        <f t="shared" si="179"/>
        <v>0</v>
      </c>
      <c r="V398" s="40" t="str">
        <f>IFERROR(VLOOKUP(A398,'Data Tables'!$L$3:$M$89,2,FALSE),"No")</f>
        <v>No</v>
      </c>
      <c r="W398" s="40">
        <f t="shared" si="180"/>
        <v>0</v>
      </c>
      <c r="X398" s="43"/>
      <c r="Y398" s="40">
        <f t="shared" si="181"/>
        <v>0</v>
      </c>
      <c r="Z398" s="43" t="s">
        <v>46</v>
      </c>
      <c r="AA398" s="40">
        <f t="shared" si="182"/>
        <v>4</v>
      </c>
      <c r="AB398" s="43" t="s">
        <v>87</v>
      </c>
      <c r="AC398" s="42">
        <f t="shared" si="183"/>
        <v>1</v>
      </c>
      <c r="AD398" s="41" t="s">
        <v>88</v>
      </c>
      <c r="AE398" s="42">
        <f t="shared" si="184"/>
        <v>1</v>
      </c>
      <c r="AF398" s="43">
        <v>2021</v>
      </c>
      <c r="AG398" s="40">
        <f t="shared" si="185"/>
        <v>1</v>
      </c>
      <c r="AH398" s="45" t="str">
        <f t="shared" si="194"/>
        <v>Forced Air</v>
      </c>
      <c r="AI398" s="40">
        <f t="shared" si="186"/>
        <v>4</v>
      </c>
      <c r="AJ398" s="46" t="s">
        <v>42</v>
      </c>
      <c r="AK398" s="40">
        <f t="shared" si="187"/>
        <v>0</v>
      </c>
      <c r="AL398" s="9" t="s">
        <v>1048</v>
      </c>
      <c r="AM398" s="9">
        <f t="shared" si="188"/>
        <v>4</v>
      </c>
      <c r="AN398" s="9" t="s">
        <v>1065</v>
      </c>
      <c r="AO398" s="47">
        <f>VLOOKUP(AN398,'Data Tables'!$E$4:$F$15,2,FALSE)</f>
        <v>18.809999999999999</v>
      </c>
      <c r="AP398" s="9">
        <f t="shared" si="189"/>
        <v>1</v>
      </c>
      <c r="AQ398" s="9" t="s">
        <v>1058</v>
      </c>
      <c r="AR398" s="9">
        <f t="shared" si="190"/>
        <v>0</v>
      </c>
      <c r="AS398" s="9" t="str">
        <f t="shared" si="191"/>
        <v>Not NYC</v>
      </c>
      <c r="AT398" s="9"/>
      <c r="AU398" s="9">
        <f t="shared" si="192"/>
        <v>0</v>
      </c>
      <c r="AV398" s="9">
        <f t="shared" si="193"/>
        <v>45</v>
      </c>
    </row>
    <row r="399" spans="1:48" x14ac:dyDescent="0.25">
      <c r="A399" s="9" t="s">
        <v>850</v>
      </c>
      <c r="B399" s="9" t="s">
        <v>851</v>
      </c>
      <c r="C399" s="9" t="s">
        <v>849</v>
      </c>
      <c r="D399" s="9" t="s">
        <v>450</v>
      </c>
      <c r="E399" t="s">
        <v>1034</v>
      </c>
      <c r="F399" t="str">
        <f t="shared" si="174"/>
        <v>Not NYC</v>
      </c>
      <c r="G399" s="9" t="s">
        <v>64</v>
      </c>
      <c r="H399" s="36">
        <v>40.66223703</v>
      </c>
      <c r="I399" s="36">
        <v>-73.577084990000003</v>
      </c>
      <c r="J399" s="40">
        <f t="shared" si="195"/>
        <v>0</v>
      </c>
      <c r="K399" s="40">
        <f t="shared" si="175"/>
        <v>1</v>
      </c>
      <c r="L399" s="40">
        <f t="shared" si="176"/>
        <v>2</v>
      </c>
      <c r="M399" s="41">
        <v>37755.857387586111</v>
      </c>
      <c r="N399" s="41">
        <v>16496.40538165301</v>
      </c>
      <c r="O399" s="41">
        <f t="shared" si="170"/>
        <v>2596.2704285934219</v>
      </c>
      <c r="P399" s="42">
        <f t="shared" si="177"/>
        <v>1</v>
      </c>
      <c r="Q399" s="43">
        <v>1985</v>
      </c>
      <c r="R399" s="43"/>
      <c r="S399" s="40">
        <f t="shared" si="178"/>
        <v>1</v>
      </c>
      <c r="T399" s="40"/>
      <c r="U399" s="40">
        <f t="shared" si="179"/>
        <v>0</v>
      </c>
      <c r="V399" s="40" t="str">
        <f>IFERROR(VLOOKUP(A399,'Data Tables'!$L$3:$M$89,2,FALSE),"No")</f>
        <v>No</v>
      </c>
      <c r="W399" s="40">
        <f t="shared" si="180"/>
        <v>0</v>
      </c>
      <c r="X399" s="43"/>
      <c r="Y399" s="40">
        <f t="shared" si="181"/>
        <v>0</v>
      </c>
      <c r="Z399" s="43" t="s">
        <v>156</v>
      </c>
      <c r="AA399" s="40">
        <f t="shared" si="182"/>
        <v>0</v>
      </c>
      <c r="AB399" s="44" t="str">
        <f>IF(AND(E399="Manhattan",G399="Multifamily Housing"),IF(Q399&lt;1980,"Dual Fuel","Natural Gas"),IF(AND(E399="Manhattan",G399&lt;&gt;"Multifamily Housing"),IF(Q399&lt;1945,"Oil",IF(Q399&lt;1980,"Dual Fuel","Natural Gas")),IF(E399="Downstate/LI/HV",IF(Q399&lt;1980,"Dual Fuel","Natural Gas"),IF(Q399&lt;1945,"Dual Fuel","Natural Gas"))))</f>
        <v>Natural Gas</v>
      </c>
      <c r="AC399" s="42">
        <f t="shared" si="183"/>
        <v>2</v>
      </c>
      <c r="AD399" s="44" t="str">
        <f>IF(AND(E399="Upstate",Q399&gt;=1945),"Furnace",IF(Q399&gt;=1980,"HW Boiler",IF(AND(E399="Downstate/LI/HV",Q399&gt;=1945),"Furnace","Steam Boiler")))</f>
        <v>HW Boiler</v>
      </c>
      <c r="AE399" s="42">
        <f t="shared" si="184"/>
        <v>4</v>
      </c>
      <c r="AF399" s="45">
        <v>1990</v>
      </c>
      <c r="AG399" s="40">
        <f t="shared" si="185"/>
        <v>2</v>
      </c>
      <c r="AH399" s="45" t="str">
        <f t="shared" si="194"/>
        <v>Hydronic</v>
      </c>
      <c r="AI399" s="40">
        <f t="shared" si="186"/>
        <v>4</v>
      </c>
      <c r="AJ399" s="46" t="s">
        <v>42</v>
      </c>
      <c r="AK399" s="40">
        <f t="shared" si="187"/>
        <v>0</v>
      </c>
      <c r="AL399" s="9" t="s">
        <v>1048</v>
      </c>
      <c r="AM399" s="9">
        <f t="shared" si="188"/>
        <v>4</v>
      </c>
      <c r="AN399" s="9" t="s">
        <v>1052</v>
      </c>
      <c r="AO399" s="47">
        <f>VLOOKUP(AN399,'Data Tables'!$E$4:$F$15,2,FALSE)</f>
        <v>18.814844999999998</v>
      </c>
      <c r="AP399" s="9">
        <f t="shared" si="189"/>
        <v>1</v>
      </c>
      <c r="AQ399" s="9" t="s">
        <v>1058</v>
      </c>
      <c r="AR399" s="9">
        <f t="shared" si="190"/>
        <v>1</v>
      </c>
      <c r="AS399" s="9" t="str">
        <f t="shared" si="191"/>
        <v>Not NYC</v>
      </c>
      <c r="AT399" s="9"/>
      <c r="AU399" s="9">
        <f t="shared" si="192"/>
        <v>0</v>
      </c>
      <c r="AV399" s="9">
        <f t="shared" si="193"/>
        <v>42</v>
      </c>
    </row>
    <row r="400" spans="1:48" x14ac:dyDescent="0.25">
      <c r="A400" s="9" t="s">
        <v>787</v>
      </c>
      <c r="B400" s="9" t="s">
        <v>788</v>
      </c>
      <c r="C400" s="9" t="s">
        <v>456</v>
      </c>
      <c r="D400" t="s">
        <v>457</v>
      </c>
      <c r="E400" t="s">
        <v>1035</v>
      </c>
      <c r="F400" t="str">
        <f t="shared" si="174"/>
        <v>Not NYC</v>
      </c>
      <c r="G400" s="9" t="s">
        <v>53</v>
      </c>
      <c r="H400" s="36">
        <v>42.72822</v>
      </c>
      <c r="I400" s="36">
        <v>-73.693710999999993</v>
      </c>
      <c r="J400" s="40">
        <f t="shared" si="195"/>
        <v>2</v>
      </c>
      <c r="K400" s="40">
        <f t="shared" si="175"/>
        <v>0</v>
      </c>
      <c r="L400" s="40">
        <f t="shared" si="176"/>
        <v>1</v>
      </c>
      <c r="M400" s="41">
        <v>41959.351461038961</v>
      </c>
      <c r="N400" s="41">
        <v>4723.4942434210525</v>
      </c>
      <c r="O400" s="41">
        <v>2885.3224622326206</v>
      </c>
      <c r="P400" s="42">
        <f t="shared" si="177"/>
        <v>1</v>
      </c>
      <c r="Q400" s="43">
        <v>1916</v>
      </c>
      <c r="R400" s="43">
        <v>2005</v>
      </c>
      <c r="S400" s="40">
        <f t="shared" si="178"/>
        <v>0</v>
      </c>
      <c r="T400" s="40"/>
      <c r="U400" s="40">
        <f t="shared" si="179"/>
        <v>0</v>
      </c>
      <c r="V400" s="40" t="str">
        <f>IFERROR(VLOOKUP(A400,'Data Tables'!$L$3:$M$89,2,FALSE),"No")</f>
        <v>Yes</v>
      </c>
      <c r="W400" s="40">
        <f t="shared" si="180"/>
        <v>4</v>
      </c>
      <c r="X400" s="43"/>
      <c r="Y400" s="40">
        <f t="shared" si="181"/>
        <v>0</v>
      </c>
      <c r="Z400" s="43" t="s">
        <v>40</v>
      </c>
      <c r="AA400" s="40">
        <f t="shared" si="182"/>
        <v>0</v>
      </c>
      <c r="AB400" s="44" t="str">
        <f>IF(AND(E400="Manhattan",G400="Multifamily Housing"),IF(Q400&lt;1980,"Dual Fuel","Natural Gas"),IF(AND(E400="Manhattan",G400&lt;&gt;"Multifamily Housing"),IF(Q400&lt;1945,"Oil",IF(Q400&lt;1980,"Dual Fuel","Natural Gas")),IF(E400="Downstate/LI/HV",IF(Q400&lt;1980,"Dual Fuel","Natural Gas"),IF(Q400&lt;1945,"Dual Fuel","Natural Gas"))))</f>
        <v>Dual Fuel</v>
      </c>
      <c r="AC400" s="42">
        <f t="shared" si="183"/>
        <v>3</v>
      </c>
      <c r="AD400" s="41" t="s">
        <v>74</v>
      </c>
      <c r="AE400" s="42">
        <f t="shared" si="184"/>
        <v>2</v>
      </c>
      <c r="AF400" s="43">
        <v>2005</v>
      </c>
      <c r="AG400" s="40">
        <f t="shared" si="185"/>
        <v>1</v>
      </c>
      <c r="AH400" s="43" t="s">
        <v>49</v>
      </c>
      <c r="AI400" s="40">
        <f t="shared" si="186"/>
        <v>2</v>
      </c>
      <c r="AJ400" s="46" t="s">
        <v>42</v>
      </c>
      <c r="AK400" s="40">
        <f t="shared" si="187"/>
        <v>0</v>
      </c>
      <c r="AL400" s="9" t="s">
        <v>1060</v>
      </c>
      <c r="AM400" s="9">
        <f t="shared" si="188"/>
        <v>2</v>
      </c>
      <c r="AN400" s="9" t="s">
        <v>1047</v>
      </c>
      <c r="AO400" s="47">
        <f>VLOOKUP(AN400,'Data Tables'!$E$4:$F$15,2,FALSE)</f>
        <v>8.6002589999999994</v>
      </c>
      <c r="AP400" s="9">
        <f t="shared" si="189"/>
        <v>4</v>
      </c>
      <c r="AQ400" s="9" t="s">
        <v>1061</v>
      </c>
      <c r="AR400" s="9">
        <f t="shared" si="190"/>
        <v>4</v>
      </c>
      <c r="AS400" s="9" t="str">
        <f t="shared" si="191"/>
        <v>Not NYC</v>
      </c>
      <c r="AT400" s="9"/>
      <c r="AU400" s="9">
        <f t="shared" si="192"/>
        <v>0</v>
      </c>
      <c r="AV400" s="9">
        <f t="shared" si="193"/>
        <v>41</v>
      </c>
    </row>
    <row r="401" spans="1:48" x14ac:dyDescent="0.25">
      <c r="A401" s="9" t="s">
        <v>847</v>
      </c>
      <c r="B401" s="9" t="s">
        <v>848</v>
      </c>
      <c r="C401" s="9" t="s">
        <v>849</v>
      </c>
      <c r="D401" s="9" t="s">
        <v>450</v>
      </c>
      <c r="E401" t="s">
        <v>1034</v>
      </c>
      <c r="F401" t="str">
        <f t="shared" si="174"/>
        <v>Not NYC</v>
      </c>
      <c r="G401" s="9" t="s">
        <v>64</v>
      </c>
      <c r="H401" s="36">
        <v>40.719646679999997</v>
      </c>
      <c r="I401" s="36">
        <v>-73.584253430000004</v>
      </c>
      <c r="J401" s="40">
        <f t="shared" si="195"/>
        <v>0</v>
      </c>
      <c r="K401" s="40">
        <f t="shared" si="175"/>
        <v>1</v>
      </c>
      <c r="L401" s="40">
        <f t="shared" si="176"/>
        <v>2</v>
      </c>
      <c r="M401" s="41">
        <v>37877.192048188888</v>
      </c>
      <c r="N401" s="41">
        <v>16549.419294900988</v>
      </c>
      <c r="O401" s="41">
        <f>(M401/0.85)*116.9*0.0005</f>
        <v>2604.6139708431065</v>
      </c>
      <c r="P401" s="42">
        <f t="shared" si="177"/>
        <v>1</v>
      </c>
      <c r="Q401" s="43">
        <v>1985</v>
      </c>
      <c r="R401" s="43">
        <v>2012</v>
      </c>
      <c r="S401" s="40">
        <f t="shared" si="178"/>
        <v>0</v>
      </c>
      <c r="T401" s="40"/>
      <c r="U401" s="40">
        <f t="shared" si="179"/>
        <v>0</v>
      </c>
      <c r="V401" s="40" t="str">
        <f>IFERROR(VLOOKUP(A401,'Data Tables'!$L$3:$M$89,2,FALSE),"No")</f>
        <v>No</v>
      </c>
      <c r="W401" s="40">
        <f t="shared" si="180"/>
        <v>0</v>
      </c>
      <c r="X401" s="43"/>
      <c r="Y401" s="40">
        <f t="shared" si="181"/>
        <v>0</v>
      </c>
      <c r="Z401" s="43" t="s">
        <v>156</v>
      </c>
      <c r="AA401" s="40">
        <f t="shared" si="182"/>
        <v>0</v>
      </c>
      <c r="AB401" s="44" t="str">
        <f>IF(AND(E401="Manhattan",G401="Multifamily Housing"),IF(Q401&lt;1980,"Dual Fuel","Natural Gas"),IF(AND(E401="Manhattan",G401&lt;&gt;"Multifamily Housing"),IF(Q401&lt;1945,"Oil",IF(Q401&lt;1980,"Dual Fuel","Natural Gas")),IF(E401="Downstate/LI/HV",IF(Q401&lt;1980,"Dual Fuel","Natural Gas"),IF(Q401&lt;1945,"Dual Fuel","Natural Gas"))))</f>
        <v>Natural Gas</v>
      </c>
      <c r="AC401" s="42">
        <f t="shared" si="183"/>
        <v>2</v>
      </c>
      <c r="AD401" s="44" t="str">
        <f>IF(AND(E401="Upstate",Q401&gt;=1945),"Furnace",IF(Q401&gt;=1980,"HW Boiler",IF(AND(E401="Downstate/LI/HV",Q401&gt;=1945),"Furnace","Steam Boiler")))</f>
        <v>HW Boiler</v>
      </c>
      <c r="AE401" s="42">
        <f t="shared" si="184"/>
        <v>4</v>
      </c>
      <c r="AF401" s="45">
        <v>1990</v>
      </c>
      <c r="AG401" s="40">
        <f t="shared" si="185"/>
        <v>2</v>
      </c>
      <c r="AH401" s="45" t="str">
        <f>IF(AND(E401="Upstate",Q401&gt;=1945),"Forced Air",IF(Q401&gt;=1980,"Hydronic",IF(AND(E401="Downstate/LI/HV",Q401&gt;=1945),"Forced Air","Steam")))</f>
        <v>Hydronic</v>
      </c>
      <c r="AI401" s="40">
        <f t="shared" si="186"/>
        <v>4</v>
      </c>
      <c r="AJ401" s="46" t="s">
        <v>42</v>
      </c>
      <c r="AK401" s="40">
        <f t="shared" si="187"/>
        <v>0</v>
      </c>
      <c r="AL401" s="9" t="s">
        <v>1048</v>
      </c>
      <c r="AM401" s="9">
        <f t="shared" si="188"/>
        <v>4</v>
      </c>
      <c r="AN401" s="9" t="s">
        <v>1052</v>
      </c>
      <c r="AO401" s="47">
        <f>VLOOKUP(AN401,'Data Tables'!$E$4:$F$15,2,FALSE)</f>
        <v>18.814844999999998</v>
      </c>
      <c r="AP401" s="9">
        <f t="shared" si="189"/>
        <v>1</v>
      </c>
      <c r="AQ401" s="9" t="s">
        <v>1058</v>
      </c>
      <c r="AR401" s="9">
        <f t="shared" si="190"/>
        <v>1</v>
      </c>
      <c r="AS401" s="9" t="str">
        <f t="shared" si="191"/>
        <v>Not NYC</v>
      </c>
      <c r="AT401" s="9"/>
      <c r="AU401" s="9">
        <f t="shared" si="192"/>
        <v>0</v>
      </c>
      <c r="AV401" s="9">
        <f t="shared" si="193"/>
        <v>40</v>
      </c>
    </row>
    <row r="402" spans="1:48" x14ac:dyDescent="0.25">
      <c r="A402" s="9" t="s">
        <v>981</v>
      </c>
      <c r="B402" s="9" t="s">
        <v>982</v>
      </c>
      <c r="C402" s="9" t="s">
        <v>433</v>
      </c>
      <c r="D402" s="9" t="s">
        <v>434</v>
      </c>
      <c r="E402" t="s">
        <v>1035</v>
      </c>
      <c r="F402" t="str">
        <f t="shared" si="174"/>
        <v>Not NYC</v>
      </c>
      <c r="G402" s="9" t="s">
        <v>53</v>
      </c>
      <c r="H402" s="36">
        <v>43.125754999999998</v>
      </c>
      <c r="I402" s="36">
        <v>-77.798497999999995</v>
      </c>
      <c r="J402" s="40">
        <f t="shared" si="195"/>
        <v>2</v>
      </c>
      <c r="K402" s="40">
        <f t="shared" si="175"/>
        <v>0</v>
      </c>
      <c r="L402" s="40">
        <f t="shared" si="176"/>
        <v>1</v>
      </c>
      <c r="M402" s="41">
        <v>28914.562987012985</v>
      </c>
      <c r="N402" s="41">
        <v>3255.0019736842105</v>
      </c>
      <c r="O402" s="41">
        <f>(M402/0.85)*116.9*0.0005</f>
        <v>1988.3014195187168</v>
      </c>
      <c r="P402" s="42">
        <f t="shared" si="177"/>
        <v>1</v>
      </c>
      <c r="Q402" s="43">
        <v>1866</v>
      </c>
      <c r="R402" s="43">
        <v>2022</v>
      </c>
      <c r="S402" s="40">
        <f t="shared" si="178"/>
        <v>0</v>
      </c>
      <c r="T402" s="40"/>
      <c r="U402" s="40">
        <f t="shared" si="179"/>
        <v>0</v>
      </c>
      <c r="V402" s="40" t="str">
        <f>IFERROR(VLOOKUP(A402,'Data Tables'!$L$3:$M$89,2,FALSE),"No")</f>
        <v>No</v>
      </c>
      <c r="W402" s="40">
        <f t="shared" si="180"/>
        <v>0</v>
      </c>
      <c r="X402" s="43"/>
      <c r="Y402" s="40">
        <f t="shared" si="181"/>
        <v>0</v>
      </c>
      <c r="Z402" s="43" t="s">
        <v>46</v>
      </c>
      <c r="AA402" s="40">
        <f t="shared" si="182"/>
        <v>4</v>
      </c>
      <c r="AB402" s="43" t="s">
        <v>983</v>
      </c>
      <c r="AC402" s="42">
        <f t="shared" si="183"/>
        <v>1</v>
      </c>
      <c r="AD402" s="41" t="s">
        <v>88</v>
      </c>
      <c r="AE402" s="42">
        <f t="shared" si="184"/>
        <v>1</v>
      </c>
      <c r="AF402" s="43">
        <v>2017</v>
      </c>
      <c r="AG402" s="40">
        <f t="shared" si="185"/>
        <v>1</v>
      </c>
      <c r="AH402" s="45" t="str">
        <f>IF(AND(E402="Upstate",Q402&gt;=1945),"Forced Air",IF(Q402&gt;=1980,"Hydronic",IF(AND(E402="Downstate/LI/HV",Q402&gt;=1945),"Forced Air","Steam")))</f>
        <v>Steam</v>
      </c>
      <c r="AI402" s="40">
        <f t="shared" si="186"/>
        <v>2</v>
      </c>
      <c r="AJ402" s="46" t="s">
        <v>42</v>
      </c>
      <c r="AK402" s="40">
        <f t="shared" si="187"/>
        <v>0</v>
      </c>
      <c r="AL402" s="9" t="s">
        <v>1060</v>
      </c>
      <c r="AM402" s="9">
        <f t="shared" si="188"/>
        <v>2</v>
      </c>
      <c r="AN402" s="9" t="s">
        <v>1054</v>
      </c>
      <c r="AO402" s="47">
        <f>VLOOKUP(AN402,'Data Tables'!$E$4:$F$15,2,FALSE)</f>
        <v>10.88392</v>
      </c>
      <c r="AP402" s="9">
        <f t="shared" si="189"/>
        <v>3</v>
      </c>
      <c r="AQ402" s="9" t="s">
        <v>1061</v>
      </c>
      <c r="AR402" s="9">
        <f t="shared" si="190"/>
        <v>0</v>
      </c>
      <c r="AS402" s="9" t="str">
        <f t="shared" si="191"/>
        <v>Not NYC</v>
      </c>
      <c r="AT402" s="9"/>
      <c r="AU402" s="9">
        <f t="shared" si="192"/>
        <v>0</v>
      </c>
      <c r="AV402" s="9">
        <f t="shared" si="193"/>
        <v>38</v>
      </c>
    </row>
    <row r="403" spans="1:48" x14ac:dyDescent="0.25">
      <c r="A403" s="9" t="s">
        <v>832</v>
      </c>
      <c r="B403" s="9" t="s">
        <v>833</v>
      </c>
      <c r="C403" s="9" t="s">
        <v>834</v>
      </c>
      <c r="D403" s="9" t="s">
        <v>535</v>
      </c>
      <c r="E403" t="s">
        <v>1034</v>
      </c>
      <c r="F403" t="str">
        <f t="shared" si="174"/>
        <v>Not NYC</v>
      </c>
      <c r="G403" s="9" t="s">
        <v>53</v>
      </c>
      <c r="H403" s="36">
        <v>42.020386000000002</v>
      </c>
      <c r="I403" s="36">
        <v>-73.909926999999996</v>
      </c>
      <c r="J403" s="40">
        <f t="shared" si="195"/>
        <v>2</v>
      </c>
      <c r="K403" s="40">
        <f t="shared" si="175"/>
        <v>0</v>
      </c>
      <c r="L403" s="40">
        <f t="shared" si="176"/>
        <v>1</v>
      </c>
      <c r="M403" s="41">
        <v>38104.076396103897</v>
      </c>
      <c r="N403" s="41">
        <v>4289.4939802631579</v>
      </c>
      <c r="O403" s="41">
        <f>(M403/0.85)*116.9*0.0005</f>
        <v>2620.215606296792</v>
      </c>
      <c r="P403" s="42">
        <f t="shared" si="177"/>
        <v>1</v>
      </c>
      <c r="Q403" s="43">
        <v>1869</v>
      </c>
      <c r="R403" s="43"/>
      <c r="S403" s="40">
        <f t="shared" si="178"/>
        <v>4</v>
      </c>
      <c r="T403" s="40"/>
      <c r="U403" s="40">
        <f t="shared" si="179"/>
        <v>0</v>
      </c>
      <c r="V403" s="40" t="str">
        <f>IFERROR(VLOOKUP(A403,'Data Tables'!$L$3:$M$89,2,FALSE),"No")</f>
        <v>Yes</v>
      </c>
      <c r="W403" s="40">
        <f t="shared" si="180"/>
        <v>4</v>
      </c>
      <c r="X403" s="43"/>
      <c r="Y403" s="40">
        <f t="shared" si="181"/>
        <v>0</v>
      </c>
      <c r="Z403" s="43" t="s">
        <v>831</v>
      </c>
      <c r="AA403" s="40">
        <f t="shared" si="182"/>
        <v>0</v>
      </c>
      <c r="AB403" s="43" t="s">
        <v>87</v>
      </c>
      <c r="AC403" s="42">
        <f t="shared" si="183"/>
        <v>1</v>
      </c>
      <c r="AD403" s="41" t="s">
        <v>88</v>
      </c>
      <c r="AE403" s="42">
        <f t="shared" si="184"/>
        <v>1</v>
      </c>
      <c r="AF403" s="45">
        <v>1990</v>
      </c>
      <c r="AG403" s="40">
        <f t="shared" si="185"/>
        <v>2</v>
      </c>
      <c r="AH403" s="45" t="str">
        <f>IF(AND(E403="Upstate",Q403&gt;=1945),"Forced Air",IF(Q403&gt;=1980,"Hydronic",IF(AND(E403="Downstate/LI/HV",Q403&gt;=1945),"Forced Air","Steam")))</f>
        <v>Steam</v>
      </c>
      <c r="AI403" s="40">
        <f t="shared" si="186"/>
        <v>2</v>
      </c>
      <c r="AJ403" s="46" t="s">
        <v>42</v>
      </c>
      <c r="AK403" s="40">
        <f t="shared" si="187"/>
        <v>0</v>
      </c>
      <c r="AL403" s="9" t="s">
        <v>1060</v>
      </c>
      <c r="AM403" s="9">
        <f t="shared" si="188"/>
        <v>2</v>
      </c>
      <c r="AN403" s="9" t="s">
        <v>1056</v>
      </c>
      <c r="AO403" s="47">
        <f>VLOOKUP(AN403,'Data Tables'!$E$4:$F$15,2,FALSE)</f>
        <v>13.229555</v>
      </c>
      <c r="AP403" s="9">
        <f t="shared" si="189"/>
        <v>2</v>
      </c>
      <c r="AQ403" s="9" t="s">
        <v>1061</v>
      </c>
      <c r="AR403" s="9">
        <f t="shared" si="190"/>
        <v>0</v>
      </c>
      <c r="AS403" s="9" t="str">
        <f t="shared" si="191"/>
        <v>Not NYC</v>
      </c>
      <c r="AT403" s="9"/>
      <c r="AU403" s="9">
        <f t="shared" si="192"/>
        <v>0</v>
      </c>
      <c r="AV403" s="9">
        <f t="shared" si="193"/>
        <v>38</v>
      </c>
    </row>
    <row r="404" spans="1:48" hidden="1" x14ac:dyDescent="0.25">
      <c r="A404" s="9" t="s">
        <v>307</v>
      </c>
      <c r="B404" s="9" t="s">
        <v>308</v>
      </c>
      <c r="C404" s="9" t="s">
        <v>62</v>
      </c>
      <c r="D404" s="9" t="s">
        <v>63</v>
      </c>
      <c r="E404" t="s">
        <v>63</v>
      </c>
      <c r="F404" t="str">
        <f t="shared" si="174"/>
        <v>NYC</v>
      </c>
      <c r="G404" s="9" t="s">
        <v>53</v>
      </c>
      <c r="H404" s="36">
        <v>40.810174500000002</v>
      </c>
      <c r="I404" s="36">
        <v>-73.960622900000004</v>
      </c>
      <c r="J404" s="40">
        <f t="shared" si="195"/>
        <v>2</v>
      </c>
      <c r="K404" s="40">
        <f t="shared" si="175"/>
        <v>0</v>
      </c>
      <c r="L404" s="40">
        <f t="shared" si="176"/>
        <v>1</v>
      </c>
      <c r="M404" s="41">
        <v>63193.51150588235</v>
      </c>
      <c r="N404" s="41">
        <v>7139.379156578947</v>
      </c>
      <c r="O404" s="41">
        <f>(M404/0.85)*116.9*0.0005</f>
        <v>4345.4832323750861</v>
      </c>
      <c r="P404" s="42">
        <f t="shared" si="177"/>
        <v>2</v>
      </c>
      <c r="Q404" s="43">
        <v>1910</v>
      </c>
      <c r="R404" s="43">
        <v>2015</v>
      </c>
      <c r="S404" s="40">
        <f t="shared" si="178"/>
        <v>0</v>
      </c>
      <c r="T404" s="40"/>
      <c r="U404" s="40">
        <f t="shared" si="179"/>
        <v>0</v>
      </c>
      <c r="V404" s="40" t="str">
        <f>IFERROR(VLOOKUP(A404,'Data Tables'!$L$3:$M$89,2,FALSE),"No")</f>
        <v>No</v>
      </c>
      <c r="W404" s="40">
        <f t="shared" si="180"/>
        <v>0</v>
      </c>
      <c r="X404" s="43"/>
      <c r="Y404" s="40">
        <f t="shared" si="181"/>
        <v>0</v>
      </c>
      <c r="Z404" s="41" t="s">
        <v>40</v>
      </c>
      <c r="AA404" s="40">
        <f t="shared" si="182"/>
        <v>0</v>
      </c>
      <c r="AB404" s="41" t="s">
        <v>41</v>
      </c>
      <c r="AC404" s="42">
        <f t="shared" si="183"/>
        <v>2</v>
      </c>
      <c r="AD404" s="41" t="s">
        <v>74</v>
      </c>
      <c r="AE404" s="42">
        <f t="shared" si="184"/>
        <v>2</v>
      </c>
      <c r="AF404" s="43">
        <v>2003</v>
      </c>
      <c r="AG404" s="40">
        <f t="shared" si="185"/>
        <v>1</v>
      </c>
      <c r="AH404" s="43" t="s">
        <v>49</v>
      </c>
      <c r="AI404" s="40">
        <f t="shared" si="186"/>
        <v>2</v>
      </c>
      <c r="AJ404" s="46" t="s">
        <v>42</v>
      </c>
      <c r="AK404" s="40">
        <f t="shared" si="187"/>
        <v>0</v>
      </c>
      <c r="AL404" s="9" t="s">
        <v>1048</v>
      </c>
      <c r="AM404" s="9">
        <f t="shared" si="188"/>
        <v>4</v>
      </c>
      <c r="AN404" s="9" t="s">
        <v>1055</v>
      </c>
      <c r="AO404" s="47">
        <f>VLOOKUP(AN404,'Data Tables'!$E$4:$F$15,2,FALSE)</f>
        <v>20.157194</v>
      </c>
      <c r="AP404" s="9">
        <f t="shared" si="189"/>
        <v>0</v>
      </c>
      <c r="AQ404" s="9" t="s">
        <v>1050</v>
      </c>
      <c r="AR404" s="9">
        <f t="shared" si="190"/>
        <v>2</v>
      </c>
      <c r="AS404" s="9" t="str">
        <f t="shared" si="191"/>
        <v>NYC Natural Gas</v>
      </c>
      <c r="AT404" s="9"/>
      <c r="AU404" s="9">
        <f t="shared" si="192"/>
        <v>2</v>
      </c>
      <c r="AV404" s="9">
        <f t="shared" si="193"/>
        <v>38</v>
      </c>
    </row>
    <row r="405" spans="1:48" x14ac:dyDescent="0.25">
      <c r="A405" s="9" t="s">
        <v>984</v>
      </c>
      <c r="B405" s="9" t="s">
        <v>985</v>
      </c>
      <c r="C405" s="9" t="s">
        <v>986</v>
      </c>
      <c r="D405" s="9" t="s">
        <v>442</v>
      </c>
      <c r="E405" t="s">
        <v>1034</v>
      </c>
      <c r="F405" t="str">
        <f t="shared" si="174"/>
        <v>Not NYC</v>
      </c>
      <c r="G405" s="9" t="s">
        <v>53</v>
      </c>
      <c r="H405" s="36">
        <v>40.935499999999998</v>
      </c>
      <c r="I405" s="36">
        <v>-73.843727000000001</v>
      </c>
      <c r="J405" s="40">
        <f t="shared" si="195"/>
        <v>2</v>
      </c>
      <c r="K405" s="40">
        <f t="shared" si="175"/>
        <v>0</v>
      </c>
      <c r="L405" s="40">
        <f t="shared" si="176"/>
        <v>1</v>
      </c>
      <c r="M405" s="41">
        <v>28183.390129870124</v>
      </c>
      <c r="N405" s="41">
        <v>3172.6915789473678</v>
      </c>
      <c r="O405" s="41">
        <f>(M405/0.85)*116.9*0.0005</f>
        <v>1938.022533048128</v>
      </c>
      <c r="P405" s="42">
        <f t="shared" si="177"/>
        <v>1</v>
      </c>
      <c r="Q405" s="43">
        <v>1926</v>
      </c>
      <c r="R405" s="43">
        <v>2019</v>
      </c>
      <c r="S405" s="40">
        <f t="shared" si="178"/>
        <v>0</v>
      </c>
      <c r="T405" s="40"/>
      <c r="U405" s="40">
        <f t="shared" si="179"/>
        <v>0</v>
      </c>
      <c r="V405" s="40" t="str">
        <f>IFERROR(VLOOKUP(A405,'Data Tables'!$L$3:$M$89,2,FALSE),"No")</f>
        <v>No</v>
      </c>
      <c r="W405" s="40">
        <f t="shared" si="180"/>
        <v>0</v>
      </c>
      <c r="X405" s="43"/>
      <c r="Y405" s="40">
        <f t="shared" si="181"/>
        <v>0</v>
      </c>
      <c r="Z405" s="43" t="s">
        <v>77</v>
      </c>
      <c r="AA405" s="40">
        <f t="shared" si="182"/>
        <v>1</v>
      </c>
      <c r="AB405" s="43" t="s">
        <v>947</v>
      </c>
      <c r="AC405" s="42">
        <f t="shared" si="183"/>
        <v>2</v>
      </c>
      <c r="AD405" s="41" t="s">
        <v>54</v>
      </c>
      <c r="AE405" s="42">
        <f t="shared" si="184"/>
        <v>2</v>
      </c>
      <c r="AF405" s="45">
        <v>1990</v>
      </c>
      <c r="AG405" s="40">
        <f t="shared" si="185"/>
        <v>2</v>
      </c>
      <c r="AH405" s="45" t="str">
        <f>IF(AND(E405="Upstate",Q405&gt;=1945),"Forced Air",IF(Q405&gt;=1980,"Hydronic",IF(AND(E405="Downstate/LI/HV",Q405&gt;=1945),"Forced Air","Steam")))</f>
        <v>Steam</v>
      </c>
      <c r="AI405" s="40">
        <f t="shared" si="186"/>
        <v>2</v>
      </c>
      <c r="AJ405" s="46" t="s">
        <v>42</v>
      </c>
      <c r="AK405" s="40">
        <f t="shared" si="187"/>
        <v>0</v>
      </c>
      <c r="AL405" s="9" t="s">
        <v>1048</v>
      </c>
      <c r="AM405" s="9">
        <f t="shared" si="188"/>
        <v>4</v>
      </c>
      <c r="AN405" s="9" t="s">
        <v>1055</v>
      </c>
      <c r="AO405" s="47">
        <f>VLOOKUP(AN405,'Data Tables'!$E$4:$F$15,2,FALSE)</f>
        <v>20.157194</v>
      </c>
      <c r="AP405" s="9">
        <f t="shared" si="189"/>
        <v>0</v>
      </c>
      <c r="AQ405" s="9" t="s">
        <v>1050</v>
      </c>
      <c r="AR405" s="9">
        <f t="shared" si="190"/>
        <v>2</v>
      </c>
      <c r="AS405" s="9" t="str">
        <f t="shared" si="191"/>
        <v>Not NYC</v>
      </c>
      <c r="AT405" s="9"/>
      <c r="AU405" s="9">
        <f t="shared" si="192"/>
        <v>0</v>
      </c>
      <c r="AV405" s="9">
        <f t="shared" si="193"/>
        <v>32</v>
      </c>
    </row>
  </sheetData>
  <autoFilter ref="A4:AX405" xr:uid="{DD12AE2B-26BA-4C28-9C3B-FF9E8F14CC10}">
    <filterColumn colId="5">
      <filters>
        <filter val="Not NYC"/>
      </filters>
    </filterColumn>
  </autoFilter>
  <sortState xmlns:xlrd2="http://schemas.microsoft.com/office/spreadsheetml/2017/richdata2" ref="A5:AW405">
    <sortCondition descending="1" ref="AV5:AV405"/>
  </sortState>
  <mergeCells count="1">
    <mergeCell ref="J2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CD099-97AF-477C-87C8-4FB0391DF43B}">
  <dimension ref="B2:M89"/>
  <sheetViews>
    <sheetView workbookViewId="0">
      <selection activeCell="F22" sqref="F22"/>
    </sheetView>
  </sheetViews>
  <sheetFormatPr defaultRowHeight="15" x14ac:dyDescent="0.25"/>
  <cols>
    <col min="2" max="2" width="13.140625" customWidth="1"/>
    <col min="3" max="3" width="12.140625" bestFit="1" customWidth="1"/>
    <col min="5" max="5" width="42" customWidth="1"/>
    <col min="6" max="6" width="35.28515625" customWidth="1"/>
    <col min="8" max="8" width="13.85546875" customWidth="1"/>
    <col min="9" max="9" width="16.7109375" customWidth="1"/>
    <col min="10" max="10" width="21.28515625" bestFit="1" customWidth="1"/>
    <col min="12" max="12" width="43.7109375" customWidth="1"/>
    <col min="13" max="13" width="10.28515625" customWidth="1"/>
  </cols>
  <sheetData>
    <row r="2" spans="2:13" x14ac:dyDescent="0.25">
      <c r="B2" s="53" t="s">
        <v>1041</v>
      </c>
      <c r="C2" s="54"/>
      <c r="E2" s="53" t="s">
        <v>1042</v>
      </c>
      <c r="F2" s="54"/>
      <c r="H2" s="53" t="s">
        <v>1043</v>
      </c>
      <c r="I2" s="55"/>
      <c r="J2" s="54"/>
      <c r="L2" s="32" t="s">
        <v>1073</v>
      </c>
      <c r="M2" s="14"/>
    </row>
    <row r="3" spans="2:13" x14ac:dyDescent="0.25">
      <c r="B3" s="15" t="s">
        <v>1044</v>
      </c>
      <c r="C3" s="16" t="s">
        <v>1041</v>
      </c>
      <c r="E3" s="17" t="s">
        <v>1045</v>
      </c>
      <c r="F3" s="18" t="s">
        <v>31</v>
      </c>
      <c r="H3" s="17" t="s">
        <v>1044</v>
      </c>
      <c r="I3" s="4" t="s">
        <v>1046</v>
      </c>
      <c r="J3" s="19" t="s">
        <v>32</v>
      </c>
      <c r="L3" s="28" t="s">
        <v>407</v>
      </c>
      <c r="M3" s="30" t="s">
        <v>1075</v>
      </c>
    </row>
    <row r="4" spans="2:13" x14ac:dyDescent="0.25">
      <c r="B4" s="10" t="s">
        <v>45</v>
      </c>
      <c r="C4" s="11" t="s">
        <v>1048</v>
      </c>
      <c r="E4" s="10" t="s">
        <v>1047</v>
      </c>
      <c r="F4" s="20">
        <v>8.6002589999999994</v>
      </c>
      <c r="H4" s="10" t="s">
        <v>38</v>
      </c>
      <c r="I4" t="s">
        <v>1049</v>
      </c>
      <c r="J4" s="11" t="s">
        <v>1050</v>
      </c>
      <c r="L4" s="28" t="s">
        <v>411</v>
      </c>
      <c r="M4" s="30" t="s">
        <v>1075</v>
      </c>
    </row>
    <row r="5" spans="2:13" x14ac:dyDescent="0.25">
      <c r="B5" s="10" t="s">
        <v>450</v>
      </c>
      <c r="C5" s="11" t="s">
        <v>1048</v>
      </c>
      <c r="E5" s="10" t="s">
        <v>1051</v>
      </c>
      <c r="F5" s="20">
        <v>13.688314</v>
      </c>
      <c r="H5" s="10" t="s">
        <v>45</v>
      </c>
      <c r="I5" t="s">
        <v>1049</v>
      </c>
      <c r="J5" s="11" t="s">
        <v>1050</v>
      </c>
      <c r="L5" s="28" t="s">
        <v>431</v>
      </c>
      <c r="M5" s="30" t="s">
        <v>1075</v>
      </c>
    </row>
    <row r="6" spans="2:13" x14ac:dyDescent="0.25">
      <c r="B6" s="10" t="s">
        <v>59</v>
      </c>
      <c r="C6" s="11" t="s">
        <v>1048</v>
      </c>
      <c r="E6" s="10" t="s">
        <v>1052</v>
      </c>
      <c r="F6" s="20">
        <v>18.814844999999998</v>
      </c>
      <c r="H6" s="10" t="s">
        <v>59</v>
      </c>
      <c r="I6" t="s">
        <v>1049</v>
      </c>
      <c r="J6" s="11" t="s">
        <v>1050</v>
      </c>
      <c r="L6" s="28" t="s">
        <v>445</v>
      </c>
      <c r="M6" s="30" t="s">
        <v>1075</v>
      </c>
    </row>
    <row r="7" spans="2:13" x14ac:dyDescent="0.25">
      <c r="B7" s="10" t="s">
        <v>424</v>
      </c>
      <c r="C7" s="11" t="s">
        <v>1048</v>
      </c>
      <c r="E7" s="10" t="s">
        <v>1053</v>
      </c>
      <c r="F7" s="20">
        <v>9.6621608999999999</v>
      </c>
      <c r="H7" s="10" t="s">
        <v>63</v>
      </c>
      <c r="I7" t="s">
        <v>1049</v>
      </c>
      <c r="J7" s="11" t="s">
        <v>1050</v>
      </c>
      <c r="L7" s="28" t="s">
        <v>447</v>
      </c>
      <c r="M7" s="30" t="s">
        <v>1075</v>
      </c>
    </row>
    <row r="8" spans="2:13" x14ac:dyDescent="0.25">
      <c r="B8" s="10" t="s">
        <v>38</v>
      </c>
      <c r="C8" s="11" t="s">
        <v>1048</v>
      </c>
      <c r="E8" s="10" t="s">
        <v>1054</v>
      </c>
      <c r="F8" s="20">
        <v>10.88392</v>
      </c>
      <c r="H8" s="10" t="s">
        <v>84</v>
      </c>
      <c r="I8" t="s">
        <v>1049</v>
      </c>
      <c r="J8" s="11" t="s">
        <v>1050</v>
      </c>
      <c r="L8" s="28" t="s">
        <v>461</v>
      </c>
      <c r="M8" s="30" t="s">
        <v>1075</v>
      </c>
    </row>
    <row r="9" spans="2:13" x14ac:dyDescent="0.25">
      <c r="B9" s="10" t="s">
        <v>63</v>
      </c>
      <c r="C9" s="11" t="s">
        <v>1048</v>
      </c>
      <c r="E9" s="10" t="s">
        <v>1055</v>
      </c>
      <c r="F9" s="20">
        <v>20.157194</v>
      </c>
      <c r="H9" s="10" t="s">
        <v>442</v>
      </c>
      <c r="I9" t="s">
        <v>1049</v>
      </c>
      <c r="J9" s="11" t="s">
        <v>1050</v>
      </c>
      <c r="L9" s="28" t="s">
        <v>507</v>
      </c>
      <c r="M9" s="30" t="s">
        <v>1075</v>
      </c>
    </row>
    <row r="10" spans="2:13" x14ac:dyDescent="0.25">
      <c r="B10" s="10" t="s">
        <v>84</v>
      </c>
      <c r="C10" s="11" t="s">
        <v>1048</v>
      </c>
      <c r="E10" s="10" t="s">
        <v>1056</v>
      </c>
      <c r="F10" s="20">
        <v>13.229555</v>
      </c>
      <c r="H10" s="10" t="s">
        <v>450</v>
      </c>
      <c r="I10" t="s">
        <v>1057</v>
      </c>
      <c r="J10" s="11" t="s">
        <v>1058</v>
      </c>
      <c r="L10" s="28" t="s">
        <v>527</v>
      </c>
      <c r="M10" s="30" t="s">
        <v>1075</v>
      </c>
    </row>
    <row r="11" spans="2:13" x14ac:dyDescent="0.25">
      <c r="B11" s="10" t="s">
        <v>442</v>
      </c>
      <c r="C11" s="11" t="s">
        <v>1048</v>
      </c>
      <c r="E11" s="10" t="s">
        <v>1059</v>
      </c>
      <c r="F11" s="20">
        <v>4.5679997999999999</v>
      </c>
      <c r="H11" s="10" t="s">
        <v>424</v>
      </c>
      <c r="I11" t="s">
        <v>1057</v>
      </c>
      <c r="J11" s="11" t="s">
        <v>1058</v>
      </c>
      <c r="L11" s="28" t="s">
        <v>536</v>
      </c>
      <c r="M11" s="30" t="s">
        <v>1075</v>
      </c>
    </row>
    <row r="12" spans="2:13" x14ac:dyDescent="0.25">
      <c r="B12" s="10" t="s">
        <v>437</v>
      </c>
      <c r="C12" s="11" t="s">
        <v>1060</v>
      </c>
      <c r="E12" s="10" t="s">
        <v>1065</v>
      </c>
      <c r="F12" s="20">
        <v>18.809999999999999</v>
      </c>
      <c r="H12" s="10" t="s">
        <v>437</v>
      </c>
      <c r="I12" t="s">
        <v>1035</v>
      </c>
      <c r="J12" s="11" t="s">
        <v>1061</v>
      </c>
      <c r="L12" s="28" t="s">
        <v>539</v>
      </c>
      <c r="M12" s="30" t="s">
        <v>1075</v>
      </c>
    </row>
    <row r="13" spans="2:13" x14ac:dyDescent="0.25">
      <c r="B13" s="10" t="s">
        <v>418</v>
      </c>
      <c r="C13" s="11" t="s">
        <v>1060</v>
      </c>
      <c r="E13" s="10" t="s">
        <v>1062</v>
      </c>
      <c r="F13" s="20">
        <v>8.8179952000000004</v>
      </c>
      <c r="H13" s="10" t="s">
        <v>418</v>
      </c>
      <c r="I13" t="s">
        <v>1035</v>
      </c>
      <c r="J13" s="11" t="s">
        <v>1061</v>
      </c>
      <c r="L13" s="28" t="s">
        <v>637</v>
      </c>
      <c r="M13" s="30" t="s">
        <v>1075</v>
      </c>
    </row>
    <row r="14" spans="2:13" x14ac:dyDescent="0.25">
      <c r="B14" s="10" t="s">
        <v>681</v>
      </c>
      <c r="C14" s="11" t="s">
        <v>1060</v>
      </c>
      <c r="E14" s="10" t="s">
        <v>1066</v>
      </c>
      <c r="F14" s="20">
        <v>9.66</v>
      </c>
      <c r="H14" s="10" t="s">
        <v>681</v>
      </c>
      <c r="I14" t="s">
        <v>1035</v>
      </c>
      <c r="J14" s="11" t="s">
        <v>1061</v>
      </c>
      <c r="L14" s="28" t="s">
        <v>639</v>
      </c>
      <c r="M14" s="30" t="s">
        <v>1075</v>
      </c>
    </row>
    <row r="15" spans="2:13" x14ac:dyDescent="0.25">
      <c r="B15" s="10" t="s">
        <v>672</v>
      </c>
      <c r="C15" s="11" t="s">
        <v>1060</v>
      </c>
      <c r="E15" s="12" t="s">
        <v>1063</v>
      </c>
      <c r="F15" s="21">
        <v>12.509956000000001</v>
      </c>
      <c r="H15" s="10" t="s">
        <v>672</v>
      </c>
      <c r="I15" t="s">
        <v>1035</v>
      </c>
      <c r="J15" s="11" t="s">
        <v>1061</v>
      </c>
      <c r="L15" s="28" t="s">
        <v>649</v>
      </c>
      <c r="M15" s="30" t="s">
        <v>1075</v>
      </c>
    </row>
    <row r="16" spans="2:13" x14ac:dyDescent="0.25">
      <c r="B16" s="10" t="s">
        <v>660</v>
      </c>
      <c r="C16" s="11" t="s">
        <v>1060</v>
      </c>
      <c r="H16" s="10" t="s">
        <v>660</v>
      </c>
      <c r="I16" t="s">
        <v>1035</v>
      </c>
      <c r="J16" s="11" t="s">
        <v>1061</v>
      </c>
      <c r="L16" s="28" t="s">
        <v>676</v>
      </c>
      <c r="M16" s="30" t="s">
        <v>1075</v>
      </c>
    </row>
    <row r="17" spans="2:13" x14ac:dyDescent="0.25">
      <c r="B17" s="10" t="s">
        <v>838</v>
      </c>
      <c r="C17" s="11" t="s">
        <v>1060</v>
      </c>
      <c r="H17" s="10" t="s">
        <v>838</v>
      </c>
      <c r="I17" t="s">
        <v>1035</v>
      </c>
      <c r="J17" s="11" t="s">
        <v>1061</v>
      </c>
      <c r="L17" s="28" t="s">
        <v>698</v>
      </c>
      <c r="M17" s="30" t="s">
        <v>1075</v>
      </c>
    </row>
    <row r="18" spans="2:13" x14ac:dyDescent="0.25">
      <c r="B18" s="10" t="s">
        <v>406</v>
      </c>
      <c r="C18" s="11" t="s">
        <v>1060</v>
      </c>
      <c r="H18" s="10" t="s">
        <v>406</v>
      </c>
      <c r="I18" t="s">
        <v>1035</v>
      </c>
      <c r="J18" s="11" t="s">
        <v>1061</v>
      </c>
      <c r="L18" s="28" t="s">
        <v>732</v>
      </c>
      <c r="M18" s="30" t="s">
        <v>1075</v>
      </c>
    </row>
    <row r="19" spans="2:13" x14ac:dyDescent="0.25">
      <c r="B19" s="10" t="s">
        <v>524</v>
      </c>
      <c r="C19" s="11" t="s">
        <v>1060</v>
      </c>
      <c r="H19" s="10" t="s">
        <v>524</v>
      </c>
      <c r="I19" t="s">
        <v>1035</v>
      </c>
      <c r="J19" s="11" t="s">
        <v>1061</v>
      </c>
      <c r="L19" s="28" t="s">
        <v>742</v>
      </c>
      <c r="M19" s="30" t="s">
        <v>1075</v>
      </c>
    </row>
    <row r="20" spans="2:13" x14ac:dyDescent="0.25">
      <c r="B20" s="10" t="s">
        <v>598</v>
      </c>
      <c r="C20" s="11" t="s">
        <v>1060</v>
      </c>
      <c r="H20" s="10" t="s">
        <v>598</v>
      </c>
      <c r="I20" t="s">
        <v>1035</v>
      </c>
      <c r="J20" s="11" t="s">
        <v>1061</v>
      </c>
      <c r="L20" s="28" t="s">
        <v>765</v>
      </c>
      <c r="M20" s="30" t="s">
        <v>1075</v>
      </c>
    </row>
    <row r="21" spans="2:13" x14ac:dyDescent="0.25">
      <c r="B21" s="10" t="s">
        <v>913</v>
      </c>
      <c r="C21" s="11" t="s">
        <v>1060</v>
      </c>
      <c r="H21" s="10" t="s">
        <v>913</v>
      </c>
      <c r="I21" t="s">
        <v>1035</v>
      </c>
      <c r="J21" s="11" t="s">
        <v>1061</v>
      </c>
      <c r="L21" s="28" t="s">
        <v>767</v>
      </c>
      <c r="M21" s="30" t="s">
        <v>1075</v>
      </c>
    </row>
    <row r="22" spans="2:13" x14ac:dyDescent="0.25">
      <c r="B22" s="10" t="s">
        <v>857</v>
      </c>
      <c r="C22" s="11" t="s">
        <v>1060</v>
      </c>
      <c r="H22" s="10" t="s">
        <v>857</v>
      </c>
      <c r="I22" t="s">
        <v>1035</v>
      </c>
      <c r="J22" s="11" t="s">
        <v>1061</v>
      </c>
      <c r="L22" s="28" t="s">
        <v>772</v>
      </c>
      <c r="M22" s="30" t="s">
        <v>1075</v>
      </c>
    </row>
    <row r="23" spans="2:13" x14ac:dyDescent="0.25">
      <c r="B23" s="10" t="s">
        <v>750</v>
      </c>
      <c r="C23" s="11" t="s">
        <v>1060</v>
      </c>
      <c r="H23" s="10" t="s">
        <v>750</v>
      </c>
      <c r="I23" t="s">
        <v>1035</v>
      </c>
      <c r="J23" s="11" t="s">
        <v>1061</v>
      </c>
      <c r="L23" s="28" t="s">
        <v>787</v>
      </c>
      <c r="M23" s="30" t="s">
        <v>1075</v>
      </c>
    </row>
    <row r="24" spans="2:13" x14ac:dyDescent="0.25">
      <c r="B24" s="10" t="s">
        <v>624</v>
      </c>
      <c r="C24" s="11" t="s">
        <v>1060</v>
      </c>
      <c r="H24" s="10" t="s">
        <v>624</v>
      </c>
      <c r="I24" t="s">
        <v>1035</v>
      </c>
      <c r="J24" s="11" t="s">
        <v>1061</v>
      </c>
      <c r="L24" s="28" t="s">
        <v>817</v>
      </c>
      <c r="M24" s="30" t="s">
        <v>1075</v>
      </c>
    </row>
    <row r="25" spans="2:13" x14ac:dyDescent="0.25">
      <c r="B25" s="10" t="s">
        <v>554</v>
      </c>
      <c r="C25" s="11" t="s">
        <v>1060</v>
      </c>
      <c r="H25" s="10" t="s">
        <v>554</v>
      </c>
      <c r="I25" t="s">
        <v>1035</v>
      </c>
      <c r="J25" s="11" t="s">
        <v>1061</v>
      </c>
      <c r="L25" s="28" t="s">
        <v>821</v>
      </c>
      <c r="M25" s="30" t="s">
        <v>1075</v>
      </c>
    </row>
    <row r="26" spans="2:13" x14ac:dyDescent="0.25">
      <c r="B26" s="10" t="s">
        <v>495</v>
      </c>
      <c r="C26" s="11" t="s">
        <v>1060</v>
      </c>
      <c r="H26" s="10" t="s">
        <v>495</v>
      </c>
      <c r="I26" t="s">
        <v>1035</v>
      </c>
      <c r="J26" s="11" t="s">
        <v>1061</v>
      </c>
      <c r="L26" s="28" t="s">
        <v>832</v>
      </c>
      <c r="M26" s="30" t="s">
        <v>1075</v>
      </c>
    </row>
    <row r="27" spans="2:13" x14ac:dyDescent="0.25">
      <c r="B27" s="10" t="s">
        <v>1036</v>
      </c>
      <c r="C27" s="11" t="s">
        <v>1060</v>
      </c>
      <c r="H27" s="10" t="s">
        <v>1036</v>
      </c>
      <c r="I27" t="s">
        <v>1035</v>
      </c>
      <c r="J27" s="11" t="s">
        <v>1061</v>
      </c>
      <c r="L27" s="28" t="s">
        <v>852</v>
      </c>
      <c r="M27" s="30" t="s">
        <v>1075</v>
      </c>
    </row>
    <row r="28" spans="2:13" x14ac:dyDescent="0.25">
      <c r="B28" s="10" t="s">
        <v>693</v>
      </c>
      <c r="C28" s="11" t="s">
        <v>1060</v>
      </c>
      <c r="H28" s="10" t="s">
        <v>693</v>
      </c>
      <c r="I28" t="s">
        <v>1035</v>
      </c>
      <c r="J28" s="11" t="s">
        <v>1061</v>
      </c>
      <c r="L28" s="28" t="s">
        <v>932</v>
      </c>
      <c r="M28" s="30" t="s">
        <v>1075</v>
      </c>
    </row>
    <row r="29" spans="2:13" x14ac:dyDescent="0.25">
      <c r="B29" s="10" t="s">
        <v>434</v>
      </c>
      <c r="C29" s="11" t="s">
        <v>1060</v>
      </c>
      <c r="H29" s="10" t="s">
        <v>434</v>
      </c>
      <c r="I29" t="s">
        <v>1035</v>
      </c>
      <c r="J29" s="11" t="s">
        <v>1061</v>
      </c>
      <c r="L29" s="28" t="s">
        <v>953</v>
      </c>
      <c r="M29" s="30" t="s">
        <v>1075</v>
      </c>
    </row>
    <row r="30" spans="2:13" x14ac:dyDescent="0.25">
      <c r="B30" s="10" t="s">
        <v>942</v>
      </c>
      <c r="C30" s="11" t="s">
        <v>1060</v>
      </c>
      <c r="H30" s="10" t="s">
        <v>942</v>
      </c>
      <c r="I30" t="s">
        <v>1035</v>
      </c>
      <c r="J30" s="11" t="s">
        <v>1061</v>
      </c>
      <c r="L30" s="28" t="s">
        <v>78</v>
      </c>
      <c r="M30" s="30" t="s">
        <v>1075</v>
      </c>
    </row>
    <row r="31" spans="2:13" x14ac:dyDescent="0.25">
      <c r="B31" s="10" t="s">
        <v>927</v>
      </c>
      <c r="C31" s="11" t="s">
        <v>1060</v>
      </c>
      <c r="H31" s="10" t="s">
        <v>927</v>
      </c>
      <c r="I31" t="s">
        <v>1035</v>
      </c>
      <c r="J31" s="11" t="s">
        <v>1061</v>
      </c>
      <c r="L31" s="28" t="s">
        <v>82</v>
      </c>
      <c r="M31" s="30" t="s">
        <v>1075</v>
      </c>
    </row>
    <row r="32" spans="2:13" x14ac:dyDescent="0.25">
      <c r="B32" s="10" t="s">
        <v>529</v>
      </c>
      <c r="C32" s="11" t="s">
        <v>1060</v>
      </c>
      <c r="H32" s="10" t="s">
        <v>529</v>
      </c>
      <c r="I32" t="s">
        <v>1035</v>
      </c>
      <c r="J32" s="11" t="s">
        <v>1061</v>
      </c>
      <c r="L32" s="28" t="s">
        <v>110</v>
      </c>
      <c r="M32" s="30" t="s">
        <v>1075</v>
      </c>
    </row>
    <row r="33" spans="2:13" x14ac:dyDescent="0.25">
      <c r="B33" s="10" t="s">
        <v>582</v>
      </c>
      <c r="C33" s="11" t="s">
        <v>1060</v>
      </c>
      <c r="H33" s="10" t="s">
        <v>582</v>
      </c>
      <c r="I33" t="s">
        <v>1035</v>
      </c>
      <c r="J33" s="11" t="s">
        <v>1061</v>
      </c>
      <c r="L33" s="28" t="s">
        <v>124</v>
      </c>
      <c r="M33" s="30" t="s">
        <v>1075</v>
      </c>
    </row>
    <row r="34" spans="2:13" x14ac:dyDescent="0.25">
      <c r="B34" s="10" t="s">
        <v>457</v>
      </c>
      <c r="C34" s="11" t="s">
        <v>1060</v>
      </c>
      <c r="H34" s="10" t="s">
        <v>457</v>
      </c>
      <c r="I34" t="s">
        <v>1035</v>
      </c>
      <c r="J34" s="11" t="s">
        <v>1061</v>
      </c>
      <c r="L34" s="28" t="s">
        <v>131</v>
      </c>
      <c r="M34" s="30" t="s">
        <v>1075</v>
      </c>
    </row>
    <row r="35" spans="2:13" x14ac:dyDescent="0.25">
      <c r="B35" s="10" t="s">
        <v>846</v>
      </c>
      <c r="C35" s="11" t="s">
        <v>1060</v>
      </c>
      <c r="H35" s="10" t="s">
        <v>846</v>
      </c>
      <c r="I35" t="s">
        <v>1035</v>
      </c>
      <c r="J35" s="11" t="s">
        <v>1061</v>
      </c>
      <c r="L35" s="28" t="s">
        <v>140</v>
      </c>
      <c r="M35" s="30" t="s">
        <v>1075</v>
      </c>
    </row>
    <row r="36" spans="2:13" x14ac:dyDescent="0.25">
      <c r="B36" s="10" t="s">
        <v>535</v>
      </c>
      <c r="C36" s="11" t="s">
        <v>1060</v>
      </c>
      <c r="H36" s="10" t="s">
        <v>535</v>
      </c>
      <c r="I36" t="s">
        <v>1035</v>
      </c>
      <c r="J36" s="11" t="s">
        <v>1061</v>
      </c>
      <c r="L36" s="28" t="s">
        <v>143</v>
      </c>
      <c r="M36" s="30" t="s">
        <v>1075</v>
      </c>
    </row>
    <row r="37" spans="2:13" x14ac:dyDescent="0.25">
      <c r="B37" s="10" t="s">
        <v>414</v>
      </c>
      <c r="C37" s="11" t="s">
        <v>1060</v>
      </c>
      <c r="H37" s="10" t="s">
        <v>414</v>
      </c>
      <c r="I37" t="s">
        <v>1035</v>
      </c>
      <c r="J37" s="11" t="s">
        <v>1061</v>
      </c>
      <c r="L37" s="28" t="s">
        <v>157</v>
      </c>
      <c r="M37" s="30" t="s">
        <v>1075</v>
      </c>
    </row>
    <row r="38" spans="2:13" x14ac:dyDescent="0.25">
      <c r="B38" s="10" t="s">
        <v>481</v>
      </c>
      <c r="C38" s="11" t="s">
        <v>1060</v>
      </c>
      <c r="H38" s="10" t="s">
        <v>481</v>
      </c>
      <c r="I38" t="s">
        <v>1035</v>
      </c>
      <c r="J38" s="11" t="s">
        <v>1061</v>
      </c>
      <c r="L38" s="28" t="s">
        <v>161</v>
      </c>
      <c r="M38" s="30" t="s">
        <v>1075</v>
      </c>
    </row>
    <row r="39" spans="2:13" x14ac:dyDescent="0.25">
      <c r="B39" s="10" t="s">
        <v>935</v>
      </c>
      <c r="C39" s="11" t="s">
        <v>1060</v>
      </c>
      <c r="H39" s="10" t="s">
        <v>935</v>
      </c>
      <c r="I39" t="s">
        <v>1035</v>
      </c>
      <c r="J39" s="11" t="s">
        <v>1061</v>
      </c>
      <c r="L39" s="28" t="s">
        <v>168</v>
      </c>
      <c r="M39" s="30" t="s">
        <v>1075</v>
      </c>
    </row>
    <row r="40" spans="2:13" x14ac:dyDescent="0.25">
      <c r="B40" s="10" t="s">
        <v>820</v>
      </c>
      <c r="C40" s="11" t="s">
        <v>1064</v>
      </c>
      <c r="H40" s="10" t="s">
        <v>820</v>
      </c>
      <c r="I40" t="s">
        <v>1035</v>
      </c>
      <c r="J40" s="11" t="s">
        <v>1061</v>
      </c>
      <c r="L40" s="28" t="s">
        <v>181</v>
      </c>
      <c r="M40" s="30" t="s">
        <v>1075</v>
      </c>
    </row>
    <row r="41" spans="2:13" x14ac:dyDescent="0.25">
      <c r="B41" s="10" t="s">
        <v>689</v>
      </c>
      <c r="C41" s="11" t="s">
        <v>1064</v>
      </c>
      <c r="H41" s="10" t="s">
        <v>689</v>
      </c>
      <c r="I41" t="s">
        <v>1035</v>
      </c>
      <c r="J41" s="11" t="s">
        <v>1061</v>
      </c>
      <c r="L41" s="28" t="s">
        <v>183</v>
      </c>
      <c r="M41" s="30" t="s">
        <v>1075</v>
      </c>
    </row>
    <row r="42" spans="2:13" x14ac:dyDescent="0.25">
      <c r="B42" s="10" t="s">
        <v>727</v>
      </c>
      <c r="C42" s="11" t="s">
        <v>1064</v>
      </c>
      <c r="H42" s="10" t="s">
        <v>727</v>
      </c>
      <c r="I42" t="s">
        <v>1035</v>
      </c>
      <c r="J42" s="11" t="s">
        <v>1061</v>
      </c>
      <c r="L42" s="28" t="s">
        <v>185</v>
      </c>
      <c r="M42" s="30" t="s">
        <v>1075</v>
      </c>
    </row>
    <row r="43" spans="2:13" x14ac:dyDescent="0.25">
      <c r="B43" s="10" t="s">
        <v>972</v>
      </c>
      <c r="C43" s="11" t="s">
        <v>1064</v>
      </c>
      <c r="H43" s="10" t="s">
        <v>972</v>
      </c>
      <c r="I43" t="s">
        <v>1035</v>
      </c>
      <c r="J43" s="11" t="s">
        <v>1061</v>
      </c>
      <c r="L43" s="28" t="s">
        <v>238</v>
      </c>
      <c r="M43" s="30" t="s">
        <v>1075</v>
      </c>
    </row>
    <row r="44" spans="2:13" x14ac:dyDescent="0.25">
      <c r="B44" s="10" t="s">
        <v>428</v>
      </c>
      <c r="C44" s="11" t="s">
        <v>1064</v>
      </c>
      <c r="H44" s="10" t="s">
        <v>428</v>
      </c>
      <c r="I44" t="s">
        <v>1035</v>
      </c>
      <c r="J44" s="11" t="s">
        <v>1061</v>
      </c>
      <c r="L44" s="28" t="s">
        <v>251</v>
      </c>
      <c r="M44" s="30" t="s">
        <v>1075</v>
      </c>
    </row>
    <row r="45" spans="2:13" x14ac:dyDescent="0.25">
      <c r="B45" s="10" t="s">
        <v>1018</v>
      </c>
      <c r="C45" s="11" t="s">
        <v>1064</v>
      </c>
      <c r="H45" s="10" t="s">
        <v>1018</v>
      </c>
      <c r="I45" t="s">
        <v>1035</v>
      </c>
      <c r="J45" s="11" t="s">
        <v>1061</v>
      </c>
      <c r="L45" s="28" t="s">
        <v>334</v>
      </c>
      <c r="M45" s="30" t="s">
        <v>1075</v>
      </c>
    </row>
    <row r="46" spans="2:13" x14ac:dyDescent="0.25">
      <c r="B46" s="10" t="s">
        <v>563</v>
      </c>
      <c r="C46" s="11" t="s">
        <v>1064</v>
      </c>
      <c r="H46" s="10" t="s">
        <v>563</v>
      </c>
      <c r="I46" t="s">
        <v>1035</v>
      </c>
      <c r="J46" s="11" t="s">
        <v>1061</v>
      </c>
      <c r="L46" s="28" t="s">
        <v>346</v>
      </c>
      <c r="M46" s="30" t="s">
        <v>1075</v>
      </c>
    </row>
    <row r="47" spans="2:13" x14ac:dyDescent="0.25">
      <c r="B47" s="10" t="s">
        <v>410</v>
      </c>
      <c r="C47" s="11" t="s">
        <v>1064</v>
      </c>
      <c r="H47" s="10" t="s">
        <v>410</v>
      </c>
      <c r="I47" t="s">
        <v>1035</v>
      </c>
      <c r="J47" s="11" t="s">
        <v>1061</v>
      </c>
      <c r="L47" s="28" t="s">
        <v>356</v>
      </c>
      <c r="M47" s="30" t="s">
        <v>1075</v>
      </c>
    </row>
    <row r="48" spans="2:13" x14ac:dyDescent="0.25">
      <c r="B48" s="10" t="s">
        <v>719</v>
      </c>
      <c r="C48" s="11" t="s">
        <v>1064</v>
      </c>
      <c r="H48" s="10" t="s">
        <v>719</v>
      </c>
      <c r="I48" t="s">
        <v>1035</v>
      </c>
      <c r="J48" s="11" t="s">
        <v>1061</v>
      </c>
      <c r="L48" s="28" t="s">
        <v>360</v>
      </c>
      <c r="M48" s="30" t="s">
        <v>1075</v>
      </c>
    </row>
    <row r="49" spans="2:13" x14ac:dyDescent="0.25">
      <c r="B49" s="10" t="s">
        <v>744</v>
      </c>
      <c r="C49" s="11" t="s">
        <v>1064</v>
      </c>
      <c r="H49" s="10" t="s">
        <v>744</v>
      </c>
      <c r="I49" t="s">
        <v>1035</v>
      </c>
      <c r="J49" s="11" t="s">
        <v>1061</v>
      </c>
      <c r="L49" s="28" t="s">
        <v>378</v>
      </c>
      <c r="M49" s="30" t="s">
        <v>1075</v>
      </c>
    </row>
    <row r="50" spans="2:13" x14ac:dyDescent="0.25">
      <c r="B50" s="10" t="s">
        <v>542</v>
      </c>
      <c r="C50" s="11" t="s">
        <v>1064</v>
      </c>
      <c r="H50" s="10" t="s">
        <v>542</v>
      </c>
      <c r="I50" t="s">
        <v>1035</v>
      </c>
      <c r="J50" s="11" t="s">
        <v>1061</v>
      </c>
      <c r="L50" s="28" t="s">
        <v>396</v>
      </c>
      <c r="M50" s="30" t="s">
        <v>1075</v>
      </c>
    </row>
    <row r="51" spans="2:13" x14ac:dyDescent="0.25">
      <c r="B51" s="10" t="s">
        <v>513</v>
      </c>
      <c r="C51" s="11" t="s">
        <v>1064</v>
      </c>
      <c r="H51" s="10" t="s">
        <v>513</v>
      </c>
      <c r="I51" t="s">
        <v>1035</v>
      </c>
      <c r="J51" s="11" t="s">
        <v>1061</v>
      </c>
      <c r="L51" s="28" t="s">
        <v>398</v>
      </c>
      <c r="M51" s="30" t="s">
        <v>1075</v>
      </c>
    </row>
    <row r="52" spans="2:13" x14ac:dyDescent="0.25">
      <c r="B52" s="10" t="s">
        <v>1037</v>
      </c>
      <c r="C52" s="11" t="s">
        <v>1064</v>
      </c>
      <c r="H52" s="10" t="s">
        <v>1037</v>
      </c>
      <c r="I52" t="s">
        <v>1035</v>
      </c>
      <c r="J52" s="11" t="s">
        <v>1061</v>
      </c>
      <c r="L52" s="28" t="s">
        <v>191</v>
      </c>
      <c r="M52" s="30" t="s">
        <v>1075</v>
      </c>
    </row>
    <row r="53" spans="2:13" x14ac:dyDescent="0.25">
      <c r="B53" s="10" t="s">
        <v>1038</v>
      </c>
      <c r="C53" s="11" t="s">
        <v>1064</v>
      </c>
      <c r="H53" s="10" t="s">
        <v>1038</v>
      </c>
      <c r="I53" t="s">
        <v>1035</v>
      </c>
      <c r="J53" s="11" t="s">
        <v>1061</v>
      </c>
      <c r="L53" s="28" t="s">
        <v>796</v>
      </c>
      <c r="M53" s="30" t="s">
        <v>1075</v>
      </c>
    </row>
    <row r="54" spans="2:13" x14ac:dyDescent="0.25">
      <c r="B54" s="10" t="s">
        <v>842</v>
      </c>
      <c r="C54" s="11" t="s">
        <v>1064</v>
      </c>
      <c r="H54" s="10" t="s">
        <v>842</v>
      </c>
      <c r="I54" t="s">
        <v>1035</v>
      </c>
      <c r="J54" s="11" t="s">
        <v>1061</v>
      </c>
      <c r="L54" s="28" t="s">
        <v>496</v>
      </c>
      <c r="M54" s="30" t="s">
        <v>1075</v>
      </c>
    </row>
    <row r="55" spans="2:13" x14ac:dyDescent="0.25">
      <c r="B55" s="10" t="s">
        <v>631</v>
      </c>
      <c r="C55" s="11" t="s">
        <v>1064</v>
      </c>
      <c r="H55" s="10" t="s">
        <v>631</v>
      </c>
      <c r="I55" t="s">
        <v>1035</v>
      </c>
      <c r="J55" s="11" t="s">
        <v>1061</v>
      </c>
      <c r="L55" s="28" t="s">
        <v>872</v>
      </c>
      <c r="M55" s="30" t="s">
        <v>1075</v>
      </c>
    </row>
    <row r="56" spans="2:13" x14ac:dyDescent="0.25">
      <c r="B56" s="10" t="s">
        <v>503</v>
      </c>
      <c r="C56" s="11" t="s">
        <v>1064</v>
      </c>
      <c r="H56" s="10" t="s">
        <v>503</v>
      </c>
      <c r="I56" t="s">
        <v>1035</v>
      </c>
      <c r="J56" s="11" t="s">
        <v>1061</v>
      </c>
      <c r="L56" s="28" t="s">
        <v>532</v>
      </c>
      <c r="M56" s="30" t="s">
        <v>1075</v>
      </c>
    </row>
    <row r="57" spans="2:13" x14ac:dyDescent="0.25">
      <c r="B57" s="10" t="s">
        <v>402</v>
      </c>
      <c r="C57" s="11" t="s">
        <v>1064</v>
      </c>
      <c r="H57" s="10" t="s">
        <v>402</v>
      </c>
      <c r="I57" t="s">
        <v>1035</v>
      </c>
      <c r="J57" s="11" t="s">
        <v>1061</v>
      </c>
      <c r="L57" s="28" t="s">
        <v>917</v>
      </c>
      <c r="M57" s="30" t="s">
        <v>1075</v>
      </c>
    </row>
    <row r="58" spans="2:13" x14ac:dyDescent="0.25">
      <c r="B58" s="10" t="s">
        <v>1039</v>
      </c>
      <c r="C58" s="11" t="s">
        <v>1064</v>
      </c>
      <c r="H58" s="10" t="s">
        <v>1039</v>
      </c>
      <c r="I58" t="s">
        <v>1035</v>
      </c>
      <c r="J58" s="11" t="s">
        <v>1061</v>
      </c>
      <c r="L58" s="28" t="s">
        <v>332</v>
      </c>
      <c r="M58" s="30" t="s">
        <v>1075</v>
      </c>
    </row>
    <row r="59" spans="2:13" x14ac:dyDescent="0.25">
      <c r="B59" s="10" t="s">
        <v>602</v>
      </c>
      <c r="C59" s="11" t="s">
        <v>1064</v>
      </c>
      <c r="H59" s="10" t="s">
        <v>602</v>
      </c>
      <c r="I59" t="s">
        <v>1035</v>
      </c>
      <c r="J59" s="11" t="s">
        <v>1061</v>
      </c>
      <c r="L59" s="28" t="s">
        <v>861</v>
      </c>
      <c r="M59" s="30" t="s">
        <v>1075</v>
      </c>
    </row>
    <row r="60" spans="2:13" x14ac:dyDescent="0.25">
      <c r="B60" s="10" t="s">
        <v>731</v>
      </c>
      <c r="C60" s="11" t="s">
        <v>1064</v>
      </c>
      <c r="H60" s="10" t="s">
        <v>731</v>
      </c>
      <c r="I60" t="s">
        <v>1035</v>
      </c>
      <c r="J60" s="11" t="s">
        <v>1061</v>
      </c>
      <c r="L60" s="28" t="s">
        <v>517</v>
      </c>
      <c r="M60" s="30" t="s">
        <v>1075</v>
      </c>
    </row>
    <row r="61" spans="2:13" x14ac:dyDescent="0.25">
      <c r="B61" s="10" t="s">
        <v>1040</v>
      </c>
      <c r="C61" s="11" t="s">
        <v>1064</v>
      </c>
      <c r="H61" s="10" t="s">
        <v>1040</v>
      </c>
      <c r="I61" t="s">
        <v>1035</v>
      </c>
      <c r="J61" s="11" t="s">
        <v>1061</v>
      </c>
      <c r="L61" s="28" t="s">
        <v>85</v>
      </c>
      <c r="M61" s="30" t="s">
        <v>1075</v>
      </c>
    </row>
    <row r="62" spans="2:13" x14ac:dyDescent="0.25">
      <c r="B62" s="10" t="s">
        <v>617</v>
      </c>
      <c r="C62" s="11" t="s">
        <v>1064</v>
      </c>
      <c r="H62" s="10" t="s">
        <v>617</v>
      </c>
      <c r="I62" t="s">
        <v>1035</v>
      </c>
      <c r="J62" s="11" t="s">
        <v>1061</v>
      </c>
      <c r="L62" s="28" t="s">
        <v>618</v>
      </c>
      <c r="M62" s="30" t="s">
        <v>1075</v>
      </c>
    </row>
    <row r="63" spans="2:13" x14ac:dyDescent="0.25">
      <c r="B63" s="10" t="s">
        <v>1005</v>
      </c>
      <c r="C63" s="11" t="s">
        <v>1064</v>
      </c>
      <c r="H63" s="10" t="s">
        <v>1005</v>
      </c>
      <c r="I63" t="s">
        <v>1035</v>
      </c>
      <c r="J63" s="11" t="s">
        <v>1061</v>
      </c>
      <c r="L63" s="28" t="s">
        <v>80</v>
      </c>
      <c r="M63" s="30" t="s">
        <v>1075</v>
      </c>
    </row>
    <row r="64" spans="2:13" x14ac:dyDescent="0.25">
      <c r="B64" s="10" t="s">
        <v>723</v>
      </c>
      <c r="C64" s="11" t="s">
        <v>1064</v>
      </c>
      <c r="H64" s="10" t="s">
        <v>723</v>
      </c>
      <c r="I64" t="s">
        <v>1035</v>
      </c>
      <c r="J64" s="11" t="s">
        <v>1061</v>
      </c>
      <c r="L64" s="28" t="s">
        <v>392</v>
      </c>
      <c r="M64" s="30" t="s">
        <v>1075</v>
      </c>
    </row>
    <row r="65" spans="2:13" x14ac:dyDescent="0.25">
      <c r="B65" s="12" t="s">
        <v>816</v>
      </c>
      <c r="C65" s="13" t="s">
        <v>1064</v>
      </c>
      <c r="H65" s="12" t="s">
        <v>816</v>
      </c>
      <c r="I65" s="22" t="s">
        <v>1035</v>
      </c>
      <c r="J65" s="13" t="s">
        <v>1061</v>
      </c>
      <c r="L65" s="28" t="s">
        <v>560</v>
      </c>
      <c r="M65" s="30" t="s">
        <v>1075</v>
      </c>
    </row>
    <row r="66" spans="2:13" x14ac:dyDescent="0.25">
      <c r="L66" s="28" t="s">
        <v>930</v>
      </c>
      <c r="M66" s="30" t="s">
        <v>1075</v>
      </c>
    </row>
    <row r="67" spans="2:13" x14ac:dyDescent="0.25">
      <c r="L67" s="28" t="s">
        <v>154</v>
      </c>
      <c r="M67" s="30" t="s">
        <v>1075</v>
      </c>
    </row>
    <row r="68" spans="2:13" x14ac:dyDescent="0.25">
      <c r="L68" s="28" t="s">
        <v>98</v>
      </c>
      <c r="M68" s="30" t="s">
        <v>1075</v>
      </c>
    </row>
    <row r="69" spans="2:13" x14ac:dyDescent="0.25">
      <c r="L69" s="28" t="s">
        <v>950</v>
      </c>
      <c r="M69" s="30" t="s">
        <v>1075</v>
      </c>
    </row>
    <row r="70" spans="2:13" x14ac:dyDescent="0.25">
      <c r="L70" s="28" t="s">
        <v>458</v>
      </c>
      <c r="M70" s="30" t="s">
        <v>1075</v>
      </c>
    </row>
    <row r="71" spans="2:13" x14ac:dyDescent="0.25">
      <c r="L71" s="28" t="s">
        <v>1072</v>
      </c>
      <c r="M71" s="30" t="s">
        <v>1075</v>
      </c>
    </row>
    <row r="72" spans="2:13" x14ac:dyDescent="0.25">
      <c r="L72" s="28" t="s">
        <v>425</v>
      </c>
      <c r="M72" s="30" t="s">
        <v>1075</v>
      </c>
    </row>
    <row r="73" spans="2:13" x14ac:dyDescent="0.25">
      <c r="L73" s="28" t="s">
        <v>595</v>
      </c>
      <c r="M73" s="30" t="s">
        <v>1075</v>
      </c>
    </row>
    <row r="74" spans="2:13" x14ac:dyDescent="0.25">
      <c r="L74" s="28" t="s">
        <v>781</v>
      </c>
      <c r="M74" s="30" t="s">
        <v>1075</v>
      </c>
    </row>
    <row r="75" spans="2:13" x14ac:dyDescent="0.25">
      <c r="L75" s="28" t="s">
        <v>896</v>
      </c>
      <c r="M75" s="30" t="s">
        <v>1075</v>
      </c>
    </row>
    <row r="76" spans="2:13" x14ac:dyDescent="0.25">
      <c r="L76" s="28" t="s">
        <v>874</v>
      </c>
      <c r="M76" s="30" t="s">
        <v>1075</v>
      </c>
    </row>
    <row r="77" spans="2:13" x14ac:dyDescent="0.25">
      <c r="L77" s="28" t="s">
        <v>463</v>
      </c>
      <c r="M77" s="30" t="s">
        <v>1075</v>
      </c>
    </row>
    <row r="78" spans="2:13" x14ac:dyDescent="0.25">
      <c r="L78" s="28" t="s">
        <v>202</v>
      </c>
      <c r="M78" s="30" t="s">
        <v>1075</v>
      </c>
    </row>
    <row r="79" spans="2:13" x14ac:dyDescent="0.25">
      <c r="L79" s="28" t="s">
        <v>867</v>
      </c>
      <c r="M79" s="30" t="s">
        <v>1075</v>
      </c>
    </row>
    <row r="80" spans="2:13" x14ac:dyDescent="0.25">
      <c r="L80" s="28" t="s">
        <v>644</v>
      </c>
      <c r="M80" s="30" t="s">
        <v>1075</v>
      </c>
    </row>
    <row r="81" spans="12:13" x14ac:dyDescent="0.25">
      <c r="L81" s="28" t="s">
        <v>720</v>
      </c>
      <c r="M81" s="30" t="s">
        <v>1075</v>
      </c>
    </row>
    <row r="82" spans="12:13" x14ac:dyDescent="0.25">
      <c r="L82" s="28" t="s">
        <v>574</v>
      </c>
      <c r="M82" s="30" t="s">
        <v>1075</v>
      </c>
    </row>
    <row r="83" spans="12:13" x14ac:dyDescent="0.25">
      <c r="L83" s="28" t="s">
        <v>390</v>
      </c>
      <c r="M83" s="30" t="s">
        <v>1075</v>
      </c>
    </row>
    <row r="84" spans="12:13" x14ac:dyDescent="0.25">
      <c r="L84" s="28" t="s">
        <v>709</v>
      </c>
      <c r="M84" s="30" t="s">
        <v>1075</v>
      </c>
    </row>
    <row r="85" spans="12:13" x14ac:dyDescent="0.25">
      <c r="L85" s="28" t="s">
        <v>65</v>
      </c>
      <c r="M85" s="30" t="s">
        <v>1075</v>
      </c>
    </row>
    <row r="86" spans="12:13" x14ac:dyDescent="0.25">
      <c r="L86" s="28" t="s">
        <v>530</v>
      </c>
      <c r="M86" s="30" t="s">
        <v>1075</v>
      </c>
    </row>
    <row r="87" spans="12:13" x14ac:dyDescent="0.25">
      <c r="L87" s="28" t="s">
        <v>964</v>
      </c>
      <c r="M87" s="30" t="s">
        <v>1075</v>
      </c>
    </row>
    <row r="88" spans="12:13" x14ac:dyDescent="0.25">
      <c r="L88" s="28" t="s">
        <v>482</v>
      </c>
      <c r="M88" s="30" t="s">
        <v>1075</v>
      </c>
    </row>
    <row r="89" spans="12:13" x14ac:dyDescent="0.25">
      <c r="L89" s="29" t="s">
        <v>493</v>
      </c>
      <c r="M89" s="31" t="s">
        <v>1075</v>
      </c>
    </row>
  </sheetData>
  <mergeCells count="3">
    <mergeCell ref="B2:C2"/>
    <mergeCell ref="E2:F2"/>
    <mergeCell ref="H2:J2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22B2B-2FBD-41F2-B38D-A35233901B08}">
  <dimension ref="A1:B62"/>
  <sheetViews>
    <sheetView workbookViewId="0"/>
  </sheetViews>
  <sheetFormatPr defaultRowHeight="15" x14ac:dyDescent="0.25"/>
  <cols>
    <col min="2" max="2" width="19.140625" customWidth="1"/>
  </cols>
  <sheetData>
    <row r="1" spans="1:2" x14ac:dyDescent="0.25">
      <c r="A1" t="s">
        <v>45</v>
      </c>
      <c r="B1" t="s">
        <v>1034</v>
      </c>
    </row>
    <row r="2" spans="1:2" x14ac:dyDescent="0.25">
      <c r="A2" t="s">
        <v>450</v>
      </c>
      <c r="B2" t="s">
        <v>1034</v>
      </c>
    </row>
    <row r="3" spans="1:2" x14ac:dyDescent="0.25">
      <c r="A3" t="s">
        <v>59</v>
      </c>
      <c r="B3" t="s">
        <v>1034</v>
      </c>
    </row>
    <row r="4" spans="1:2" x14ac:dyDescent="0.25">
      <c r="A4" t="s">
        <v>424</v>
      </c>
      <c r="B4" t="s">
        <v>1034</v>
      </c>
    </row>
    <row r="5" spans="1:2" x14ac:dyDescent="0.25">
      <c r="A5" t="s">
        <v>38</v>
      </c>
      <c r="B5" t="s">
        <v>1034</v>
      </c>
    </row>
    <row r="6" spans="1:2" x14ac:dyDescent="0.25">
      <c r="A6" t="s">
        <v>63</v>
      </c>
      <c r="B6" t="s">
        <v>63</v>
      </c>
    </row>
    <row r="7" spans="1:2" x14ac:dyDescent="0.25">
      <c r="A7" t="s">
        <v>84</v>
      </c>
      <c r="B7" t="s">
        <v>1034</v>
      </c>
    </row>
    <row r="8" spans="1:2" x14ac:dyDescent="0.25">
      <c r="A8" t="s">
        <v>442</v>
      </c>
      <c r="B8" t="s">
        <v>1034</v>
      </c>
    </row>
    <row r="9" spans="1:2" x14ac:dyDescent="0.25">
      <c r="A9" t="s">
        <v>437</v>
      </c>
      <c r="B9" t="s">
        <v>1034</v>
      </c>
    </row>
    <row r="10" spans="1:2" x14ac:dyDescent="0.25">
      <c r="A10" t="s">
        <v>418</v>
      </c>
      <c r="B10" t="s">
        <v>1035</v>
      </c>
    </row>
    <row r="11" spans="1:2" x14ac:dyDescent="0.25">
      <c r="A11" t="s">
        <v>681</v>
      </c>
      <c r="B11" t="s">
        <v>1035</v>
      </c>
    </row>
    <row r="12" spans="1:2" x14ac:dyDescent="0.25">
      <c r="A12" t="s">
        <v>672</v>
      </c>
      <c r="B12" t="s">
        <v>1035</v>
      </c>
    </row>
    <row r="13" spans="1:2" x14ac:dyDescent="0.25">
      <c r="A13" t="s">
        <v>660</v>
      </c>
      <c r="B13" t="s">
        <v>1035</v>
      </c>
    </row>
    <row r="14" spans="1:2" x14ac:dyDescent="0.25">
      <c r="A14" t="s">
        <v>838</v>
      </c>
      <c r="B14" t="s">
        <v>1035</v>
      </c>
    </row>
    <row r="15" spans="1:2" x14ac:dyDescent="0.25">
      <c r="A15" t="s">
        <v>406</v>
      </c>
      <c r="B15" t="s">
        <v>1034</v>
      </c>
    </row>
    <row r="16" spans="1:2" x14ac:dyDescent="0.25">
      <c r="A16" t="s">
        <v>524</v>
      </c>
      <c r="B16" t="s">
        <v>1035</v>
      </c>
    </row>
    <row r="17" spans="1:2" x14ac:dyDescent="0.25">
      <c r="A17" t="s">
        <v>598</v>
      </c>
      <c r="B17" t="s">
        <v>1035</v>
      </c>
    </row>
    <row r="18" spans="1:2" x14ac:dyDescent="0.25">
      <c r="A18" t="s">
        <v>913</v>
      </c>
      <c r="B18" t="s">
        <v>1034</v>
      </c>
    </row>
    <row r="19" spans="1:2" x14ac:dyDescent="0.25">
      <c r="A19" t="s">
        <v>857</v>
      </c>
      <c r="B19" t="s">
        <v>1035</v>
      </c>
    </row>
    <row r="20" spans="1:2" x14ac:dyDescent="0.25">
      <c r="A20" t="s">
        <v>750</v>
      </c>
      <c r="B20" t="s">
        <v>1035</v>
      </c>
    </row>
    <row r="21" spans="1:2" x14ac:dyDescent="0.25">
      <c r="A21" t="s">
        <v>624</v>
      </c>
      <c r="B21" t="s">
        <v>1035</v>
      </c>
    </row>
    <row r="22" spans="1:2" x14ac:dyDescent="0.25">
      <c r="A22" t="s">
        <v>554</v>
      </c>
      <c r="B22" t="s">
        <v>1035</v>
      </c>
    </row>
    <row r="23" spans="1:2" x14ac:dyDescent="0.25">
      <c r="A23" t="s">
        <v>495</v>
      </c>
      <c r="B23" t="s">
        <v>1035</v>
      </c>
    </row>
    <row r="24" spans="1:2" x14ac:dyDescent="0.25">
      <c r="A24" t="s">
        <v>1036</v>
      </c>
      <c r="B24" t="s">
        <v>1035</v>
      </c>
    </row>
    <row r="25" spans="1:2" x14ac:dyDescent="0.25">
      <c r="A25" t="s">
        <v>693</v>
      </c>
      <c r="B25" t="s">
        <v>1034</v>
      </c>
    </row>
    <row r="26" spans="1:2" x14ac:dyDescent="0.25">
      <c r="A26" t="s">
        <v>434</v>
      </c>
      <c r="B26" t="s">
        <v>1035</v>
      </c>
    </row>
    <row r="27" spans="1:2" x14ac:dyDescent="0.25">
      <c r="A27" t="s">
        <v>942</v>
      </c>
      <c r="B27" t="s">
        <v>1034</v>
      </c>
    </row>
    <row r="28" spans="1:2" x14ac:dyDescent="0.25">
      <c r="A28" t="s">
        <v>927</v>
      </c>
      <c r="B28" t="s">
        <v>1035</v>
      </c>
    </row>
    <row r="29" spans="1:2" x14ac:dyDescent="0.25">
      <c r="A29" t="s">
        <v>529</v>
      </c>
      <c r="B29" t="s">
        <v>1035</v>
      </c>
    </row>
    <row r="30" spans="1:2" x14ac:dyDescent="0.25">
      <c r="A30" t="s">
        <v>582</v>
      </c>
      <c r="B30" t="s">
        <v>1035</v>
      </c>
    </row>
    <row r="31" spans="1:2" x14ac:dyDescent="0.25">
      <c r="A31" t="s">
        <v>457</v>
      </c>
      <c r="B31" t="s">
        <v>1035</v>
      </c>
    </row>
    <row r="32" spans="1:2" x14ac:dyDescent="0.25">
      <c r="A32" t="s">
        <v>846</v>
      </c>
      <c r="B32" t="s">
        <v>1035</v>
      </c>
    </row>
    <row r="33" spans="1:2" x14ac:dyDescent="0.25">
      <c r="A33" t="s">
        <v>535</v>
      </c>
      <c r="B33" t="s">
        <v>1034</v>
      </c>
    </row>
    <row r="34" spans="1:2" x14ac:dyDescent="0.25">
      <c r="A34" t="s">
        <v>414</v>
      </c>
      <c r="B34" t="s">
        <v>1035</v>
      </c>
    </row>
    <row r="35" spans="1:2" x14ac:dyDescent="0.25">
      <c r="A35" t="s">
        <v>481</v>
      </c>
      <c r="B35" t="s">
        <v>1034</v>
      </c>
    </row>
    <row r="36" spans="1:2" x14ac:dyDescent="0.25">
      <c r="A36" t="s">
        <v>935</v>
      </c>
      <c r="B36" t="s">
        <v>1035</v>
      </c>
    </row>
    <row r="37" spans="1:2" x14ac:dyDescent="0.25">
      <c r="A37" t="s">
        <v>820</v>
      </c>
      <c r="B37" t="s">
        <v>1035</v>
      </c>
    </row>
    <row r="38" spans="1:2" x14ac:dyDescent="0.25">
      <c r="A38" t="s">
        <v>689</v>
      </c>
      <c r="B38" t="s">
        <v>1035</v>
      </c>
    </row>
    <row r="39" spans="1:2" x14ac:dyDescent="0.25">
      <c r="A39" t="s">
        <v>727</v>
      </c>
      <c r="B39" t="s">
        <v>1035</v>
      </c>
    </row>
    <row r="40" spans="1:2" x14ac:dyDescent="0.25">
      <c r="A40" t="s">
        <v>972</v>
      </c>
      <c r="B40" t="s">
        <v>1034</v>
      </c>
    </row>
    <row r="41" spans="1:2" x14ac:dyDescent="0.25">
      <c r="A41" t="s">
        <v>428</v>
      </c>
      <c r="B41" t="s">
        <v>1035</v>
      </c>
    </row>
    <row r="42" spans="1:2" x14ac:dyDescent="0.25">
      <c r="A42" t="s">
        <v>1018</v>
      </c>
      <c r="B42" t="s">
        <v>1035</v>
      </c>
    </row>
    <row r="43" spans="1:2" x14ac:dyDescent="0.25">
      <c r="A43" t="s">
        <v>563</v>
      </c>
      <c r="B43" t="s">
        <v>1035</v>
      </c>
    </row>
    <row r="44" spans="1:2" x14ac:dyDescent="0.25">
      <c r="A44" t="s">
        <v>410</v>
      </c>
      <c r="B44" t="s">
        <v>1035</v>
      </c>
    </row>
    <row r="45" spans="1:2" x14ac:dyDescent="0.25">
      <c r="A45" t="s">
        <v>719</v>
      </c>
      <c r="B45" t="s">
        <v>1035</v>
      </c>
    </row>
    <row r="46" spans="1:2" x14ac:dyDescent="0.25">
      <c r="A46" t="s">
        <v>744</v>
      </c>
      <c r="B46" t="s">
        <v>1035</v>
      </c>
    </row>
    <row r="47" spans="1:2" x14ac:dyDescent="0.25">
      <c r="A47" t="s">
        <v>542</v>
      </c>
      <c r="B47" t="s">
        <v>1035</v>
      </c>
    </row>
    <row r="48" spans="1:2" x14ac:dyDescent="0.25">
      <c r="A48" t="s">
        <v>513</v>
      </c>
      <c r="B48" t="s">
        <v>1034</v>
      </c>
    </row>
    <row r="49" spans="1:2" x14ac:dyDescent="0.25">
      <c r="A49" t="s">
        <v>1037</v>
      </c>
      <c r="B49" t="s">
        <v>1035</v>
      </c>
    </row>
    <row r="50" spans="1:2" x14ac:dyDescent="0.25">
      <c r="A50" t="s">
        <v>1038</v>
      </c>
      <c r="B50" t="s">
        <v>1035</v>
      </c>
    </row>
    <row r="51" spans="1:2" x14ac:dyDescent="0.25">
      <c r="A51" t="s">
        <v>842</v>
      </c>
      <c r="B51" t="s">
        <v>1035</v>
      </c>
    </row>
    <row r="52" spans="1:2" x14ac:dyDescent="0.25">
      <c r="A52" t="s">
        <v>631</v>
      </c>
      <c r="B52" t="s">
        <v>1035</v>
      </c>
    </row>
    <row r="53" spans="1:2" x14ac:dyDescent="0.25">
      <c r="A53" t="s">
        <v>503</v>
      </c>
      <c r="B53" t="s">
        <v>1035</v>
      </c>
    </row>
    <row r="54" spans="1:2" x14ac:dyDescent="0.25">
      <c r="A54" t="s">
        <v>402</v>
      </c>
      <c r="B54" t="s">
        <v>1035</v>
      </c>
    </row>
    <row r="55" spans="1:2" x14ac:dyDescent="0.25">
      <c r="A55" t="s">
        <v>1039</v>
      </c>
      <c r="B55" t="s">
        <v>1035</v>
      </c>
    </row>
    <row r="56" spans="1:2" x14ac:dyDescent="0.25">
      <c r="A56" t="s">
        <v>602</v>
      </c>
      <c r="B56" t="s">
        <v>1035</v>
      </c>
    </row>
    <row r="57" spans="1:2" x14ac:dyDescent="0.25">
      <c r="A57" t="s">
        <v>731</v>
      </c>
      <c r="B57" t="s">
        <v>1035</v>
      </c>
    </row>
    <row r="58" spans="1:2" x14ac:dyDescent="0.25">
      <c r="A58" t="s">
        <v>1040</v>
      </c>
      <c r="B58" t="s">
        <v>1035</v>
      </c>
    </row>
    <row r="59" spans="1:2" x14ac:dyDescent="0.25">
      <c r="A59" t="s">
        <v>617</v>
      </c>
      <c r="B59" t="s">
        <v>1035</v>
      </c>
    </row>
    <row r="60" spans="1:2" x14ac:dyDescent="0.25">
      <c r="A60" t="s">
        <v>1005</v>
      </c>
      <c r="B60" t="s">
        <v>1035</v>
      </c>
    </row>
    <row r="61" spans="1:2" x14ac:dyDescent="0.25">
      <c r="A61" t="s">
        <v>723</v>
      </c>
      <c r="B61" t="s">
        <v>1035</v>
      </c>
    </row>
    <row r="62" spans="1:2" x14ac:dyDescent="0.25">
      <c r="A62" t="s">
        <v>816</v>
      </c>
      <c r="B62" t="s">
        <v>1035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E44CE51C29D14C83E25D4DBFD478F0" ma:contentTypeVersion="12" ma:contentTypeDescription="Create a new document." ma:contentTypeScope="" ma:versionID="2604a705dd3319e55c8e50ea994e83b6">
  <xsd:schema xmlns:xsd="http://www.w3.org/2001/XMLSchema" xmlns:xs="http://www.w3.org/2001/XMLSchema" xmlns:p="http://schemas.microsoft.com/office/2006/metadata/properties" xmlns:ns2="31ef31f0-c50c-4078-96c3-b1b42f40472e" xmlns:ns3="2a67a59a-c968-4f92-9f42-eebcbcb92102" targetNamespace="http://schemas.microsoft.com/office/2006/metadata/properties" ma:root="true" ma:fieldsID="40095d2e7573b5aadd6a2df4fb0b40ee" ns2:_="" ns3:_="">
    <xsd:import namespace="31ef31f0-c50c-4078-96c3-b1b42f40472e"/>
    <xsd:import namespace="2a67a59a-c968-4f92-9f42-eebcbcb921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ef31f0-c50c-4078-96c3-b1b42f4047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d39e25b7-0a97-41c9-a156-d5f3062356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67a59a-c968-4f92-9f42-eebcbcb9210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ea1301ac-1932-4c18-885e-13c5a60ff5fb}" ma:internalName="TaxCatchAll" ma:showField="CatchAllData" ma:web="2a67a59a-c968-4f92-9f42-eebcbcb921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a67a59a-c968-4f92-9f42-eebcbcb92102" xsi:nil="true"/>
    <lcf76f155ced4ddcb4097134ff3c332f xmlns="31ef31f0-c50c-4078-96c3-b1b42f40472e">
      <Terms xmlns="http://schemas.microsoft.com/office/infopath/2007/PartnerControls"/>
    </lcf76f155ced4ddcb4097134ff3c332f>
    <SharedWithUsers xmlns="2a67a59a-c968-4f92-9f42-eebcbcb92102">
      <UserInfo>
        <DisplayName/>
        <AccountId xsi:nil="true"/>
        <AccountType/>
      </UserInfo>
    </SharedWithUsers>
    <MediaLengthInSeconds xmlns="31ef31f0-c50c-4078-96c3-b1b42f40472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DCD291-358D-48F5-94EB-B615C61760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ef31f0-c50c-4078-96c3-b1b42f40472e"/>
    <ds:schemaRef ds:uri="2a67a59a-c968-4f92-9f42-eebcbcb921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8F29EA-02C7-410A-A384-A1220A3D2E21}">
  <ds:schemaRefs>
    <ds:schemaRef ds:uri="http://schemas.openxmlformats.org/package/2006/metadata/core-properties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2a67a59a-c968-4f92-9f42-eebcbcb92102"/>
    <ds:schemaRef ds:uri="31ef31f0-c50c-4078-96c3-b1b42f40472e"/>
  </ds:schemaRefs>
</ds:datastoreItem>
</file>

<file path=customXml/itemProps3.xml><?xml version="1.0" encoding="utf-8"?>
<ds:datastoreItem xmlns:ds="http://schemas.openxmlformats.org/officeDocument/2006/customXml" ds:itemID="{F378A5CF-164E-42B7-894F-19737F88C3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Ranked Triage Opportunities</vt:lpstr>
      <vt:lpstr>NYC</vt:lpstr>
      <vt:lpstr>Rest of State</vt:lpstr>
      <vt:lpstr>Data Tables</vt:lpstr>
      <vt:lpstr>Regions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Sobhani, Nader</dc:creator>
  <cp:keywords/>
  <dc:description/>
  <cp:lastModifiedBy>Plami Kostova</cp:lastModifiedBy>
  <cp:revision/>
  <dcterms:created xsi:type="dcterms:W3CDTF">2022-04-06T13:32:58Z</dcterms:created>
  <dcterms:modified xsi:type="dcterms:W3CDTF">2023-04-11T16:29:31Z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0x01010051E44CE51C29D14C83E25D4DBFD478F0</vt:lpwstr>
  </property>
  <property fmtid="{D5CDD505-2E9C-101B-9397-08002B2CF9AE}" pid="3" name="Order">
    <vt:r8>236500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