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codeName="ThisWorkbook" defaultThemeVersion="166925"/>
  <mc:AlternateContent xmlns:mc="http://schemas.openxmlformats.org/markup-compatibility/2006">
    <mc:Choice Requires="x15">
      <x15ac:absPath xmlns:x15ac="http://schemas.microsoft.com/office/spreadsheetml/2010/11/ac" url="\\nyserda.org\PUBLIC\Public\C&amp;I Collaborations\Carbon Challenge\2020 Statewide CFA\Updated Solicitation Documents\"/>
    </mc:Choice>
  </mc:AlternateContent>
  <xr:revisionPtr revIDLastSave="0" documentId="8_{CCDF35DD-76D1-4DCA-9880-B9470F0B0C8C}" xr6:coauthVersionLast="45" xr6:coauthVersionMax="45" xr10:uidLastSave="{00000000-0000-0000-0000-000000000000}"/>
  <workbookProtection workbookAlgorithmName="SHA-512" workbookHashValue="EsFSvZLI7lE6zbqrzqxx2oKJ8zAmZnsnNfp7YPV4sLtSPvo8WSeENNxlugueiMCyZ06fJGdawUaCcss+YGlonQ==" workbookSaltValue="SKo91weuIDxBeIlDVfQlxw==" workbookSpinCount="100000" lockStructure="1"/>
  <bookViews>
    <workbookView xWindow="-120" yWindow="-120" windowWidth="21840" windowHeight="13290" xr2:uid="{00000000-000D-0000-FFFF-FFFF00000000}"/>
  </bookViews>
  <sheets>
    <sheet name="ReadMe" sheetId="3" r:id="rId1"/>
    <sheet name="Project Register" sheetId="1" r:id="rId2"/>
    <sheet name="Calcs Sheet (will be hidden)" sheetId="2" state="hidden" r:id="rId3"/>
    <sheet name="$ Calculation (will be hidden)" sheetId="4" state="hidden" r:id="rId4"/>
  </sheets>
  <definedNames>
    <definedName name="ActType">'Calcs Sheet (will be hidden)'!$A$25:$A$31</definedName>
    <definedName name="cost">'Calcs Sheet (will be hidden)'!$A$32:$A$34</definedName>
    <definedName name="elec_schedule">Table13[#All]</definedName>
    <definedName name="schedule">'$ Calculation (will be hidden)'!$A$2:$C$8</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5" i="1" l="1"/>
  <c r="B6" i="1"/>
  <c r="M10" i="1"/>
  <c r="M11" i="1"/>
  <c r="M12" i="1"/>
  <c r="M13" i="1"/>
  <c r="M14" i="1"/>
  <c r="M15" i="1"/>
  <c r="M16" i="1"/>
  <c r="M17" i="1"/>
  <c r="M18" i="1"/>
  <c r="M19" i="1"/>
  <c r="M20" i="1"/>
  <c r="M21" i="1"/>
  <c r="M22" i="1"/>
  <c r="M23" i="1"/>
  <c r="M24" i="1"/>
  <c r="M25" i="1"/>
  <c r="M26" i="1"/>
  <c r="M27" i="1"/>
  <c r="M28" i="1"/>
  <c r="M29" i="1"/>
  <c r="M30" i="1"/>
  <c r="G4" i="4"/>
  <c r="G5" i="4" s="1"/>
  <c r="G6" i="4" s="1"/>
  <c r="G7" i="4" s="1"/>
  <c r="G8" i="4" s="1"/>
  <c r="C4" i="4"/>
  <c r="C5" i="4" l="1"/>
  <c r="D29" i="2"/>
  <c r="D26" i="2"/>
  <c r="D28" i="2" s="1"/>
  <c r="D30" i="2" s="1"/>
  <c r="D31" i="2" s="1"/>
  <c r="B23" i="2" s="1"/>
  <c r="C6" i="4" l="1"/>
  <c r="B14" i="2"/>
  <c r="B13" i="2"/>
  <c r="B12" i="2"/>
  <c r="B11" i="2"/>
  <c r="C7" i="4" l="1"/>
  <c r="E18" i="2"/>
  <c r="C8" i="4" l="1"/>
  <c r="M31" i="1"/>
</calcChain>
</file>

<file path=xl/sharedStrings.xml><?xml version="1.0" encoding="utf-8"?>
<sst xmlns="http://schemas.openxmlformats.org/spreadsheetml/2006/main" count="108" uniqueCount="86">
  <si>
    <t>Action Type/Focus</t>
  </si>
  <si>
    <t>Key Staff</t>
  </si>
  <si>
    <t>Facility Manager, Line Manager</t>
  </si>
  <si>
    <t>Notes</t>
  </si>
  <si>
    <t>Furnance nearing end of life; potential options currently being evaluated</t>
  </si>
  <si>
    <t>Energy Manager</t>
  </si>
  <si>
    <t>Energy Manager, Facility Manager</t>
  </si>
  <si>
    <t>Working with consultant to design custom curriculum for 2-day all staff training</t>
  </si>
  <si>
    <t>Facility Manager</t>
  </si>
  <si>
    <t>150 kw rooftop system; Installer contracting under exploration</t>
  </si>
  <si>
    <t>MWh</t>
  </si>
  <si>
    <t>MMbtu (Other)</t>
  </si>
  <si>
    <t>MMbtu (Gas)</t>
  </si>
  <si>
    <t xml:space="preserve">Estimated Project Cost </t>
  </si>
  <si>
    <t>Conversions/Factors</t>
  </si>
  <si>
    <t>Carbon Factors</t>
  </si>
  <si>
    <r>
      <t>Electricity CO</t>
    </r>
    <r>
      <rPr>
        <vertAlign val="subscript"/>
        <sz val="11"/>
        <rFont val="Calibri"/>
        <family val="2"/>
        <scheme val="minor"/>
      </rPr>
      <t>2</t>
    </r>
    <r>
      <rPr>
        <sz val="11"/>
        <rFont val="Calibri"/>
        <family val="2"/>
        <scheme val="minor"/>
      </rPr>
      <t xml:space="preserve"> Factor(lbs/MWh)</t>
    </r>
  </si>
  <si>
    <r>
      <t>Natural Gas CO</t>
    </r>
    <r>
      <rPr>
        <vertAlign val="subscript"/>
        <sz val="11"/>
        <rFont val="Calibri"/>
        <family val="2"/>
        <scheme val="minor"/>
      </rPr>
      <t>2</t>
    </r>
    <r>
      <rPr>
        <sz val="11"/>
        <rFont val="Calibri"/>
        <family val="2"/>
        <scheme val="minor"/>
      </rPr>
      <t xml:space="preserve"> Factor (lbs/MMbtu)</t>
    </r>
  </si>
  <si>
    <r>
      <t>Petroleum CO</t>
    </r>
    <r>
      <rPr>
        <vertAlign val="subscript"/>
        <sz val="11"/>
        <rFont val="Calibri"/>
        <family val="2"/>
        <scheme val="minor"/>
      </rPr>
      <t>2</t>
    </r>
    <r>
      <rPr>
        <sz val="11"/>
        <rFont val="Calibri"/>
        <family val="2"/>
        <scheme val="minor"/>
      </rPr>
      <t xml:space="preserve"> Factor(MMBtu/lb)</t>
    </r>
  </si>
  <si>
    <t>Renewables</t>
  </si>
  <si>
    <t>Solar PV Capacity Factor</t>
  </si>
  <si>
    <t>Other</t>
  </si>
  <si>
    <t>lbs/mt</t>
  </si>
  <si>
    <t>Gas conversion</t>
  </si>
  <si>
    <t>Other conversion</t>
  </si>
  <si>
    <t>Electric Conversion</t>
  </si>
  <si>
    <t>Savings (Annual)</t>
  </si>
  <si>
    <t>Solar</t>
  </si>
  <si>
    <t>Wind</t>
  </si>
  <si>
    <t>Year hours</t>
  </si>
  <si>
    <t>Wind Capacity Factor</t>
  </si>
  <si>
    <r>
      <t>Lifetime CO</t>
    </r>
    <r>
      <rPr>
        <b/>
        <vertAlign val="subscript"/>
        <sz val="11"/>
        <color theme="1"/>
        <rFont val="Calibri"/>
        <family val="2"/>
        <scheme val="minor"/>
      </rPr>
      <t>2</t>
    </r>
    <r>
      <rPr>
        <b/>
        <sz val="11"/>
        <color theme="1"/>
        <rFont val="Calibri"/>
        <family val="2"/>
        <scheme val="minor"/>
      </rPr>
      <t xml:space="preserve"> Reduction Estimate (mt)</t>
    </r>
  </si>
  <si>
    <t>Measure Life</t>
  </si>
  <si>
    <t>Behavior/O&amp;M</t>
  </si>
  <si>
    <t>On-site Generation</t>
  </si>
  <si>
    <t>Employee Training/Engagement</t>
  </si>
  <si>
    <t>Capital Upgrade - Space Conditioning</t>
  </si>
  <si>
    <t>Capital Upgrade - Process Equipment</t>
  </si>
  <si>
    <t>Measure Description</t>
  </si>
  <si>
    <t>Equipment</t>
  </si>
  <si>
    <t>Labor - External</t>
  </si>
  <si>
    <t>Storage</t>
  </si>
  <si>
    <t>Storage usable capacity factor</t>
  </si>
  <si>
    <t>Capacity to wh</t>
  </si>
  <si>
    <t>Percentage Capacity Utilized</t>
  </si>
  <si>
    <t>Daily cycles per year</t>
  </si>
  <si>
    <t>Storage Measure Life</t>
  </si>
  <si>
    <t>Storage (kw rated capcity)</t>
  </si>
  <si>
    <t>Energy Manager; Facility Manager</t>
  </si>
  <si>
    <t>Lithium Ion Battery backup, demand response</t>
  </si>
  <si>
    <t>Company Name:</t>
  </si>
  <si>
    <t>Total:</t>
  </si>
  <si>
    <t>Carbon Savings Goal(mtCO2e):</t>
  </si>
  <si>
    <t>e.g. Furnace upgrade</t>
  </si>
  <si>
    <t>e.g. Facility-wide lighting upgrade</t>
  </si>
  <si>
    <t>e.g. Compressed Air Employee Training</t>
  </si>
  <si>
    <t>e.g. Solar Rooftop System</t>
  </si>
  <si>
    <t>e.g. Li Storage Battery</t>
  </si>
  <si>
    <t>Annual Generation Capacity (kw)</t>
  </si>
  <si>
    <t>CHP</t>
  </si>
  <si>
    <t>CHP MW - mt conversion factor</t>
  </si>
  <si>
    <t>CHP Calculator</t>
  </si>
  <si>
    <t>MW</t>
  </si>
  <si>
    <t>Capacity Factor</t>
  </si>
  <si>
    <t>Natural Gas Usage (MMBTU)</t>
  </si>
  <si>
    <t>GHG Emissions Saved lb CO2e</t>
  </si>
  <si>
    <t>GHG Emissions Used lb CO2e</t>
  </si>
  <si>
    <t>Net GHG Emissions Saved lb CO2e</t>
  </si>
  <si>
    <t>Net Metric Tons CO2e/MW</t>
  </si>
  <si>
    <t>e.g. CHP System</t>
  </si>
  <si>
    <t>Project Savings Tracker</t>
  </si>
  <si>
    <t>e.g. Grount Source Heat Pump</t>
  </si>
  <si>
    <t>No</t>
  </si>
  <si>
    <t>Yes</t>
  </si>
  <si>
    <t>Standard</t>
  </si>
  <si>
    <t>Electrification</t>
  </si>
  <si>
    <t>Savings mtCO2</t>
  </si>
  <si>
    <t>Rate per mtCO2</t>
  </si>
  <si>
    <t>Cumulative Award</t>
  </si>
  <si>
    <t>Award ($):</t>
  </si>
  <si>
    <t>Carbon Capture</t>
  </si>
  <si>
    <r>
      <t>Annual CO</t>
    </r>
    <r>
      <rPr>
        <b/>
        <vertAlign val="subscript"/>
        <sz val="11"/>
        <color theme="1"/>
        <rFont val="Calibri"/>
        <family val="2"/>
        <scheme val="minor"/>
      </rPr>
      <t>2</t>
    </r>
    <r>
      <rPr>
        <b/>
        <sz val="11"/>
        <color theme="1"/>
        <rFont val="Calibri"/>
        <family val="2"/>
        <scheme val="minor"/>
      </rPr>
      <t xml:space="preserve"> Sequestration (mt)</t>
    </r>
  </si>
  <si>
    <t>e.g. Flue Stack CCS Unit</t>
  </si>
  <si>
    <t>Category A Project?</t>
  </si>
  <si>
    <t>EHS Manager</t>
  </si>
  <si>
    <t>Recommended Category?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</si>
</sst>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_);_(* \(#,##0\);_(* &quot;-&quot;??_);_(@_)"/>
    <numFmt numFmtId="165" formatCode="0.0%"/>
    <numFmt numFmtId="166" formatCode="_(&quot;$&quot;* #,##0_);_(&quot;$&quot;* \(#,##0\);_(&quot;$&quot;* &quot;-&quot;??_);_(@_)"/>
  </numFmts>
  <fonts count="23" x14ac:knownFonts="1">
    <font>
      <sz val="11"/>
      <color theme="1"/>
      <name val="Calibri"/>
      <family val="2"/>
      <scheme val="minor"/>
    </font>
    <font>
      <b/>
      <sz val="11"/>
      <color theme="1"/>
      <name val="Calibri"/>
      <family val="2"/>
      <scheme val="minor"/>
    </font>
    <font>
      <i/>
      <sz val="11"/>
      <color theme="1"/>
      <name val="Calibri"/>
      <family val="2"/>
      <scheme val="minor"/>
    </font>
    <font>
      <b/>
      <vertAlign val="subscript"/>
      <sz val="11"/>
      <color theme="1"/>
      <name val="Calibri"/>
      <family val="2"/>
      <scheme val="minor"/>
    </font>
    <font>
      <b/>
      <sz val="14"/>
      <color theme="4" tint="-0.249977111117893"/>
      <name val="Calibri"/>
      <family val="2"/>
      <scheme val="minor"/>
    </font>
    <font>
      <sz val="11"/>
      <color theme="1"/>
      <name val="Calibri"/>
      <family val="2"/>
      <scheme val="minor"/>
    </font>
    <font>
      <b/>
      <sz val="11"/>
      <color theme="0"/>
      <name val="Calibri"/>
      <family val="2"/>
      <scheme val="minor"/>
    </font>
    <font>
      <b/>
      <sz val="11"/>
      <color rgb="FFC00000"/>
      <name val="Calibri"/>
      <family val="2"/>
      <scheme val="minor"/>
    </font>
    <font>
      <sz val="11"/>
      <name val="Calibri"/>
      <family val="2"/>
      <scheme val="minor"/>
    </font>
    <font>
      <i/>
      <sz val="11"/>
      <name val="Calibri"/>
      <family val="2"/>
      <scheme val="minor"/>
    </font>
    <font>
      <vertAlign val="subscript"/>
      <sz val="11"/>
      <name val="Calibri"/>
      <family val="2"/>
      <scheme val="minor"/>
    </font>
    <font>
      <b/>
      <sz val="26"/>
      <color theme="4" tint="-0.249977111117893"/>
      <name val="Calibri"/>
      <family val="2"/>
      <scheme val="minor"/>
    </font>
    <font>
      <b/>
      <sz val="18"/>
      <color theme="1"/>
      <name val="Calibri"/>
      <family val="2"/>
      <scheme val="minor"/>
    </font>
    <font>
      <sz val="14"/>
      <name val="Calibri"/>
      <family val="2"/>
      <scheme val="minor"/>
    </font>
    <font>
      <sz val="14"/>
      <color theme="4" tint="-0.249977111117893"/>
      <name val="Calibri"/>
      <family val="2"/>
      <scheme val="minor"/>
    </font>
    <font>
      <sz val="11"/>
      <color rgb="FF000000"/>
      <name val="Calibri"/>
      <family val="2"/>
    </font>
    <font>
      <sz val="10"/>
      <color theme="1"/>
      <name val="Times New Roman"/>
      <family val="1"/>
    </font>
    <font>
      <b/>
      <sz val="22"/>
      <color rgb="FFFF0000"/>
      <name val="Calibri"/>
      <family val="2"/>
      <scheme val="minor"/>
    </font>
    <font>
      <b/>
      <sz val="20"/>
      <color theme="1"/>
      <name val="Calibri"/>
      <family val="2"/>
      <scheme val="minor"/>
    </font>
    <font>
      <b/>
      <sz val="14"/>
      <color theme="4" tint="0.39997558519241921"/>
      <name val="Calibri"/>
      <family val="2"/>
      <scheme val="minor"/>
    </font>
    <font>
      <sz val="11"/>
      <color theme="4" tint="0.39997558519241921"/>
      <name val="Calibri"/>
      <family val="2"/>
      <scheme val="minor"/>
    </font>
    <font>
      <b/>
      <sz val="18"/>
      <color theme="4"/>
      <name val="Calibri"/>
      <family val="2"/>
      <scheme val="minor"/>
    </font>
    <font>
      <b/>
      <sz val="14"/>
      <color theme="4"/>
      <name val="Calibri"/>
      <family val="2"/>
      <scheme val="minor"/>
    </font>
  </fonts>
  <fills count="7">
    <fill>
      <patternFill patternType="none"/>
    </fill>
    <fill>
      <patternFill patternType="gray125"/>
    </fill>
    <fill>
      <patternFill patternType="solid">
        <fgColor theme="0"/>
        <bgColor indexed="64"/>
      </patternFill>
    </fill>
    <fill>
      <patternFill patternType="solid">
        <fgColor theme="4"/>
        <bgColor theme="4"/>
      </patternFill>
    </fill>
    <fill>
      <patternFill patternType="solid">
        <fgColor theme="4"/>
        <bgColor indexed="64"/>
      </patternFill>
    </fill>
    <fill>
      <patternFill patternType="solid">
        <fgColor theme="2"/>
        <bgColor indexed="64"/>
      </patternFill>
    </fill>
    <fill>
      <patternFill patternType="solid">
        <fgColor rgb="FFFFFF00"/>
        <bgColor indexed="64"/>
      </patternFill>
    </fill>
  </fills>
  <borders count="12">
    <border>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4">
    <xf numFmtId="0" fontId="0" fillId="0" borderId="0"/>
    <xf numFmtId="44"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cellStyleXfs>
  <cellXfs count="52">
    <xf numFmtId="0" fontId="0" fillId="0" borderId="0" xfId="0"/>
    <xf numFmtId="0" fontId="0" fillId="2" borderId="0" xfId="0" applyFill="1"/>
    <xf numFmtId="0" fontId="1" fillId="0" borderId="0" xfId="0" applyFont="1"/>
    <xf numFmtId="0" fontId="7" fillId="0" borderId="1" xfId="0" applyFont="1" applyBorder="1" applyAlignment="1">
      <alignment horizontal="left"/>
    </xf>
    <xf numFmtId="0" fontId="8" fillId="2" borderId="2" xfId="0" applyFont="1" applyFill="1" applyBorder="1"/>
    <xf numFmtId="0" fontId="9" fillId="0" borderId="3" xfId="0" applyFont="1" applyBorder="1" applyAlignment="1">
      <alignment horizontal="left"/>
    </xf>
    <xf numFmtId="0" fontId="8" fillId="2" borderId="4" xfId="0" applyFont="1" applyFill="1" applyBorder="1"/>
    <xf numFmtId="0" fontId="8" fillId="2" borderId="3" xfId="0" applyFont="1" applyFill="1" applyBorder="1" applyAlignment="1">
      <alignment horizontal="left" indent="1"/>
    </xf>
    <xf numFmtId="0" fontId="8" fillId="2" borderId="4" xfId="0" applyFont="1" applyFill="1" applyBorder="1" applyAlignment="1">
      <alignment horizontal="center" vertical="center"/>
    </xf>
    <xf numFmtId="0" fontId="2" fillId="2" borderId="3" xfId="0" applyFont="1" applyFill="1" applyBorder="1"/>
    <xf numFmtId="0" fontId="0" fillId="2" borderId="4" xfId="0" applyFill="1" applyBorder="1" applyAlignment="1">
      <alignment horizontal="center"/>
    </xf>
    <xf numFmtId="0" fontId="0" fillId="2" borderId="3" xfId="0" applyFill="1" applyBorder="1" applyAlignment="1">
      <alignment horizontal="left" indent="1"/>
    </xf>
    <xf numFmtId="165" fontId="0" fillId="2" borderId="4" xfId="0" applyNumberFormat="1" applyFill="1" applyBorder="1" applyAlignment="1">
      <alignment horizontal="center"/>
    </xf>
    <xf numFmtId="0" fontId="0" fillId="2" borderId="5" xfId="0" applyFill="1" applyBorder="1" applyAlignment="1">
      <alignment horizontal="left" indent="1"/>
    </xf>
    <xf numFmtId="0" fontId="0" fillId="2" borderId="6" xfId="0" applyFill="1" applyBorder="1" applyAlignment="1">
      <alignment horizontal="center"/>
    </xf>
    <xf numFmtId="0" fontId="4" fillId="2" borderId="0" xfId="0" applyFont="1" applyFill="1" applyAlignment="1">
      <alignment vertical="center"/>
    </xf>
    <xf numFmtId="9" fontId="0" fillId="0" borderId="0" xfId="3" applyFont="1"/>
    <xf numFmtId="0" fontId="2" fillId="0" borderId="0" xfId="0" applyFont="1" applyProtection="1">
      <protection locked="0"/>
    </xf>
    <xf numFmtId="44" fontId="2" fillId="0" borderId="0" xfId="1" applyFont="1" applyProtection="1">
      <protection locked="0"/>
    </xf>
    <xf numFmtId="164" fontId="2" fillId="0" borderId="0" xfId="2" applyNumberFormat="1" applyFont="1" applyProtection="1">
      <protection locked="0"/>
    </xf>
    <xf numFmtId="1" fontId="2" fillId="0" borderId="0" xfId="1" applyNumberFormat="1" applyFont="1" applyProtection="1">
      <protection locked="0"/>
    </xf>
    <xf numFmtId="0" fontId="2" fillId="0" borderId="0" xfId="0" applyFont="1" applyAlignment="1" applyProtection="1">
      <alignment wrapText="1"/>
      <protection locked="0"/>
    </xf>
    <xf numFmtId="0" fontId="0" fillId="4" borderId="0" xfId="0" applyFill="1"/>
    <xf numFmtId="0" fontId="6" fillId="3" borderId="0" xfId="0" applyFont="1" applyFill="1"/>
    <xf numFmtId="0" fontId="11" fillId="2" borderId="0" xfId="0" applyFont="1" applyFill="1" applyAlignment="1">
      <alignment horizontal="center" vertical="center"/>
    </xf>
    <xf numFmtId="0" fontId="15" fillId="0" borderId="0" xfId="0" applyFont="1" applyAlignment="1">
      <alignment vertical="center"/>
    </xf>
    <xf numFmtId="0" fontId="16" fillId="0" borderId="0" xfId="0" applyFont="1"/>
    <xf numFmtId="0" fontId="15" fillId="6" borderId="0" xfId="0" applyFont="1" applyFill="1" applyAlignment="1">
      <alignment horizontal="right" vertical="center"/>
    </xf>
    <xf numFmtId="10" fontId="15" fillId="0" borderId="0" xfId="0" applyNumberFormat="1" applyFont="1" applyAlignment="1">
      <alignment horizontal="right" vertical="center"/>
    </xf>
    <xf numFmtId="0" fontId="15" fillId="0" borderId="0" xfId="0" applyFont="1" applyAlignment="1">
      <alignment horizontal="right" vertical="center"/>
    </xf>
    <xf numFmtId="0" fontId="0" fillId="0" borderId="0" xfId="3" applyNumberFormat="1" applyFont="1"/>
    <xf numFmtId="43" fontId="2" fillId="0" borderId="0" xfId="2" applyFont="1" applyProtection="1">
      <protection hidden="1"/>
    </xf>
    <xf numFmtId="0" fontId="17" fillId="2" borderId="0" xfId="0" applyFont="1" applyFill="1" applyAlignment="1">
      <alignment horizontal="left" vertical="center"/>
    </xf>
    <xf numFmtId="0" fontId="12" fillId="2" borderId="9" xfId="0" applyFont="1" applyFill="1" applyBorder="1" applyAlignment="1">
      <alignment horizontal="right"/>
    </xf>
    <xf numFmtId="164" fontId="18" fillId="2" borderId="10" xfId="2" applyNumberFormat="1" applyFont="1" applyFill="1" applyBorder="1"/>
    <xf numFmtId="0" fontId="11" fillId="2" borderId="0" xfId="0" applyFont="1" applyFill="1" applyAlignment="1">
      <alignment horizontal="center" vertical="center"/>
    </xf>
    <xf numFmtId="0" fontId="6" fillId="3" borderId="0" xfId="0" applyFont="1" applyFill="1" applyAlignment="1">
      <alignment horizontal="center"/>
    </xf>
    <xf numFmtId="0" fontId="19" fillId="0" borderId="0" xfId="0" applyFont="1"/>
    <xf numFmtId="0" fontId="20" fillId="0" borderId="0" xfId="0" applyFont="1"/>
    <xf numFmtId="164" fontId="0" fillId="0" borderId="0" xfId="2" applyNumberFormat="1" applyFont="1" applyBorder="1"/>
    <xf numFmtId="44" fontId="0" fillId="0" borderId="0" xfId="1" applyFont="1" applyBorder="1"/>
    <xf numFmtId="43" fontId="0" fillId="0" borderId="0" xfId="2" applyFont="1"/>
    <xf numFmtId="166" fontId="13" fillId="5" borderId="4" xfId="1" applyNumberFormat="1" applyFont="1" applyFill="1" applyBorder="1" applyAlignment="1" applyProtection="1">
      <alignment vertical="center"/>
      <protection hidden="1"/>
    </xf>
    <xf numFmtId="0" fontId="12" fillId="2" borderId="11" xfId="0" applyFont="1" applyFill="1" applyBorder="1" applyAlignment="1">
      <alignment horizontal="right"/>
    </xf>
    <xf numFmtId="0" fontId="6" fillId="3" borderId="0" xfId="0" applyFont="1" applyFill="1" applyAlignment="1">
      <alignment horizontal="center"/>
    </xf>
    <xf numFmtId="0" fontId="11" fillId="2" borderId="0" xfId="0" applyFont="1" applyFill="1" applyAlignment="1">
      <alignment horizontal="center" vertical="center"/>
    </xf>
    <xf numFmtId="0" fontId="14" fillId="2" borderId="8" xfId="0" applyFont="1" applyFill="1" applyBorder="1" applyAlignment="1" applyProtection="1">
      <alignment vertical="center"/>
      <protection locked="0"/>
    </xf>
    <xf numFmtId="3" fontId="13" fillId="2" borderId="4" xfId="0" applyNumberFormat="1" applyFont="1" applyFill="1" applyBorder="1" applyAlignment="1" applyProtection="1">
      <alignment vertical="center"/>
      <protection locked="0"/>
    </xf>
    <xf numFmtId="44" fontId="21" fillId="5" borderId="6" xfId="1" applyFont="1" applyFill="1" applyBorder="1" applyAlignment="1" applyProtection="1">
      <alignment horizontal="center" vertical="center"/>
      <protection hidden="1"/>
    </xf>
    <xf numFmtId="0" fontId="22" fillId="5" borderId="7" xfId="0" applyFont="1" applyFill="1" applyBorder="1" applyAlignment="1">
      <alignment horizontal="right" vertical="center"/>
    </xf>
    <xf numFmtId="0" fontId="22" fillId="5" borderId="3" xfId="0" applyFont="1" applyFill="1" applyBorder="1" applyAlignment="1">
      <alignment horizontal="right" vertical="center"/>
    </xf>
    <xf numFmtId="0" fontId="22" fillId="5" borderId="5" xfId="0" applyFont="1" applyFill="1" applyBorder="1" applyAlignment="1">
      <alignment horizontal="right" vertical="center"/>
    </xf>
  </cellXfs>
  <cellStyles count="4">
    <cellStyle name="Comma" xfId="2" builtinId="3"/>
    <cellStyle name="Currency" xfId="1" builtinId="4"/>
    <cellStyle name="Normal" xfId="0" builtinId="0"/>
    <cellStyle name="Percent" xfId="3" builtinId="5"/>
  </cellStyles>
  <dxfs count="23">
    <dxf>
      <font>
        <b val="0"/>
        <i val="0"/>
        <strike val="0"/>
        <condense val="0"/>
        <extend val="0"/>
        <outline val="0"/>
        <shadow val="0"/>
        <u val="none"/>
        <vertAlign val="baseline"/>
        <sz val="11"/>
        <color theme="1"/>
        <name val="Calibri"/>
        <family val="2"/>
        <scheme val="minor"/>
      </font>
    </dxf>
    <dxf>
      <numFmt numFmtId="164" formatCode="_(* #,##0_);_(* \(#,##0\);_(* &quot;-&quot;??_);_(@_)"/>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Calibri"/>
        <family val="2"/>
        <scheme val="minor"/>
      </font>
    </dxf>
    <dxf>
      <numFmt numFmtId="164" formatCode="_(* #,##0_);_(* \(#,##0\);_(* &quot;-&quot;??_);_(@_)"/>
    </dxf>
    <dxf>
      <border diagonalUp="0" diagonalDown="0">
        <left style="medium">
          <color indexed="64"/>
        </left>
        <right style="medium">
          <color indexed="64"/>
        </right>
        <top style="medium">
          <color indexed="64"/>
        </top>
        <bottom style="medium">
          <color indexed="64"/>
        </bottom>
      </border>
    </dxf>
    <dxf>
      <font>
        <b val="0"/>
        <i/>
        <strike val="0"/>
        <condense val="0"/>
        <extend val="0"/>
        <outline val="0"/>
        <shadow val="0"/>
        <u val="none"/>
        <vertAlign val="baseline"/>
        <sz val="11"/>
        <color theme="1"/>
        <name val="Calibri"/>
        <family val="2"/>
        <scheme val="minor"/>
      </font>
      <fill>
        <patternFill patternType="none">
          <fgColor indexed="64"/>
          <bgColor auto="1"/>
        </patternFill>
      </fill>
      <alignment horizontal="general" vertical="bottom" textRotation="0" wrapText="1" indent="0" justifyLastLine="0" shrinkToFit="0" readingOrder="0"/>
      <protection locked="0" hidden="0"/>
    </dxf>
    <dxf>
      <font>
        <b val="0"/>
        <i/>
        <strike val="0"/>
        <condense val="0"/>
        <extend val="0"/>
        <outline val="0"/>
        <shadow val="0"/>
        <u val="none"/>
        <vertAlign val="baseline"/>
        <sz val="11"/>
        <color theme="1"/>
        <name val="Calibri"/>
        <family val="2"/>
        <scheme val="minor"/>
      </font>
      <fill>
        <patternFill patternType="none">
          <fgColor indexed="64"/>
          <bgColor auto="1"/>
        </patternFill>
      </fill>
      <protection locked="0" hidden="0"/>
    </dxf>
    <dxf>
      <numFmt numFmtId="35" formatCode="_(* #,##0.00_);_(* \(#,##0.00\);_(* &quot;-&quot;??_);_(@_)"/>
      <fill>
        <patternFill patternType="none">
          <fgColor indexed="64"/>
          <bgColor auto="1"/>
        </patternFill>
      </fill>
      <protection locked="1" hidden="1"/>
    </dxf>
    <dxf>
      <font>
        <b val="0"/>
        <i/>
        <strike val="0"/>
        <condense val="0"/>
        <extend val="0"/>
        <outline val="0"/>
        <shadow val="0"/>
        <u val="none"/>
        <vertAlign val="baseline"/>
        <sz val="11"/>
        <color theme="1"/>
        <name val="Calibri"/>
        <family val="2"/>
        <scheme val="minor"/>
      </font>
      <protection locked="0" hidden="0"/>
    </dxf>
    <dxf>
      <font>
        <b val="0"/>
        <i/>
        <strike val="0"/>
        <condense val="0"/>
        <extend val="0"/>
        <outline val="0"/>
        <shadow val="0"/>
        <u val="none"/>
        <vertAlign val="baseline"/>
        <sz val="11"/>
        <color theme="1"/>
        <name val="Calibri"/>
        <family val="2"/>
        <scheme val="minor"/>
      </font>
      <fill>
        <patternFill patternType="none">
          <fgColor indexed="64"/>
          <bgColor indexed="65"/>
        </patternFill>
      </fill>
      <protection locked="0" hidden="0"/>
    </dxf>
    <dxf>
      <font>
        <b val="0"/>
        <i/>
        <strike val="0"/>
        <condense val="0"/>
        <extend val="0"/>
        <outline val="0"/>
        <shadow val="0"/>
        <u val="none"/>
        <vertAlign val="baseline"/>
        <sz val="11"/>
        <color theme="1"/>
        <name val="Calibri"/>
        <family val="2"/>
        <scheme val="minor"/>
      </font>
      <fill>
        <patternFill patternType="none">
          <fgColor indexed="64"/>
          <bgColor indexed="65"/>
        </patternFill>
      </fill>
      <protection locked="0" hidden="0"/>
    </dxf>
    <dxf>
      <font>
        <b val="0"/>
        <i/>
        <strike val="0"/>
        <condense val="0"/>
        <extend val="0"/>
        <outline val="0"/>
        <shadow val="0"/>
        <u val="none"/>
        <vertAlign val="baseline"/>
        <sz val="11"/>
        <color theme="1"/>
        <name val="Calibri"/>
        <family val="2"/>
        <scheme val="minor"/>
      </font>
      <fill>
        <patternFill patternType="none">
          <fgColor indexed="64"/>
          <bgColor indexed="65"/>
        </patternFill>
      </fill>
      <protection locked="0" hidden="0"/>
    </dxf>
    <dxf>
      <font>
        <b val="0"/>
        <i/>
        <strike val="0"/>
        <condense val="0"/>
        <extend val="0"/>
        <outline val="0"/>
        <shadow val="0"/>
        <u val="none"/>
        <vertAlign val="baseline"/>
        <sz val="11"/>
        <color theme="1"/>
        <name val="Calibri"/>
        <family val="2"/>
        <scheme val="minor"/>
      </font>
      <fill>
        <patternFill patternType="none">
          <fgColor indexed="64"/>
          <bgColor indexed="65"/>
        </patternFill>
      </fill>
      <protection locked="0" hidden="0"/>
    </dxf>
    <dxf>
      <font>
        <b val="0"/>
        <i/>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protection locked="0" hidden="0"/>
    </dxf>
    <dxf>
      <font>
        <b val="0"/>
        <i/>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protection locked="0" hidden="0"/>
    </dxf>
    <dxf>
      <font>
        <b val="0"/>
        <i/>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protection locked="0" hidden="0"/>
    </dxf>
    <dxf>
      <font>
        <b val="0"/>
        <i/>
        <strike val="0"/>
        <condense val="0"/>
        <extend val="0"/>
        <outline val="0"/>
        <shadow val="0"/>
        <u val="none"/>
        <vertAlign val="baseline"/>
        <sz val="11"/>
        <color theme="1"/>
        <name val="Calibri"/>
        <family val="2"/>
        <scheme val="minor"/>
      </font>
      <fill>
        <patternFill patternType="none">
          <fgColor indexed="64"/>
          <bgColor indexed="65"/>
        </patternFill>
      </fill>
      <protection locked="0" hidden="0"/>
    </dxf>
    <dxf>
      <font>
        <b val="0"/>
        <i/>
        <strike val="0"/>
        <condense val="0"/>
        <extend val="0"/>
        <outline val="0"/>
        <shadow val="0"/>
        <u val="none"/>
        <vertAlign val="baseline"/>
        <sz val="11"/>
        <color theme="1"/>
        <name val="Calibri"/>
        <family val="2"/>
        <scheme val="minor"/>
      </font>
      <fill>
        <patternFill patternType="none">
          <fgColor indexed="64"/>
          <bgColor auto="1"/>
        </patternFill>
      </fill>
      <protection locked="0" hidden="0"/>
    </dxf>
    <dxf>
      <font>
        <b val="0"/>
        <i/>
        <strike val="0"/>
        <condense val="0"/>
        <extend val="0"/>
        <outline val="0"/>
        <shadow val="0"/>
        <u val="none"/>
        <vertAlign val="baseline"/>
        <sz val="11"/>
        <color theme="1"/>
        <name val="Calibri"/>
        <family val="2"/>
        <scheme val="minor"/>
      </font>
      <protection locked="0" hidden="0"/>
    </dxf>
    <dxf>
      <font>
        <b val="0"/>
        <i/>
        <strike val="0"/>
        <condense val="0"/>
        <extend val="0"/>
        <outline val="0"/>
        <shadow val="0"/>
        <u val="none"/>
        <vertAlign val="baseline"/>
        <sz val="11"/>
        <color theme="1"/>
        <name val="Calibri"/>
        <family val="2"/>
        <scheme val="minor"/>
      </font>
      <fill>
        <patternFill patternType="none">
          <fgColor indexed="64"/>
          <bgColor auto="1"/>
        </patternFill>
      </fill>
      <protection locked="0" hidden="0"/>
    </dxf>
    <dxf>
      <font>
        <b val="0"/>
        <i/>
        <strike val="0"/>
        <condense val="0"/>
        <extend val="0"/>
        <outline val="0"/>
        <shadow val="0"/>
        <u val="none"/>
        <vertAlign val="baseline"/>
        <sz val="11"/>
        <color theme="1"/>
        <name val="Calibri"/>
        <family val="2"/>
        <scheme val="minor"/>
      </font>
      <fill>
        <patternFill patternType="none">
          <fgColor indexed="64"/>
          <bgColor auto="1"/>
        </patternFill>
      </fill>
    </dxf>
    <dxf>
      <font>
        <b/>
        <i val="0"/>
        <strike val="0"/>
        <condense val="0"/>
        <extend val="0"/>
        <outline val="0"/>
        <shadow val="0"/>
        <u val="none"/>
        <vertAlign val="baseline"/>
        <sz val="11"/>
        <color theme="1"/>
        <name val="Calibri"/>
        <family val="2"/>
        <scheme val="minor"/>
      </font>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114300</xdr:colOff>
      <xdr:row>0</xdr:row>
      <xdr:rowOff>76199</xdr:rowOff>
    </xdr:from>
    <xdr:to>
      <xdr:col>10</xdr:col>
      <xdr:colOff>342900</xdr:colOff>
      <xdr:row>20</xdr:row>
      <xdr:rowOff>28575</xdr:rowOff>
    </xdr:to>
    <xdr:sp macro="" textlink="">
      <xdr:nvSpPr>
        <xdr:cNvPr id="2" name="TextBox 1">
          <a:extLst>
            <a:ext uri="{FF2B5EF4-FFF2-40B4-BE49-F238E27FC236}">
              <a16:creationId xmlns:a16="http://schemas.microsoft.com/office/drawing/2014/main" id="{5A958E31-52D2-4A39-92A6-86E21CC1B660}"/>
            </a:ext>
          </a:extLst>
        </xdr:cNvPr>
        <xdr:cNvSpPr txBox="1"/>
      </xdr:nvSpPr>
      <xdr:spPr>
        <a:xfrm>
          <a:off x="114300" y="76199"/>
          <a:ext cx="6324600" cy="37623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chemeClr val="dk1"/>
              </a:solidFill>
              <a:effectLst/>
              <a:latin typeface="+mn-lt"/>
              <a:ea typeface="+mn-ea"/>
              <a:cs typeface="+mn-cs"/>
            </a:rPr>
            <a:t>Project Savings Tracker</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Applicants are encouraged to thoroughly review the CFA Resource Guide for the C&amp;I Carbon Challenge before completing this</a:t>
          </a:r>
          <a:r>
            <a:rPr lang="en-US" sz="1100" baseline="0">
              <a:solidFill>
                <a:schemeClr val="dk1"/>
              </a:solidFill>
              <a:effectLst/>
              <a:latin typeface="+mn-lt"/>
              <a:ea typeface="+mn-ea"/>
              <a:cs typeface="+mn-cs"/>
            </a:rPr>
            <a:t> attachment.</a:t>
          </a:r>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This template is intended to be used to collect information about planned Clean Energy Actions you will employ to meet  your carbon savings goal.  This action database will be updated at regular intervals as a means of tracking a participants progress towards achieving the stated carbon savings goal.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Proposers can  use this Workbook as a means of determining the potential carbon</a:t>
          </a:r>
          <a:r>
            <a:rPr lang="en-US" sz="1100" baseline="0">
              <a:solidFill>
                <a:schemeClr val="dk1"/>
              </a:solidFill>
              <a:effectLst/>
              <a:latin typeface="+mn-lt"/>
              <a:ea typeface="+mn-ea"/>
              <a:cs typeface="+mn-cs"/>
            </a:rPr>
            <a:t> savings of a measure under consideration.  The sheet will auto-calculate lifetime savings based on project-specific energy metrics. Note that your carbon savings goal IS NOT REQUIRED to equal the total sum of your projects carbon savings (cell M31) if you believe that this calculator over- or under-estimates your approach.</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Please also note that</a:t>
          </a:r>
          <a:r>
            <a:rPr lang="en-US" sz="1100" baseline="0">
              <a:solidFill>
                <a:schemeClr val="dk1"/>
              </a:solidFill>
              <a:effectLst/>
              <a:latin typeface="+mn-lt"/>
              <a:ea typeface="+mn-ea"/>
              <a:cs typeface="+mn-cs"/>
            </a:rPr>
            <a:t> c</a:t>
          </a:r>
          <a:r>
            <a:rPr lang="en-US" sz="1100">
              <a:solidFill>
                <a:schemeClr val="dk1"/>
              </a:solidFill>
              <a:effectLst/>
              <a:latin typeface="+mn-lt"/>
              <a:ea typeface="+mn-ea"/>
              <a:cs typeface="+mn-cs"/>
            </a:rPr>
            <a:t>alculations for lifetime CO2 reductions will auto-populate based on NYSERDA standard conversion factors for specific measures.  </a:t>
          </a:r>
          <a:r>
            <a:rPr lang="en-US" sz="1100" b="1">
              <a:solidFill>
                <a:schemeClr val="dk1"/>
              </a:solidFill>
              <a:effectLst/>
              <a:latin typeface="+mn-lt"/>
              <a:ea typeface="+mn-ea"/>
              <a:cs typeface="+mn-cs"/>
            </a:rPr>
            <a:t>Savings are based on a 15 year measure life for all implemented</a:t>
          </a:r>
          <a:r>
            <a:rPr lang="en-US" sz="1100" b="1" baseline="0">
              <a:solidFill>
                <a:schemeClr val="dk1"/>
              </a:solidFill>
              <a:effectLst/>
              <a:latin typeface="+mn-lt"/>
              <a:ea typeface="+mn-ea"/>
              <a:cs typeface="+mn-cs"/>
            </a:rPr>
            <a:t> actions.  </a:t>
          </a:r>
          <a:r>
            <a:rPr lang="en-US" sz="1100">
              <a:solidFill>
                <a:schemeClr val="dk1"/>
              </a:solidFill>
              <a:effectLst/>
              <a:latin typeface="+mn-lt"/>
              <a:ea typeface="+mn-ea"/>
              <a:cs typeface="+mn-cs"/>
            </a:rPr>
            <a:t>If you feel that this automatic calculation is</a:t>
          </a:r>
          <a:r>
            <a:rPr lang="en-US" sz="1100" baseline="0">
              <a:solidFill>
                <a:schemeClr val="dk1"/>
              </a:solidFill>
              <a:effectLst/>
              <a:latin typeface="+mn-lt"/>
              <a:ea typeface="+mn-ea"/>
              <a:cs typeface="+mn-cs"/>
            </a:rPr>
            <a:t> incorrect, please address in the body of your Clean Energy Action Plan with your methodology and assumptions.</a:t>
          </a:r>
        </a:p>
        <a:p>
          <a:endParaRPr lang="en-US" sz="1100" baseline="0">
            <a:solidFill>
              <a:schemeClr val="dk1"/>
            </a:solidFill>
            <a:effectLst/>
            <a:latin typeface="+mn-lt"/>
            <a:ea typeface="+mn-ea"/>
            <a:cs typeface="+mn-cs"/>
          </a:endParaRPr>
        </a:p>
        <a:p>
          <a:r>
            <a:rPr lang="en-US" sz="1100">
              <a:solidFill>
                <a:schemeClr val="dk1"/>
              </a:solidFill>
              <a:effectLst/>
              <a:latin typeface="+mn-lt"/>
              <a:ea typeface="+mn-ea"/>
              <a:cs typeface="+mn-cs"/>
            </a:rPr>
            <a:t>The sheet will</a:t>
          </a:r>
          <a:r>
            <a:rPr lang="en-US" sz="1100" baseline="0">
              <a:solidFill>
                <a:schemeClr val="dk1"/>
              </a:solidFill>
              <a:effectLst/>
              <a:latin typeface="+mn-lt"/>
              <a:ea typeface="+mn-ea"/>
              <a:cs typeface="+mn-cs"/>
            </a:rPr>
            <a:t> also calculate your potential award based on the carbon savings goal entered into cell B4 and the rate scheduled included in the CFA resource guide. </a:t>
          </a:r>
          <a:endParaRPr lang="en-US" sz="1100">
            <a:solidFill>
              <a:schemeClr val="dk1"/>
            </a:solidFill>
            <a:effectLst/>
            <a:latin typeface="+mn-lt"/>
            <a:ea typeface="+mn-ea"/>
            <a:cs typeface="+mn-cs"/>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9:O30" totalsRowShown="0" headerRowDxfId="22" dataDxfId="21">
  <autoFilter ref="A9:O30" xr:uid="{00000000-0009-0000-0100-000002000000}"/>
  <tableColumns count="15">
    <tableColumn id="1" xr3:uid="{00000000-0010-0000-0000-000001000000}" name="Measure Description" dataDxfId="20"/>
    <tableColumn id="12" xr3:uid="{FA2716B9-9DCD-41B6-AC74-C2CD600D5314}" name="Category A Project?" dataDxfId="19"/>
    <tableColumn id="2" xr3:uid="{00000000-0010-0000-0000-000002000000}" name="Action Type/Focus" dataDxfId="18"/>
    <tableColumn id="9" xr3:uid="{00000000-0010-0000-0000-000009000000}" name="Estimated Project Cost " dataDxfId="17"/>
    <tableColumn id="11" xr3:uid="{00000000-0010-0000-0000-00000B000000}" name="MWh" dataDxfId="16">
      <calculatedColumnFormula>25/0.526077098</calculatedColumnFormula>
    </tableColumn>
    <tableColumn id="4" xr3:uid="{00000000-0010-0000-0000-000004000000}" name="MMbtu (Gas)" dataDxfId="15">
      <calculatedColumnFormula>2/0.05306122</calculatedColumnFormula>
    </tableColumn>
    <tableColumn id="10" xr3:uid="{00000000-0010-0000-0000-00000A000000}" name="MMbtu (Other)" dataDxfId="14">
      <calculatedColumnFormula>85/0.0734693877</calculatedColumnFormula>
    </tableColumn>
    <tableColumn id="17" xr3:uid="{00000000-0010-0000-0000-000011000000}" name="Solar" dataDxfId="13"/>
    <tableColumn id="16" xr3:uid="{00000000-0010-0000-0000-000010000000}" name="Wind" dataDxfId="12"/>
    <tableColumn id="7" xr3:uid="{5FEDD46C-D279-498B-BBF1-433DE60CE16E}" name="CHP" dataDxfId="11"/>
    <tableColumn id="15" xr3:uid="{00000000-0010-0000-0000-00000F000000}" name="Storage" dataDxfId="10"/>
    <tableColumn id="6" xr3:uid="{66DC5088-E18C-4C11-BA20-D910BEE9771E}" name="Annual CO2 Sequestration (mt)" dataDxfId="9"/>
    <tableColumn id="3" xr3:uid="{00000000-0010-0000-0000-000003000000}" name="Lifetime CO2 Reduction Estimate (mt)" dataDxfId="8" dataCellStyle="Comma">
      <calculatedColumnFormula>ROUND(SUM(Table2[[#This Row],[Annual CO2 Sequestration (mt)]],Table2[[#This Row],[MWh]]*'Calcs Sheet (will be hidden)'!$B$11, Table2[[#This Row],[MMbtu (Gas)]]*'Calcs Sheet (will be hidden)'!$B$12, Table2[[#This Row],[MMbtu (Other)]]*'Calcs Sheet (will be hidden)'!$B$13, (Table2[[#This Row],[Solar]]/1000)*'Calcs Sheet (will be hidden)'!$B$14*'Calcs Sheet (will be hidden)'!$B$7*'Calcs Sheet (will be hidden)'!$B$11, (Table2[[#This Row],[Wind]]/1000)*'Calcs Sheet (will be hidden)'!$B$14*'Calcs Sheet (will be hidden)'!$B$15,(Table2[[#This Row],[CHP]]/1000)*'Calcs Sheet (will be hidden)'!$B$23,Table2[[#This Row],[Storage]]*'Calcs Sheet (will be hidden)'!$B$11*'Calcs Sheet (will be hidden)'!$B$18*'Calcs Sheet (will be hidden)'!$B$19*'Calcs Sheet (will be hidden)'!$B$20*'Calcs Sheet (will be hidden)'!$B$21/1000), 0)*'Calcs Sheet (will be hidden)'!$B$16</calculatedColumnFormula>
    </tableColumn>
    <tableColumn id="5" xr3:uid="{00000000-0010-0000-0000-000005000000}" name="Key Staff" dataDxfId="7"/>
    <tableColumn id="8" xr3:uid="{00000000-0010-0000-0000-000008000000}" name="Notes" dataDxfId="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13A69CA-152D-4296-B7A0-EA4929AC9EDB}" name="Table1" displayName="Table1" ref="A2:C8" totalsRowShown="0" tableBorderDxfId="5">
  <autoFilter ref="A2:C8" xr:uid="{EC49AF63-F06A-4AE0-AB4D-EB9996B1C1B0}"/>
  <tableColumns count="3">
    <tableColumn id="1" xr3:uid="{A4006906-B056-4F3D-987F-ED4ECB3C561E}" name="Savings mtCO2" dataDxfId="4" dataCellStyle="Comma"/>
    <tableColumn id="2" xr3:uid="{B4927ABD-09E7-4A82-AE8C-BA5FA8D0625D}" name="Rate per mtCO2"/>
    <tableColumn id="3" xr3:uid="{8E2DAD8B-42D0-43E0-8A57-8A339C5454A0}" name="Cumulative Award" dataDxfId="3" dataCellStyle="Currency">
      <calculatedColumnFormula>SUM(C2, (A3-A2)*B2)</calculatedColumnFormula>
    </tableColumn>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70ED476-F15A-481C-9AA4-71D9BF21D590}" name="Table13" displayName="Table13" ref="E2:G8" totalsRowShown="0" tableBorderDxfId="2">
  <autoFilter ref="E2:G8" xr:uid="{5F44D78A-EA53-41E9-8566-F3CDE03003DF}"/>
  <tableColumns count="3">
    <tableColumn id="1" xr3:uid="{FC062E42-E492-4566-903F-4FC102F4434F}" name="Savings mtCO2" dataDxfId="1" dataCellStyle="Comma"/>
    <tableColumn id="2" xr3:uid="{7A08E270-975A-4882-A350-925D4C4EA7D1}" name="Rate per mtCO2"/>
    <tableColumn id="3" xr3:uid="{51107063-E39D-434B-ADA7-88DE5D8A917C}" name="Cumulative Award" dataDxfId="0" dataCellStyle="Currency">
      <calculatedColumnFormula>SUM(G2, (E3-E2)*F2)</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FF0000"/>
  </sheetPr>
  <dimension ref="A1"/>
  <sheetViews>
    <sheetView tabSelected="1" workbookViewId="0">
      <selection activeCell="J3" sqref="J3"/>
    </sheetView>
  </sheetViews>
  <sheetFormatPr defaultRowHeight="15" x14ac:dyDescent="0.25"/>
  <cols>
    <col min="1" max="16384" width="9.140625" style="22"/>
  </cols>
  <sheetData/>
  <sheetProtection algorithmName="SHA-512" hashValue="NrCaRj0d5fs4Vml2OEMeJmUlX4veLlBfzgZbzuvVUMNbqqSX+/i/yGyGRNgVKHFcoDgv15ue1Rf4QLpew0d7GQ==" saltValue="E1H5ucHgMZ/e3am2b6ruKQ=="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O31"/>
  <sheetViews>
    <sheetView zoomScale="70" zoomScaleNormal="70" workbookViewId="0">
      <selection activeCell="B12" sqref="B12"/>
    </sheetView>
  </sheetViews>
  <sheetFormatPr defaultColWidth="32.28515625" defaultRowHeight="15" x14ac:dyDescent="0.25"/>
  <cols>
    <col min="1" max="1" width="37.85546875" style="1" customWidth="1"/>
    <col min="2" max="2" width="44" style="1" bestFit="1" customWidth="1"/>
    <col min="3" max="3" width="40" style="1" bestFit="1" customWidth="1"/>
    <col min="4" max="11" width="32.28515625" style="1"/>
    <col min="12" max="12" width="41" style="1" bestFit="1" customWidth="1"/>
    <col min="13" max="16384" width="32.28515625" style="1"/>
  </cols>
  <sheetData>
    <row r="1" spans="1:15" ht="33.75" x14ac:dyDescent="0.25">
      <c r="A1" s="45" t="s">
        <v>70</v>
      </c>
      <c r="B1" s="45"/>
      <c r="C1" s="45"/>
      <c r="D1" s="45"/>
      <c r="E1" s="15"/>
      <c r="F1" s="15"/>
      <c r="G1" s="15"/>
    </row>
    <row r="2" spans="1:15" ht="34.5" thickBot="1" x14ac:dyDescent="0.3">
      <c r="A2" s="24"/>
      <c r="B2" s="35"/>
      <c r="C2" s="24"/>
      <c r="D2" s="24"/>
      <c r="E2" s="15"/>
      <c r="F2" s="15"/>
      <c r="G2" s="15"/>
    </row>
    <row r="3" spans="1:15" ht="23.25" customHeight="1" x14ac:dyDescent="0.25">
      <c r="A3" s="49" t="s">
        <v>50</v>
      </c>
      <c r="B3" s="46"/>
      <c r="C3" s="24"/>
      <c r="D3" s="15"/>
      <c r="E3" s="15"/>
      <c r="F3" s="15"/>
    </row>
    <row r="4" spans="1:15" ht="23.25" customHeight="1" x14ac:dyDescent="0.25">
      <c r="A4" s="50" t="s">
        <v>52</v>
      </c>
      <c r="B4" s="47"/>
      <c r="C4" s="24"/>
      <c r="D4" s="15"/>
      <c r="E4" s="15"/>
      <c r="F4" s="15"/>
    </row>
    <row r="5" spans="1:15" ht="23.25" customHeight="1" x14ac:dyDescent="0.25">
      <c r="A5" s="50" t="s">
        <v>79</v>
      </c>
      <c r="B5" s="42">
        <f>IF(B6="A", SUM(VLOOKUP(B4,elec_schedule,3,TRUE),(B4-VLOOKUP(B4,elec_schedule,1,1))*VLOOKUP(B4,schedule,2,1)),  SUM(VLOOKUP(B4,schedule,3,TRUE),(B4-VLOOKUP(B4,schedule,1,1))*VLOOKUP(B4,schedule,2,1)))</f>
        <v>0</v>
      </c>
      <c r="C5" s="24"/>
      <c r="D5" s="15"/>
      <c r="E5" s="15"/>
      <c r="F5" s="15"/>
    </row>
    <row r="6" spans="1:15" ht="23.25" customHeight="1" thickBot="1" x14ac:dyDescent="0.3">
      <c r="A6" s="51" t="s">
        <v>85</v>
      </c>
      <c r="B6" s="48" t="str">
        <f>IF(SUMIF(B10:B30, "Yes", M10:M30)/$M$31&gt;0.3, "A", "B")</f>
        <v>B</v>
      </c>
      <c r="C6" s="32"/>
      <c r="D6" s="15"/>
      <c r="E6" s="15"/>
      <c r="F6" s="15"/>
    </row>
    <row r="7" spans="1:15" ht="23.25" customHeight="1" x14ac:dyDescent="0.25">
      <c r="D7" s="15"/>
      <c r="E7" s="15"/>
      <c r="F7" s="15"/>
      <c r="G7" s="15"/>
    </row>
    <row r="8" spans="1:15" x14ac:dyDescent="0.25">
      <c r="E8" s="44" t="s">
        <v>26</v>
      </c>
      <c r="F8" s="44"/>
      <c r="G8" s="44"/>
      <c r="H8" s="44" t="s">
        <v>58</v>
      </c>
      <c r="I8" s="44"/>
      <c r="J8" s="44"/>
      <c r="K8" s="23" t="s">
        <v>47</v>
      </c>
      <c r="L8" s="36" t="s">
        <v>80</v>
      </c>
    </row>
    <row r="9" spans="1:15" ht="18" x14ac:dyDescent="0.35">
      <c r="A9" s="2" t="s">
        <v>38</v>
      </c>
      <c r="B9" s="2" t="s">
        <v>83</v>
      </c>
      <c r="C9" s="2" t="s">
        <v>0</v>
      </c>
      <c r="D9" s="2" t="s">
        <v>13</v>
      </c>
      <c r="E9" s="2" t="s">
        <v>10</v>
      </c>
      <c r="F9" s="2" t="s">
        <v>12</v>
      </c>
      <c r="G9" s="2" t="s">
        <v>11</v>
      </c>
      <c r="H9" s="2" t="s">
        <v>27</v>
      </c>
      <c r="I9" s="2" t="s">
        <v>28</v>
      </c>
      <c r="J9" s="2" t="s">
        <v>59</v>
      </c>
      <c r="K9" s="2" t="s">
        <v>41</v>
      </c>
      <c r="L9" s="2" t="s">
        <v>81</v>
      </c>
      <c r="M9" s="2" t="s">
        <v>31</v>
      </c>
      <c r="N9" s="2" t="s">
        <v>1</v>
      </c>
      <c r="O9" s="2" t="s">
        <v>3</v>
      </c>
    </row>
    <row r="10" spans="1:15" ht="45" x14ac:dyDescent="0.25">
      <c r="A10" s="17" t="s">
        <v>53</v>
      </c>
      <c r="B10" s="17" t="s">
        <v>73</v>
      </c>
      <c r="C10" s="17" t="s">
        <v>37</v>
      </c>
      <c r="D10" s="18">
        <v>500000</v>
      </c>
      <c r="E10" s="17"/>
      <c r="F10" s="19"/>
      <c r="G10" s="19">
        <v>1157</v>
      </c>
      <c r="H10" s="20"/>
      <c r="I10" s="20"/>
      <c r="J10" s="20"/>
      <c r="K10" s="20"/>
      <c r="L10" s="20"/>
      <c r="M10" s="31">
        <f>ROUND(SUM(Table2[[#This Row],[Annual CO2 Sequestration (mt)]],Table2[[#This Row],[MWh]]*'Calcs Sheet (will be hidden)'!$B$11, Table2[[#This Row],[MMbtu (Gas)]]*'Calcs Sheet (will be hidden)'!$B$12, Table2[[#This Row],[MMbtu (Other)]]*'Calcs Sheet (will be hidden)'!$B$13, (Table2[[#This Row],[Solar]]/1000)*'Calcs Sheet (will be hidden)'!$B$14*'Calcs Sheet (will be hidden)'!$B$7*'Calcs Sheet (will be hidden)'!$B$11, (Table2[[#This Row],[Wind]]/1000)*'Calcs Sheet (will be hidden)'!$B$14*'Calcs Sheet (will be hidden)'!$B$15,(Table2[[#This Row],[CHP]]/1000)*'Calcs Sheet (will be hidden)'!$B$23,Table2[[#This Row],[Storage]]*'Calcs Sheet (will be hidden)'!$B$11*'Calcs Sheet (will be hidden)'!$B$18*'Calcs Sheet (will be hidden)'!$B$19*'Calcs Sheet (will be hidden)'!$B$20*'Calcs Sheet (will be hidden)'!$B$21/1000), 0)*'Calcs Sheet (will be hidden)'!$B$16</f>
        <v>1275</v>
      </c>
      <c r="N10" s="17" t="s">
        <v>2</v>
      </c>
      <c r="O10" s="21" t="s">
        <v>4</v>
      </c>
    </row>
    <row r="11" spans="1:15" x14ac:dyDescent="0.25">
      <c r="A11" s="17" t="s">
        <v>54</v>
      </c>
      <c r="B11" s="17" t="s">
        <v>72</v>
      </c>
      <c r="C11" s="17" t="s">
        <v>36</v>
      </c>
      <c r="D11" s="18">
        <v>450000</v>
      </c>
      <c r="E11" s="17">
        <v>48</v>
      </c>
      <c r="F11" s="17"/>
      <c r="G11" s="17"/>
      <c r="H11" s="20"/>
      <c r="I11" s="20"/>
      <c r="J11" s="20"/>
      <c r="K11" s="20"/>
      <c r="L11" s="20"/>
      <c r="M11" s="31">
        <f>ROUND(SUM(Table2[[#This Row],[Annual CO2 Sequestration (mt)]],Table2[[#This Row],[MWh]]*'Calcs Sheet (will be hidden)'!$B$11, Table2[[#This Row],[MMbtu (Gas)]]*'Calcs Sheet (will be hidden)'!$B$12, Table2[[#This Row],[MMbtu (Other)]]*'Calcs Sheet (will be hidden)'!$B$13, (Table2[[#This Row],[Solar]]/1000)*'Calcs Sheet (will be hidden)'!$B$14*'Calcs Sheet (will be hidden)'!$B$7*'Calcs Sheet (will be hidden)'!$B$11, (Table2[[#This Row],[Wind]]/1000)*'Calcs Sheet (will be hidden)'!$B$14*'Calcs Sheet (will be hidden)'!$B$15,(Table2[[#This Row],[CHP]]/1000)*'Calcs Sheet (will be hidden)'!$B$23,Table2[[#This Row],[Storage]]*'Calcs Sheet (will be hidden)'!$B$11*'Calcs Sheet (will be hidden)'!$B$18*'Calcs Sheet (will be hidden)'!$B$19*'Calcs Sheet (will be hidden)'!$B$20*'Calcs Sheet (will be hidden)'!$B$21/1000), 0)*'Calcs Sheet (will be hidden)'!$B$16</f>
        <v>375</v>
      </c>
      <c r="N11" s="17" t="s">
        <v>6</v>
      </c>
      <c r="O11" s="21"/>
    </row>
    <row r="12" spans="1:15" ht="45" x14ac:dyDescent="0.25">
      <c r="A12" s="17" t="s">
        <v>55</v>
      </c>
      <c r="B12" s="17" t="s">
        <v>73</v>
      </c>
      <c r="C12" s="17" t="s">
        <v>33</v>
      </c>
      <c r="D12" s="18">
        <v>125000</v>
      </c>
      <c r="E12" s="17"/>
      <c r="F12" s="17">
        <v>38</v>
      </c>
      <c r="G12" s="17"/>
      <c r="H12" s="20"/>
      <c r="I12" s="20"/>
      <c r="J12" s="20"/>
      <c r="K12" s="20"/>
      <c r="L12" s="20"/>
      <c r="M12" s="31">
        <f>ROUND(SUM(Table2[[#This Row],[Annual CO2 Sequestration (mt)]],Table2[[#This Row],[MWh]]*'Calcs Sheet (will be hidden)'!$B$11, Table2[[#This Row],[MMbtu (Gas)]]*'Calcs Sheet (will be hidden)'!$B$12, Table2[[#This Row],[MMbtu (Other)]]*'Calcs Sheet (will be hidden)'!$B$13, (Table2[[#This Row],[Solar]]/1000)*'Calcs Sheet (will be hidden)'!$B$14*'Calcs Sheet (will be hidden)'!$B$7*'Calcs Sheet (will be hidden)'!$B$11, (Table2[[#This Row],[Wind]]/1000)*'Calcs Sheet (will be hidden)'!$B$14*'Calcs Sheet (will be hidden)'!$B$15,(Table2[[#This Row],[CHP]]/1000)*'Calcs Sheet (will be hidden)'!$B$23,Table2[[#This Row],[Storage]]*'Calcs Sheet (will be hidden)'!$B$11*'Calcs Sheet (will be hidden)'!$B$18*'Calcs Sheet (will be hidden)'!$B$19*'Calcs Sheet (will be hidden)'!$B$20*'Calcs Sheet (will be hidden)'!$B$21/1000), 0)*'Calcs Sheet (will be hidden)'!$B$16</f>
        <v>30</v>
      </c>
      <c r="N12" s="17" t="s">
        <v>5</v>
      </c>
      <c r="O12" s="21" t="s">
        <v>7</v>
      </c>
    </row>
    <row r="13" spans="1:15" ht="30" x14ac:dyDescent="0.25">
      <c r="A13" s="17" t="s">
        <v>56</v>
      </c>
      <c r="B13" s="17" t="s">
        <v>72</v>
      </c>
      <c r="C13" s="17" t="s">
        <v>34</v>
      </c>
      <c r="D13" s="18">
        <v>300000</v>
      </c>
      <c r="E13" s="17"/>
      <c r="F13" s="17"/>
      <c r="G13" s="17"/>
      <c r="H13" s="20">
        <v>200</v>
      </c>
      <c r="I13" s="20"/>
      <c r="J13" s="20"/>
      <c r="K13" s="20"/>
      <c r="L13" s="20"/>
      <c r="M13" s="31">
        <f>ROUND(SUM(Table2[[#This Row],[Annual CO2 Sequestration (mt)]],Table2[[#This Row],[MWh]]*'Calcs Sheet (will be hidden)'!$B$11, Table2[[#This Row],[MMbtu (Gas)]]*'Calcs Sheet (will be hidden)'!$B$12, Table2[[#This Row],[MMbtu (Other)]]*'Calcs Sheet (will be hidden)'!$B$13, (Table2[[#This Row],[Solar]]/1000)*'Calcs Sheet (will be hidden)'!$B$14*'Calcs Sheet (will be hidden)'!$B$7*'Calcs Sheet (will be hidden)'!$B$11, (Table2[[#This Row],[Wind]]/1000)*'Calcs Sheet (will be hidden)'!$B$14*'Calcs Sheet (will be hidden)'!$B$15,(Table2[[#This Row],[CHP]]/1000)*'Calcs Sheet (will be hidden)'!$B$23,Table2[[#This Row],[Storage]]*'Calcs Sheet (will be hidden)'!$B$11*'Calcs Sheet (will be hidden)'!$B$18*'Calcs Sheet (will be hidden)'!$B$19*'Calcs Sheet (will be hidden)'!$B$20*'Calcs Sheet (will be hidden)'!$B$21/1000), 0)*'Calcs Sheet (will be hidden)'!$B$16</f>
        <v>1860</v>
      </c>
      <c r="N13" s="17" t="s">
        <v>8</v>
      </c>
      <c r="O13" s="21" t="s">
        <v>9</v>
      </c>
    </row>
    <row r="14" spans="1:15" ht="30" x14ac:dyDescent="0.25">
      <c r="A14" s="17" t="s">
        <v>57</v>
      </c>
      <c r="B14" s="17" t="s">
        <v>72</v>
      </c>
      <c r="C14" s="17" t="s">
        <v>41</v>
      </c>
      <c r="D14" s="18">
        <v>550000</v>
      </c>
      <c r="E14" s="17"/>
      <c r="F14" s="17"/>
      <c r="G14" s="17"/>
      <c r="H14" s="17"/>
      <c r="I14" s="17"/>
      <c r="J14" s="17"/>
      <c r="K14" s="17">
        <v>400</v>
      </c>
      <c r="L14" s="17"/>
      <c r="M14" s="31">
        <f>ROUND(SUM(Table2[[#This Row],[Annual CO2 Sequestration (mt)]],Table2[[#This Row],[MWh]]*'Calcs Sheet (will be hidden)'!$B$11, Table2[[#This Row],[MMbtu (Gas)]]*'Calcs Sheet (will be hidden)'!$B$12, Table2[[#This Row],[MMbtu (Other)]]*'Calcs Sheet (will be hidden)'!$B$13, (Table2[[#This Row],[Solar]]/1000)*'Calcs Sheet (will be hidden)'!$B$14*'Calcs Sheet (will be hidden)'!$B$7*'Calcs Sheet (will be hidden)'!$B$11, (Table2[[#This Row],[Wind]]/1000)*'Calcs Sheet (will be hidden)'!$B$14*'Calcs Sheet (will be hidden)'!$B$15,(Table2[[#This Row],[CHP]]/1000)*'Calcs Sheet (will be hidden)'!$B$23,Table2[[#This Row],[Storage]]*'Calcs Sheet (will be hidden)'!$B$11*'Calcs Sheet (will be hidden)'!$B$18*'Calcs Sheet (will be hidden)'!$B$19*'Calcs Sheet (will be hidden)'!$B$20*'Calcs Sheet (will be hidden)'!$B$21/1000), 0)*'Calcs Sheet (will be hidden)'!$B$16</f>
        <v>1500</v>
      </c>
      <c r="N14" s="17" t="s">
        <v>48</v>
      </c>
      <c r="O14" s="21" t="s">
        <v>49</v>
      </c>
    </row>
    <row r="15" spans="1:15" x14ac:dyDescent="0.25">
      <c r="A15" s="17" t="s">
        <v>69</v>
      </c>
      <c r="B15" s="17" t="s">
        <v>72</v>
      </c>
      <c r="C15" s="17" t="s">
        <v>34</v>
      </c>
      <c r="D15" s="18">
        <v>700000</v>
      </c>
      <c r="E15" s="17"/>
      <c r="F15" s="17"/>
      <c r="G15" s="17"/>
      <c r="H15" s="17"/>
      <c r="I15" s="17"/>
      <c r="J15" s="17">
        <v>500</v>
      </c>
      <c r="K15" s="17"/>
      <c r="L15" s="17"/>
      <c r="M15" s="31">
        <f>ROUND(SUM(Table2[[#This Row],[Annual CO2 Sequestration (mt)]],Table2[[#This Row],[MWh]]*'Calcs Sheet (will be hidden)'!$B$11, Table2[[#This Row],[MMbtu (Gas)]]*'Calcs Sheet (will be hidden)'!$B$12, Table2[[#This Row],[MMbtu (Other)]]*'Calcs Sheet (will be hidden)'!$B$13, (Table2[[#This Row],[Solar]]/1000)*'Calcs Sheet (will be hidden)'!$B$14*'Calcs Sheet (will be hidden)'!$B$7*'Calcs Sheet (will be hidden)'!$B$11, (Table2[[#This Row],[Wind]]/1000)*'Calcs Sheet (will be hidden)'!$B$14*'Calcs Sheet (will be hidden)'!$B$15,(Table2[[#This Row],[CHP]]/1000)*'Calcs Sheet (will be hidden)'!$B$23,Table2[[#This Row],[Storage]]*'Calcs Sheet (will be hidden)'!$B$11*'Calcs Sheet (will be hidden)'!$B$18*'Calcs Sheet (will be hidden)'!$B$19*'Calcs Sheet (will be hidden)'!$B$20*'Calcs Sheet (will be hidden)'!$B$21/1000), 0)*'Calcs Sheet (will be hidden)'!$B$16</f>
        <v>8130</v>
      </c>
      <c r="N15" s="17" t="s">
        <v>48</v>
      </c>
      <c r="O15" s="21"/>
    </row>
    <row r="16" spans="1:15" x14ac:dyDescent="0.25">
      <c r="A16" s="17" t="s">
        <v>71</v>
      </c>
      <c r="B16" s="17" t="s">
        <v>73</v>
      </c>
      <c r="C16" s="17" t="s">
        <v>36</v>
      </c>
      <c r="D16" s="18">
        <v>1250000</v>
      </c>
      <c r="E16" s="17">
        <v>-150</v>
      </c>
      <c r="F16" s="17">
        <v>4000</v>
      </c>
      <c r="G16" s="17"/>
      <c r="H16" s="17"/>
      <c r="I16" s="17"/>
      <c r="J16" s="17"/>
      <c r="K16" s="17"/>
      <c r="L16" s="17"/>
      <c r="M16" s="31">
        <f>ROUND(SUM(Table2[[#This Row],[Annual CO2 Sequestration (mt)]],Table2[[#This Row],[MWh]]*'Calcs Sheet (will be hidden)'!$B$11, Table2[[#This Row],[MMbtu (Gas)]]*'Calcs Sheet (will be hidden)'!$B$12, Table2[[#This Row],[MMbtu (Other)]]*'Calcs Sheet (will be hidden)'!$B$13, (Table2[[#This Row],[Solar]]/1000)*'Calcs Sheet (will be hidden)'!$B$14*'Calcs Sheet (will be hidden)'!$B$7*'Calcs Sheet (will be hidden)'!$B$11, (Table2[[#This Row],[Wind]]/1000)*'Calcs Sheet (will be hidden)'!$B$14*'Calcs Sheet (will be hidden)'!$B$15,(Table2[[#This Row],[CHP]]/1000)*'Calcs Sheet (will be hidden)'!$B$23,Table2[[#This Row],[Storage]]*'Calcs Sheet (will be hidden)'!$B$11*'Calcs Sheet (will be hidden)'!$B$18*'Calcs Sheet (will be hidden)'!$B$19*'Calcs Sheet (will be hidden)'!$B$20*'Calcs Sheet (will be hidden)'!$B$21/1000), 0)*'Calcs Sheet (will be hidden)'!$B$16</f>
        <v>1995</v>
      </c>
      <c r="N16" s="17" t="s">
        <v>8</v>
      </c>
      <c r="O16" s="21"/>
    </row>
    <row r="17" spans="1:15" x14ac:dyDescent="0.25">
      <c r="A17" s="17" t="s">
        <v>82</v>
      </c>
      <c r="B17" s="17" t="s">
        <v>73</v>
      </c>
      <c r="C17" s="17" t="s">
        <v>21</v>
      </c>
      <c r="D17" s="18">
        <v>15000000</v>
      </c>
      <c r="E17" s="17"/>
      <c r="F17" s="17"/>
      <c r="G17" s="17"/>
      <c r="H17" s="17"/>
      <c r="I17" s="17"/>
      <c r="J17" s="17"/>
      <c r="K17" s="17"/>
      <c r="L17" s="17">
        <v>100</v>
      </c>
      <c r="M17" s="31">
        <f>ROUND(SUM(Table2[[#This Row],[Annual CO2 Sequestration (mt)]],Table2[[#This Row],[MWh]]*'Calcs Sheet (will be hidden)'!$B$11, Table2[[#This Row],[MMbtu (Gas)]]*'Calcs Sheet (will be hidden)'!$B$12, Table2[[#This Row],[MMbtu (Other)]]*'Calcs Sheet (will be hidden)'!$B$13, (Table2[[#This Row],[Solar]]/1000)*'Calcs Sheet (will be hidden)'!$B$14*'Calcs Sheet (will be hidden)'!$B$7*'Calcs Sheet (will be hidden)'!$B$11, (Table2[[#This Row],[Wind]]/1000)*'Calcs Sheet (will be hidden)'!$B$14*'Calcs Sheet (will be hidden)'!$B$15,(Table2[[#This Row],[CHP]]/1000)*'Calcs Sheet (will be hidden)'!$B$23,Table2[[#This Row],[Storage]]*'Calcs Sheet (will be hidden)'!$B$11*'Calcs Sheet (will be hidden)'!$B$18*'Calcs Sheet (will be hidden)'!$B$19*'Calcs Sheet (will be hidden)'!$B$20*'Calcs Sheet (will be hidden)'!$B$21/1000), 0)*'Calcs Sheet (will be hidden)'!$B$16</f>
        <v>1500</v>
      </c>
      <c r="N17" s="17" t="s">
        <v>84</v>
      </c>
      <c r="O17" s="21"/>
    </row>
    <row r="18" spans="1:15" x14ac:dyDescent="0.25">
      <c r="A18" s="17"/>
      <c r="B18" s="17"/>
      <c r="C18" s="17"/>
      <c r="D18" s="17"/>
      <c r="E18" s="17"/>
      <c r="F18" s="17"/>
      <c r="G18" s="17"/>
      <c r="H18" s="17"/>
      <c r="I18" s="17"/>
      <c r="J18" s="17"/>
      <c r="K18" s="17"/>
      <c r="L18" s="17"/>
      <c r="M18" s="31">
        <f>ROUND(SUM(Table2[[#This Row],[Annual CO2 Sequestration (mt)]],Table2[[#This Row],[MWh]]*'Calcs Sheet (will be hidden)'!$B$11, Table2[[#This Row],[MMbtu (Gas)]]*'Calcs Sheet (will be hidden)'!$B$12, Table2[[#This Row],[MMbtu (Other)]]*'Calcs Sheet (will be hidden)'!$B$13, (Table2[[#This Row],[Solar]]/1000)*'Calcs Sheet (will be hidden)'!$B$14*'Calcs Sheet (will be hidden)'!$B$7*'Calcs Sheet (will be hidden)'!$B$11, (Table2[[#This Row],[Wind]]/1000)*'Calcs Sheet (will be hidden)'!$B$14*'Calcs Sheet (will be hidden)'!$B$15,(Table2[[#This Row],[CHP]]/1000)*'Calcs Sheet (will be hidden)'!$B$23,Table2[[#This Row],[Storage]]*'Calcs Sheet (will be hidden)'!$B$11*'Calcs Sheet (will be hidden)'!$B$18*'Calcs Sheet (will be hidden)'!$B$19*'Calcs Sheet (will be hidden)'!$B$20*'Calcs Sheet (will be hidden)'!$B$21/1000), 0)*'Calcs Sheet (will be hidden)'!$B$16</f>
        <v>0</v>
      </c>
      <c r="N18" s="17"/>
      <c r="O18" s="21"/>
    </row>
    <row r="19" spans="1:15" x14ac:dyDescent="0.25">
      <c r="A19" s="17"/>
      <c r="B19" s="17"/>
      <c r="C19" s="17"/>
      <c r="D19" s="17"/>
      <c r="E19" s="17"/>
      <c r="F19" s="17"/>
      <c r="G19" s="17"/>
      <c r="H19" s="17"/>
      <c r="I19" s="17"/>
      <c r="J19" s="17"/>
      <c r="K19" s="17"/>
      <c r="L19" s="17"/>
      <c r="M19" s="31">
        <f>ROUND(SUM(Table2[[#This Row],[Annual CO2 Sequestration (mt)]],Table2[[#This Row],[MWh]]*'Calcs Sheet (will be hidden)'!$B$11, Table2[[#This Row],[MMbtu (Gas)]]*'Calcs Sheet (will be hidden)'!$B$12, Table2[[#This Row],[MMbtu (Other)]]*'Calcs Sheet (will be hidden)'!$B$13, (Table2[[#This Row],[Solar]]/1000)*'Calcs Sheet (will be hidden)'!$B$14*'Calcs Sheet (will be hidden)'!$B$7*'Calcs Sheet (will be hidden)'!$B$11, (Table2[[#This Row],[Wind]]/1000)*'Calcs Sheet (will be hidden)'!$B$14*'Calcs Sheet (will be hidden)'!$B$15,(Table2[[#This Row],[CHP]]/1000)*'Calcs Sheet (will be hidden)'!$B$23,Table2[[#This Row],[Storage]]*'Calcs Sheet (will be hidden)'!$B$11*'Calcs Sheet (will be hidden)'!$B$18*'Calcs Sheet (will be hidden)'!$B$19*'Calcs Sheet (will be hidden)'!$B$20*'Calcs Sheet (will be hidden)'!$B$21/1000), 0)*'Calcs Sheet (will be hidden)'!$B$16</f>
        <v>0</v>
      </c>
      <c r="N19" s="17"/>
      <c r="O19" s="21"/>
    </row>
    <row r="20" spans="1:15" x14ac:dyDescent="0.25">
      <c r="A20" s="17"/>
      <c r="B20" s="17"/>
      <c r="C20" s="17"/>
      <c r="D20" s="17"/>
      <c r="E20" s="17"/>
      <c r="F20" s="17"/>
      <c r="G20" s="17"/>
      <c r="H20" s="17"/>
      <c r="I20" s="17"/>
      <c r="J20" s="17"/>
      <c r="K20" s="17"/>
      <c r="L20" s="17"/>
      <c r="M20" s="31">
        <f>ROUND(SUM(Table2[[#This Row],[Annual CO2 Sequestration (mt)]],Table2[[#This Row],[MWh]]*'Calcs Sheet (will be hidden)'!$B$11, Table2[[#This Row],[MMbtu (Gas)]]*'Calcs Sheet (will be hidden)'!$B$12, Table2[[#This Row],[MMbtu (Other)]]*'Calcs Sheet (will be hidden)'!$B$13, (Table2[[#This Row],[Solar]]/1000)*'Calcs Sheet (will be hidden)'!$B$14*'Calcs Sheet (will be hidden)'!$B$7*'Calcs Sheet (will be hidden)'!$B$11, (Table2[[#This Row],[Wind]]/1000)*'Calcs Sheet (will be hidden)'!$B$14*'Calcs Sheet (will be hidden)'!$B$15,(Table2[[#This Row],[CHP]]/1000)*'Calcs Sheet (will be hidden)'!$B$23,Table2[[#This Row],[Storage]]*'Calcs Sheet (will be hidden)'!$B$11*'Calcs Sheet (will be hidden)'!$B$18*'Calcs Sheet (will be hidden)'!$B$19*'Calcs Sheet (will be hidden)'!$B$20*'Calcs Sheet (will be hidden)'!$B$21/1000), 0)*'Calcs Sheet (will be hidden)'!$B$16</f>
        <v>0</v>
      </c>
      <c r="N20" s="17"/>
      <c r="O20" s="21"/>
    </row>
    <row r="21" spans="1:15" x14ac:dyDescent="0.25">
      <c r="A21" s="17"/>
      <c r="B21" s="17"/>
      <c r="C21" s="17"/>
      <c r="D21" s="17"/>
      <c r="E21" s="17"/>
      <c r="F21" s="17"/>
      <c r="G21" s="17"/>
      <c r="H21" s="17"/>
      <c r="I21" s="17"/>
      <c r="J21" s="17"/>
      <c r="K21" s="17"/>
      <c r="L21" s="17"/>
      <c r="M21" s="31">
        <f>ROUND(SUM(Table2[[#This Row],[Annual CO2 Sequestration (mt)]],Table2[[#This Row],[MWh]]*'Calcs Sheet (will be hidden)'!$B$11, Table2[[#This Row],[MMbtu (Gas)]]*'Calcs Sheet (will be hidden)'!$B$12, Table2[[#This Row],[MMbtu (Other)]]*'Calcs Sheet (will be hidden)'!$B$13, (Table2[[#This Row],[Solar]]/1000)*'Calcs Sheet (will be hidden)'!$B$14*'Calcs Sheet (will be hidden)'!$B$7*'Calcs Sheet (will be hidden)'!$B$11, (Table2[[#This Row],[Wind]]/1000)*'Calcs Sheet (will be hidden)'!$B$14*'Calcs Sheet (will be hidden)'!$B$15,(Table2[[#This Row],[CHP]]/1000)*'Calcs Sheet (will be hidden)'!$B$23,Table2[[#This Row],[Storage]]*'Calcs Sheet (will be hidden)'!$B$11*'Calcs Sheet (will be hidden)'!$B$18*'Calcs Sheet (will be hidden)'!$B$19*'Calcs Sheet (will be hidden)'!$B$20*'Calcs Sheet (will be hidden)'!$B$21/1000), 0)*'Calcs Sheet (will be hidden)'!$B$16</f>
        <v>0</v>
      </c>
      <c r="N21" s="17"/>
      <c r="O21" s="21"/>
    </row>
    <row r="22" spans="1:15" x14ac:dyDescent="0.25">
      <c r="A22" s="17"/>
      <c r="B22" s="17"/>
      <c r="C22" s="17"/>
      <c r="D22" s="17"/>
      <c r="E22" s="17"/>
      <c r="F22" s="17"/>
      <c r="G22" s="17"/>
      <c r="H22" s="17"/>
      <c r="I22" s="17"/>
      <c r="J22" s="17"/>
      <c r="K22" s="17"/>
      <c r="L22" s="17"/>
      <c r="M22" s="31">
        <f>ROUND(SUM(Table2[[#This Row],[Annual CO2 Sequestration (mt)]],Table2[[#This Row],[MWh]]*'Calcs Sheet (will be hidden)'!$B$11, Table2[[#This Row],[MMbtu (Gas)]]*'Calcs Sheet (will be hidden)'!$B$12, Table2[[#This Row],[MMbtu (Other)]]*'Calcs Sheet (will be hidden)'!$B$13, (Table2[[#This Row],[Solar]]/1000)*'Calcs Sheet (will be hidden)'!$B$14*'Calcs Sheet (will be hidden)'!$B$7*'Calcs Sheet (will be hidden)'!$B$11, (Table2[[#This Row],[Wind]]/1000)*'Calcs Sheet (will be hidden)'!$B$14*'Calcs Sheet (will be hidden)'!$B$15,(Table2[[#This Row],[CHP]]/1000)*'Calcs Sheet (will be hidden)'!$B$23,Table2[[#This Row],[Storage]]*'Calcs Sheet (will be hidden)'!$B$11*'Calcs Sheet (will be hidden)'!$B$18*'Calcs Sheet (will be hidden)'!$B$19*'Calcs Sheet (will be hidden)'!$B$20*'Calcs Sheet (will be hidden)'!$B$21/1000), 0)*'Calcs Sheet (will be hidden)'!$B$16</f>
        <v>0</v>
      </c>
      <c r="N22" s="17"/>
      <c r="O22" s="21"/>
    </row>
    <row r="23" spans="1:15" x14ac:dyDescent="0.25">
      <c r="A23" s="17"/>
      <c r="B23" s="17"/>
      <c r="C23" s="17"/>
      <c r="D23" s="17"/>
      <c r="E23" s="17"/>
      <c r="F23" s="17"/>
      <c r="G23" s="17"/>
      <c r="H23" s="17"/>
      <c r="I23" s="17"/>
      <c r="J23" s="17"/>
      <c r="K23" s="17"/>
      <c r="L23" s="17"/>
      <c r="M23" s="31">
        <f>ROUND(SUM(Table2[[#This Row],[Annual CO2 Sequestration (mt)]],Table2[[#This Row],[MWh]]*'Calcs Sheet (will be hidden)'!$B$11, Table2[[#This Row],[MMbtu (Gas)]]*'Calcs Sheet (will be hidden)'!$B$12, Table2[[#This Row],[MMbtu (Other)]]*'Calcs Sheet (will be hidden)'!$B$13, (Table2[[#This Row],[Solar]]/1000)*'Calcs Sheet (will be hidden)'!$B$14*'Calcs Sheet (will be hidden)'!$B$7*'Calcs Sheet (will be hidden)'!$B$11, (Table2[[#This Row],[Wind]]/1000)*'Calcs Sheet (will be hidden)'!$B$14*'Calcs Sheet (will be hidden)'!$B$15,(Table2[[#This Row],[CHP]]/1000)*'Calcs Sheet (will be hidden)'!$B$23,Table2[[#This Row],[Storage]]*'Calcs Sheet (will be hidden)'!$B$11*'Calcs Sheet (will be hidden)'!$B$18*'Calcs Sheet (will be hidden)'!$B$19*'Calcs Sheet (will be hidden)'!$B$20*'Calcs Sheet (will be hidden)'!$B$21/1000), 0)*'Calcs Sheet (will be hidden)'!$B$16</f>
        <v>0</v>
      </c>
      <c r="N23" s="17"/>
      <c r="O23" s="21"/>
    </row>
    <row r="24" spans="1:15" x14ac:dyDescent="0.25">
      <c r="A24" s="17"/>
      <c r="B24" s="17"/>
      <c r="C24" s="17"/>
      <c r="D24" s="17"/>
      <c r="E24" s="17"/>
      <c r="F24" s="17"/>
      <c r="G24" s="17"/>
      <c r="H24" s="17"/>
      <c r="I24" s="17"/>
      <c r="J24" s="17"/>
      <c r="K24" s="17"/>
      <c r="L24" s="17"/>
      <c r="M24" s="31">
        <f>ROUND(SUM(Table2[[#This Row],[Annual CO2 Sequestration (mt)]],Table2[[#This Row],[MWh]]*'Calcs Sheet (will be hidden)'!$B$11, Table2[[#This Row],[MMbtu (Gas)]]*'Calcs Sheet (will be hidden)'!$B$12, Table2[[#This Row],[MMbtu (Other)]]*'Calcs Sheet (will be hidden)'!$B$13, (Table2[[#This Row],[Solar]]/1000)*'Calcs Sheet (will be hidden)'!$B$14*'Calcs Sheet (will be hidden)'!$B$7*'Calcs Sheet (will be hidden)'!$B$11, (Table2[[#This Row],[Wind]]/1000)*'Calcs Sheet (will be hidden)'!$B$14*'Calcs Sheet (will be hidden)'!$B$15,(Table2[[#This Row],[CHP]]/1000)*'Calcs Sheet (will be hidden)'!$B$23,Table2[[#This Row],[Storage]]*'Calcs Sheet (will be hidden)'!$B$11*'Calcs Sheet (will be hidden)'!$B$18*'Calcs Sheet (will be hidden)'!$B$19*'Calcs Sheet (will be hidden)'!$B$20*'Calcs Sheet (will be hidden)'!$B$21/1000), 0)*'Calcs Sheet (will be hidden)'!$B$16</f>
        <v>0</v>
      </c>
      <c r="N24" s="17"/>
      <c r="O24" s="21"/>
    </row>
    <row r="25" spans="1:15" x14ac:dyDescent="0.25">
      <c r="A25" s="17"/>
      <c r="B25" s="17"/>
      <c r="C25" s="17"/>
      <c r="D25" s="17"/>
      <c r="E25" s="17"/>
      <c r="F25" s="17"/>
      <c r="G25" s="17"/>
      <c r="H25" s="17"/>
      <c r="I25" s="17"/>
      <c r="J25" s="17"/>
      <c r="K25" s="17"/>
      <c r="L25" s="17"/>
      <c r="M25" s="31">
        <f>ROUND(SUM(Table2[[#This Row],[Annual CO2 Sequestration (mt)]],Table2[[#This Row],[MWh]]*'Calcs Sheet (will be hidden)'!$B$11, Table2[[#This Row],[MMbtu (Gas)]]*'Calcs Sheet (will be hidden)'!$B$12, Table2[[#This Row],[MMbtu (Other)]]*'Calcs Sheet (will be hidden)'!$B$13, (Table2[[#This Row],[Solar]]/1000)*'Calcs Sheet (will be hidden)'!$B$14*'Calcs Sheet (will be hidden)'!$B$7*'Calcs Sheet (will be hidden)'!$B$11, (Table2[[#This Row],[Wind]]/1000)*'Calcs Sheet (will be hidden)'!$B$14*'Calcs Sheet (will be hidden)'!$B$15,(Table2[[#This Row],[CHP]]/1000)*'Calcs Sheet (will be hidden)'!$B$23,Table2[[#This Row],[Storage]]*'Calcs Sheet (will be hidden)'!$B$11*'Calcs Sheet (will be hidden)'!$B$18*'Calcs Sheet (will be hidden)'!$B$19*'Calcs Sheet (will be hidden)'!$B$20*'Calcs Sheet (will be hidden)'!$B$21/1000), 0)*'Calcs Sheet (will be hidden)'!$B$16</f>
        <v>0</v>
      </c>
      <c r="N25" s="17"/>
      <c r="O25" s="21"/>
    </row>
    <row r="26" spans="1:15" x14ac:dyDescent="0.25">
      <c r="A26" s="17"/>
      <c r="B26" s="17"/>
      <c r="C26" s="17"/>
      <c r="D26" s="17"/>
      <c r="E26" s="17"/>
      <c r="F26" s="17"/>
      <c r="G26" s="17"/>
      <c r="H26" s="17"/>
      <c r="I26" s="17"/>
      <c r="J26" s="17"/>
      <c r="K26" s="17"/>
      <c r="L26" s="17"/>
      <c r="M26" s="31">
        <f>ROUND(SUM(Table2[[#This Row],[Annual CO2 Sequestration (mt)]],Table2[[#This Row],[MWh]]*'Calcs Sheet (will be hidden)'!$B$11, Table2[[#This Row],[MMbtu (Gas)]]*'Calcs Sheet (will be hidden)'!$B$12, Table2[[#This Row],[MMbtu (Other)]]*'Calcs Sheet (will be hidden)'!$B$13, (Table2[[#This Row],[Solar]]/1000)*'Calcs Sheet (will be hidden)'!$B$14*'Calcs Sheet (will be hidden)'!$B$7*'Calcs Sheet (will be hidden)'!$B$11, (Table2[[#This Row],[Wind]]/1000)*'Calcs Sheet (will be hidden)'!$B$14*'Calcs Sheet (will be hidden)'!$B$15,(Table2[[#This Row],[CHP]]/1000)*'Calcs Sheet (will be hidden)'!$B$23,Table2[[#This Row],[Storage]]*'Calcs Sheet (will be hidden)'!$B$11*'Calcs Sheet (will be hidden)'!$B$18*'Calcs Sheet (will be hidden)'!$B$19*'Calcs Sheet (will be hidden)'!$B$20*'Calcs Sheet (will be hidden)'!$B$21/1000), 0)*'Calcs Sheet (will be hidden)'!$B$16</f>
        <v>0</v>
      </c>
      <c r="N26" s="17"/>
      <c r="O26" s="21"/>
    </row>
    <row r="27" spans="1:15" x14ac:dyDescent="0.25">
      <c r="A27" s="17"/>
      <c r="B27" s="17"/>
      <c r="C27" s="17"/>
      <c r="D27" s="17"/>
      <c r="E27" s="17"/>
      <c r="F27" s="17"/>
      <c r="G27" s="17"/>
      <c r="H27" s="17"/>
      <c r="I27" s="17"/>
      <c r="J27" s="17"/>
      <c r="K27" s="17"/>
      <c r="L27" s="17"/>
      <c r="M27" s="31">
        <f>ROUND(SUM(Table2[[#This Row],[Annual CO2 Sequestration (mt)]],Table2[[#This Row],[MWh]]*'Calcs Sheet (will be hidden)'!$B$11, Table2[[#This Row],[MMbtu (Gas)]]*'Calcs Sheet (will be hidden)'!$B$12, Table2[[#This Row],[MMbtu (Other)]]*'Calcs Sheet (will be hidden)'!$B$13, (Table2[[#This Row],[Solar]]/1000)*'Calcs Sheet (will be hidden)'!$B$14*'Calcs Sheet (will be hidden)'!$B$7*'Calcs Sheet (will be hidden)'!$B$11, (Table2[[#This Row],[Wind]]/1000)*'Calcs Sheet (will be hidden)'!$B$14*'Calcs Sheet (will be hidden)'!$B$15,(Table2[[#This Row],[CHP]]/1000)*'Calcs Sheet (will be hidden)'!$B$23,Table2[[#This Row],[Storage]]*'Calcs Sheet (will be hidden)'!$B$11*'Calcs Sheet (will be hidden)'!$B$18*'Calcs Sheet (will be hidden)'!$B$19*'Calcs Sheet (will be hidden)'!$B$20*'Calcs Sheet (will be hidden)'!$B$21/1000), 0)*'Calcs Sheet (will be hidden)'!$B$16</f>
        <v>0</v>
      </c>
      <c r="N27" s="17"/>
      <c r="O27" s="21"/>
    </row>
    <row r="28" spans="1:15" x14ac:dyDescent="0.25">
      <c r="A28" s="17"/>
      <c r="B28" s="17"/>
      <c r="C28" s="17"/>
      <c r="D28" s="17"/>
      <c r="E28" s="17"/>
      <c r="F28" s="17"/>
      <c r="G28" s="17"/>
      <c r="H28" s="17"/>
      <c r="I28" s="17"/>
      <c r="J28" s="17"/>
      <c r="K28" s="17"/>
      <c r="L28" s="17"/>
      <c r="M28" s="31">
        <f>ROUND(SUM(Table2[[#This Row],[Annual CO2 Sequestration (mt)]],Table2[[#This Row],[MWh]]*'Calcs Sheet (will be hidden)'!$B$11, Table2[[#This Row],[MMbtu (Gas)]]*'Calcs Sheet (will be hidden)'!$B$12, Table2[[#This Row],[MMbtu (Other)]]*'Calcs Sheet (will be hidden)'!$B$13, (Table2[[#This Row],[Solar]]/1000)*'Calcs Sheet (will be hidden)'!$B$14*'Calcs Sheet (will be hidden)'!$B$7*'Calcs Sheet (will be hidden)'!$B$11, (Table2[[#This Row],[Wind]]/1000)*'Calcs Sheet (will be hidden)'!$B$14*'Calcs Sheet (will be hidden)'!$B$15,(Table2[[#This Row],[CHP]]/1000)*'Calcs Sheet (will be hidden)'!$B$23,Table2[[#This Row],[Storage]]*'Calcs Sheet (will be hidden)'!$B$11*'Calcs Sheet (will be hidden)'!$B$18*'Calcs Sheet (will be hidden)'!$B$19*'Calcs Sheet (will be hidden)'!$B$20*'Calcs Sheet (will be hidden)'!$B$21/1000), 0)*'Calcs Sheet (will be hidden)'!$B$16</f>
        <v>0</v>
      </c>
      <c r="N28" s="17"/>
      <c r="O28" s="21"/>
    </row>
    <row r="29" spans="1:15" x14ac:dyDescent="0.25">
      <c r="A29" s="17"/>
      <c r="B29" s="17"/>
      <c r="C29" s="17"/>
      <c r="D29" s="17"/>
      <c r="E29" s="17"/>
      <c r="F29" s="17"/>
      <c r="G29" s="17"/>
      <c r="H29" s="17"/>
      <c r="I29" s="17"/>
      <c r="J29" s="17"/>
      <c r="K29" s="17"/>
      <c r="L29" s="17"/>
      <c r="M29" s="31">
        <f>ROUND(SUM(Table2[[#This Row],[Annual CO2 Sequestration (mt)]],Table2[[#This Row],[MWh]]*'Calcs Sheet (will be hidden)'!$B$11, Table2[[#This Row],[MMbtu (Gas)]]*'Calcs Sheet (will be hidden)'!$B$12, Table2[[#This Row],[MMbtu (Other)]]*'Calcs Sheet (will be hidden)'!$B$13, (Table2[[#This Row],[Solar]]/1000)*'Calcs Sheet (will be hidden)'!$B$14*'Calcs Sheet (will be hidden)'!$B$7*'Calcs Sheet (will be hidden)'!$B$11, (Table2[[#This Row],[Wind]]/1000)*'Calcs Sheet (will be hidden)'!$B$14*'Calcs Sheet (will be hidden)'!$B$15,(Table2[[#This Row],[CHP]]/1000)*'Calcs Sheet (will be hidden)'!$B$23,Table2[[#This Row],[Storage]]*'Calcs Sheet (will be hidden)'!$B$11*'Calcs Sheet (will be hidden)'!$B$18*'Calcs Sheet (will be hidden)'!$B$19*'Calcs Sheet (will be hidden)'!$B$20*'Calcs Sheet (will be hidden)'!$B$21/1000), 0)*'Calcs Sheet (will be hidden)'!$B$16</f>
        <v>0</v>
      </c>
      <c r="N29" s="17"/>
      <c r="O29" s="21"/>
    </row>
    <row r="30" spans="1:15" ht="15.75" thickBot="1" x14ac:dyDescent="0.3">
      <c r="A30" s="17"/>
      <c r="B30" s="17"/>
      <c r="C30" s="17"/>
      <c r="D30" s="17"/>
      <c r="E30" s="17"/>
      <c r="F30" s="17"/>
      <c r="G30" s="17"/>
      <c r="H30" s="17"/>
      <c r="I30" s="17"/>
      <c r="J30" s="17"/>
      <c r="K30" s="17"/>
      <c r="L30" s="17"/>
      <c r="M30" s="31">
        <f>ROUND(SUM(Table2[[#This Row],[Annual CO2 Sequestration (mt)]],Table2[[#This Row],[MWh]]*'Calcs Sheet (will be hidden)'!$B$11, Table2[[#This Row],[MMbtu (Gas)]]*'Calcs Sheet (will be hidden)'!$B$12, Table2[[#This Row],[MMbtu (Other)]]*'Calcs Sheet (will be hidden)'!$B$13, (Table2[[#This Row],[Solar]]/1000)*'Calcs Sheet (will be hidden)'!$B$14*'Calcs Sheet (will be hidden)'!$B$7*'Calcs Sheet (will be hidden)'!$B$11, (Table2[[#This Row],[Wind]]/1000)*'Calcs Sheet (will be hidden)'!$B$14*'Calcs Sheet (will be hidden)'!$B$15,(Table2[[#This Row],[CHP]]/1000)*'Calcs Sheet (will be hidden)'!$B$23,Table2[[#This Row],[Storage]]*'Calcs Sheet (will be hidden)'!$B$11*'Calcs Sheet (will be hidden)'!$B$18*'Calcs Sheet (will be hidden)'!$B$19*'Calcs Sheet (will be hidden)'!$B$20*'Calcs Sheet (will be hidden)'!$B$21/1000), 0)*'Calcs Sheet (will be hidden)'!$B$16</f>
        <v>0</v>
      </c>
      <c r="N30" s="17"/>
      <c r="O30" s="21"/>
    </row>
    <row r="31" spans="1:15" ht="27" thickBot="1" x14ac:dyDescent="0.45">
      <c r="K31" s="33" t="s">
        <v>51</v>
      </c>
      <c r="L31" s="43"/>
      <c r="M31" s="34">
        <f>SUBTOTAL(109,Table2[Lifetime CO2 Reduction Estimate (mt)])</f>
        <v>16665</v>
      </c>
    </row>
  </sheetData>
  <sheetProtection algorithmName="SHA-512" hashValue="C04O+DGQGVVyBMGQ6/r9Fr+Xx+/yYL2uen0Y7D3Epdo15H5bKBXmoRs9LWX77YgFiKHYiVauvGGR4GFLblLHhw==" saltValue="yHW+c7we+sKDCCE2GQW1+A==" spinCount="100000" sheet="1" objects="1" scenarios="1"/>
  <mergeCells count="3">
    <mergeCell ref="E8:G8"/>
    <mergeCell ref="A1:D1"/>
    <mergeCell ref="H8:J8"/>
  </mergeCells>
  <dataValidations count="3">
    <dataValidation type="list" allowBlank="1" showInputMessage="1" showErrorMessage="1" sqref="C10:C30" xr:uid="{00000000-0002-0000-0100-000000000000}">
      <formula1>ActType</formula1>
    </dataValidation>
    <dataValidation type="list" allowBlank="1" showInputMessage="1" showErrorMessage="1" prompt="Please refer to the CFA Resources Guide for questions about project category designations." sqref="B10:B30" xr:uid="{BD7BCBFA-205B-4FA4-A2A4-95C427AE6A62}">
      <formula1>"Yes,No"</formula1>
    </dataValidation>
    <dataValidation allowBlank="1" showInputMessage="1" showErrorMessage="1" promptTitle="Category Minimums" prompt="The minimum required Carbon Savings Goal is 30,000 for Category A and 50,000 for Category B._x000a_" sqref="B4" xr:uid="{4F30B941-70C9-4279-BFB3-21F3567E0A2F}"/>
  </dataValidations>
  <pageMargins left="0.7" right="0.7" top="0.75" bottom="0.75" header="0.3" footer="0.3"/>
  <pageSetup orientation="portrait" r:id="rId1"/>
  <ignoredErrors>
    <ignoredError sqref="E11 G10 F12" calculatedColumn="1"/>
  </ignoredErrors>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E33"/>
  <sheetViews>
    <sheetView topLeftCell="A10" workbookViewId="0">
      <selection activeCell="F22" sqref="F22"/>
    </sheetView>
  </sheetViews>
  <sheetFormatPr defaultRowHeight="15" x14ac:dyDescent="0.25"/>
  <cols>
    <col min="1" max="1" width="34.5703125" bestFit="1" customWidth="1"/>
    <col min="2" max="2" width="10.140625" bestFit="1" customWidth="1"/>
    <col min="4" max="4" width="14" bestFit="1" customWidth="1"/>
    <col min="5" max="5" width="31.42578125" bestFit="1" customWidth="1"/>
  </cols>
  <sheetData>
    <row r="1" spans="1:2" x14ac:dyDescent="0.25">
      <c r="A1" s="3" t="s">
        <v>14</v>
      </c>
      <c r="B1" s="4"/>
    </row>
    <row r="2" spans="1:2" x14ac:dyDescent="0.25">
      <c r="A2" s="5" t="s">
        <v>15</v>
      </c>
      <c r="B2" s="6"/>
    </row>
    <row r="3" spans="1:2" ht="18" x14ac:dyDescent="0.35">
      <c r="A3" s="7" t="s">
        <v>16</v>
      </c>
      <c r="B3" s="8">
        <v>1160</v>
      </c>
    </row>
    <row r="4" spans="1:2" ht="18" x14ac:dyDescent="0.35">
      <c r="A4" s="7" t="s">
        <v>17</v>
      </c>
      <c r="B4" s="8">
        <v>117</v>
      </c>
    </row>
    <row r="5" spans="1:2" ht="18" x14ac:dyDescent="0.35">
      <c r="A5" s="7" t="s">
        <v>18</v>
      </c>
      <c r="B5" s="8">
        <v>162</v>
      </c>
    </row>
    <row r="6" spans="1:2" x14ac:dyDescent="0.25">
      <c r="A6" s="9" t="s">
        <v>19</v>
      </c>
      <c r="B6" s="10"/>
    </row>
    <row r="7" spans="1:2" x14ac:dyDescent="0.25">
      <c r="A7" s="11" t="s">
        <v>20</v>
      </c>
      <c r="B7" s="12">
        <v>0.13400000000000001</v>
      </c>
    </row>
    <row r="8" spans="1:2" x14ac:dyDescent="0.25">
      <c r="A8" s="9" t="s">
        <v>21</v>
      </c>
      <c r="B8" s="10"/>
    </row>
    <row r="9" spans="1:2" ht="15.75" thickBot="1" x14ac:dyDescent="0.3">
      <c r="A9" s="13" t="s">
        <v>22</v>
      </c>
      <c r="B9" s="14">
        <v>2205</v>
      </c>
    </row>
    <row r="11" spans="1:2" x14ac:dyDescent="0.25">
      <c r="A11" t="s">
        <v>25</v>
      </c>
      <c r="B11">
        <f>B3/$B$9</f>
        <v>0.52607709750566889</v>
      </c>
    </row>
    <row r="12" spans="1:2" x14ac:dyDescent="0.25">
      <c r="A12" t="s">
        <v>23</v>
      </c>
      <c r="B12">
        <f>B4/$B$9</f>
        <v>5.3061224489795916E-2</v>
      </c>
    </row>
    <row r="13" spans="1:2" x14ac:dyDescent="0.25">
      <c r="A13" t="s">
        <v>24</v>
      </c>
      <c r="B13">
        <f>B5/$B$9</f>
        <v>7.3469387755102047E-2</v>
      </c>
    </row>
    <row r="14" spans="1:2" x14ac:dyDescent="0.25">
      <c r="A14" t="s">
        <v>29</v>
      </c>
      <c r="B14">
        <f>365*24</f>
        <v>8760</v>
      </c>
    </row>
    <row r="15" spans="1:2" x14ac:dyDescent="0.25">
      <c r="A15" t="s">
        <v>30</v>
      </c>
      <c r="B15" s="16">
        <v>0.22</v>
      </c>
    </row>
    <row r="16" spans="1:2" x14ac:dyDescent="0.25">
      <c r="A16" t="s">
        <v>32</v>
      </c>
      <c r="B16">
        <v>15</v>
      </c>
    </row>
    <row r="18" spans="1:5" x14ac:dyDescent="0.25">
      <c r="A18" t="s">
        <v>42</v>
      </c>
      <c r="B18">
        <v>0.85</v>
      </c>
      <c r="D18">
        <v>400</v>
      </c>
      <c r="E18">
        <f>15*B11*D18*B18*B19*B20*B21/1000</f>
        <v>1502.4761904761901</v>
      </c>
    </row>
    <row r="19" spans="1:5" x14ac:dyDescent="0.25">
      <c r="A19" t="s">
        <v>43</v>
      </c>
      <c r="B19">
        <v>4</v>
      </c>
    </row>
    <row r="20" spans="1:5" x14ac:dyDescent="0.25">
      <c r="A20" t="s">
        <v>44</v>
      </c>
      <c r="B20">
        <v>0.8</v>
      </c>
    </row>
    <row r="21" spans="1:5" x14ac:dyDescent="0.25">
      <c r="A21" t="s">
        <v>45</v>
      </c>
      <c r="B21">
        <v>175</v>
      </c>
    </row>
    <row r="22" spans="1:5" x14ac:dyDescent="0.25">
      <c r="A22" t="s">
        <v>46</v>
      </c>
      <c r="B22">
        <v>10</v>
      </c>
    </row>
    <row r="23" spans="1:5" x14ac:dyDescent="0.25">
      <c r="A23" t="s">
        <v>60</v>
      </c>
      <c r="B23" s="30">
        <f>ROUND(D31, 0)</f>
        <v>1083</v>
      </c>
      <c r="D23" s="25" t="s">
        <v>61</v>
      </c>
      <c r="E23" s="26"/>
    </row>
    <row r="24" spans="1:5" x14ac:dyDescent="0.25">
      <c r="D24" s="27">
        <v>1</v>
      </c>
      <c r="E24" s="25" t="s">
        <v>62</v>
      </c>
    </row>
    <row r="25" spans="1:5" x14ac:dyDescent="0.25">
      <c r="A25" t="s">
        <v>33</v>
      </c>
      <c r="D25" s="28">
        <v>0.60199999999999998</v>
      </c>
      <c r="E25" s="25" t="s">
        <v>63</v>
      </c>
    </row>
    <row r="26" spans="1:5" x14ac:dyDescent="0.25">
      <c r="A26" t="s">
        <v>41</v>
      </c>
      <c r="D26" s="29">
        <f>D25*365*24</f>
        <v>5273.5199999999995</v>
      </c>
      <c r="E26" s="25" t="s">
        <v>10</v>
      </c>
    </row>
    <row r="27" spans="1:5" x14ac:dyDescent="0.25">
      <c r="A27" t="s">
        <v>37</v>
      </c>
      <c r="D27" s="29">
        <v>31865</v>
      </c>
      <c r="E27" s="25" t="s">
        <v>64</v>
      </c>
    </row>
    <row r="28" spans="1:5" x14ac:dyDescent="0.25">
      <c r="A28" t="s">
        <v>36</v>
      </c>
      <c r="D28" s="29">
        <f>D26*B3</f>
        <v>6117283.1999999993</v>
      </c>
      <c r="E28" s="25" t="s">
        <v>65</v>
      </c>
    </row>
    <row r="29" spans="1:5" x14ac:dyDescent="0.25">
      <c r="A29" t="s">
        <v>35</v>
      </c>
      <c r="D29" s="29">
        <f>D27*B4</f>
        <v>3728205</v>
      </c>
      <c r="E29" s="25" t="s">
        <v>66</v>
      </c>
    </row>
    <row r="30" spans="1:5" x14ac:dyDescent="0.25">
      <c r="A30" t="s">
        <v>34</v>
      </c>
      <c r="D30" s="29">
        <f>D28-D29</f>
        <v>2389078.1999999993</v>
      </c>
      <c r="E30" s="25" t="s">
        <v>67</v>
      </c>
    </row>
    <row r="31" spans="1:5" x14ac:dyDescent="0.25">
      <c r="A31" t="s">
        <v>21</v>
      </c>
      <c r="D31" s="29">
        <f>D30/B9</f>
        <v>1083.4821768707479</v>
      </c>
      <c r="E31" s="25" t="s">
        <v>68</v>
      </c>
    </row>
    <row r="32" spans="1:5" x14ac:dyDescent="0.25">
      <c r="A32" t="s">
        <v>39</v>
      </c>
    </row>
    <row r="33" spans="1:1" x14ac:dyDescent="0.25">
      <c r="A33" t="s">
        <v>40</v>
      </c>
    </row>
  </sheetData>
  <sortState xmlns:xlrd2="http://schemas.microsoft.com/office/spreadsheetml/2017/richdata2" ref="A25:A30">
    <sortCondition ref="A25"/>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612ED-DCB2-4BBB-BA46-D76C091D703E}">
  <dimension ref="A1:G10"/>
  <sheetViews>
    <sheetView workbookViewId="0">
      <selection activeCell="D15" sqref="D15"/>
    </sheetView>
  </sheetViews>
  <sheetFormatPr defaultRowHeight="15" x14ac:dyDescent="0.25"/>
  <cols>
    <col min="1" max="1" width="27.140625" bestFit="1" customWidth="1"/>
    <col min="2" max="2" width="17.28515625" bestFit="1" customWidth="1"/>
    <col min="3" max="3" width="19.85546875" bestFit="1" customWidth="1"/>
    <col min="4" max="4" width="20.5703125" bestFit="1" customWidth="1"/>
    <col min="5" max="6" width="17.28515625" bestFit="1" customWidth="1"/>
    <col min="7" max="7" width="19.85546875" bestFit="1" customWidth="1"/>
    <col min="8" max="8" width="12" bestFit="1" customWidth="1"/>
    <col min="9" max="9" width="12.7109375" bestFit="1" customWidth="1"/>
    <col min="12" max="12" width="11.5703125" bestFit="1" customWidth="1"/>
  </cols>
  <sheetData>
    <row r="1" spans="1:7" ht="18.75" x14ac:dyDescent="0.3">
      <c r="A1" s="37" t="s">
        <v>74</v>
      </c>
      <c r="B1" s="38"/>
      <c r="C1" s="38"/>
      <c r="D1" s="38"/>
      <c r="E1" s="37" t="s">
        <v>75</v>
      </c>
    </row>
    <row r="2" spans="1:7" x14ac:dyDescent="0.25">
      <c r="A2" t="s">
        <v>76</v>
      </c>
      <c r="B2" t="s">
        <v>77</v>
      </c>
      <c r="C2" t="s">
        <v>78</v>
      </c>
      <c r="E2" t="s">
        <v>76</v>
      </c>
      <c r="F2" t="s">
        <v>77</v>
      </c>
      <c r="G2" t="s">
        <v>78</v>
      </c>
    </row>
    <row r="3" spans="1:7" x14ac:dyDescent="0.25">
      <c r="A3" s="39">
        <v>0</v>
      </c>
      <c r="B3">
        <v>11</v>
      </c>
      <c r="C3" s="40">
        <v>0</v>
      </c>
      <c r="E3" s="39">
        <v>0</v>
      </c>
      <c r="F3">
        <v>20</v>
      </c>
      <c r="G3" s="40">
        <v>0</v>
      </c>
    </row>
    <row r="4" spans="1:7" x14ac:dyDescent="0.25">
      <c r="A4" s="39">
        <v>50000</v>
      </c>
      <c r="B4">
        <v>15</v>
      </c>
      <c r="C4" s="40">
        <f>(A4-A3)*B3</f>
        <v>550000</v>
      </c>
      <c r="D4" s="41"/>
      <c r="E4" s="39">
        <v>25000</v>
      </c>
      <c r="F4">
        <v>22</v>
      </c>
      <c r="G4" s="40">
        <f>(E4-E3)*F3</f>
        <v>500000</v>
      </c>
    </row>
    <row r="5" spans="1:7" x14ac:dyDescent="0.25">
      <c r="A5" s="39">
        <v>80000</v>
      </c>
      <c r="B5">
        <v>17</v>
      </c>
      <c r="C5" s="40">
        <f>SUM(C4, (A5-A4)*B4)</f>
        <v>1000000</v>
      </c>
      <c r="D5" s="41"/>
      <c r="E5" s="39">
        <v>60000</v>
      </c>
      <c r="F5">
        <v>24</v>
      </c>
      <c r="G5" s="40">
        <f>SUM(G4, (E5-E4)*F4)</f>
        <v>1270000</v>
      </c>
    </row>
    <row r="6" spans="1:7" x14ac:dyDescent="0.25">
      <c r="A6" s="39">
        <v>150000</v>
      </c>
      <c r="B6">
        <v>20</v>
      </c>
      <c r="C6" s="40">
        <f>SUM(C5, (A6-A5)*B5)</f>
        <v>2190000</v>
      </c>
      <c r="D6" s="41"/>
      <c r="E6" s="39">
        <v>125000</v>
      </c>
      <c r="F6">
        <v>26</v>
      </c>
      <c r="G6" s="40">
        <f>SUM(G5, (E6-E5)*F5)</f>
        <v>2830000</v>
      </c>
    </row>
    <row r="7" spans="1:7" x14ac:dyDescent="0.25">
      <c r="A7" s="39">
        <v>250000</v>
      </c>
      <c r="B7">
        <v>22</v>
      </c>
      <c r="C7" s="40">
        <f>SUM(C6, (A7-A6)*B6)</f>
        <v>4190000</v>
      </c>
      <c r="D7" s="41"/>
      <c r="E7" s="39">
        <v>200000</v>
      </c>
      <c r="F7">
        <v>26</v>
      </c>
      <c r="G7" s="40">
        <f>SUM(G6, (E7-E6)*F6)</f>
        <v>4780000</v>
      </c>
    </row>
    <row r="8" spans="1:7" x14ac:dyDescent="0.25">
      <c r="A8" s="39">
        <v>375000</v>
      </c>
      <c r="B8">
        <v>25</v>
      </c>
      <c r="C8" s="40">
        <f>SUM(C7, (A8-A7)*B7)</f>
        <v>6940000</v>
      </c>
      <c r="D8" s="41"/>
      <c r="E8" s="39">
        <v>325000</v>
      </c>
      <c r="F8">
        <v>27</v>
      </c>
      <c r="G8" s="40">
        <f>SUM(G7, (E8-E7)*F7)</f>
        <v>8030000</v>
      </c>
    </row>
    <row r="9" spans="1:7" x14ac:dyDescent="0.25">
      <c r="C9" s="41"/>
      <c r="D9" s="41"/>
    </row>
    <row r="10" spans="1:7" x14ac:dyDescent="0.25">
      <c r="C10" s="41"/>
      <c r="D10" s="41"/>
    </row>
  </sheetData>
  <pageMargins left="0.7" right="0.7" top="0.75" bottom="0.75" header="0.3" footer="0.3"/>
  <pageSetup orientation="portrait" r:id="rId1"/>
  <tableParts count="2">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ReadMe</vt:lpstr>
      <vt:lpstr>Project Register</vt:lpstr>
      <vt:lpstr>Calcs Sheet (will be hidden)</vt:lpstr>
      <vt:lpstr>$ Calculation (will be hidden)</vt:lpstr>
      <vt:lpstr>ActType</vt:lpstr>
      <vt:lpstr>cost</vt:lpstr>
      <vt:lpstr>elec_schedule</vt:lpstr>
      <vt:lpstr>schedule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P Mulderrig</dc:creator>
  <cp:lastModifiedBy>Sean P Mulderrig</cp:lastModifiedBy>
  <dcterms:created xsi:type="dcterms:W3CDTF">2017-09-05T17:45:51Z</dcterms:created>
  <dcterms:modified xsi:type="dcterms:W3CDTF">2020-04-20T22:20:07Z</dcterms:modified>
</cp:coreProperties>
</file>