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codeName="ThisWorkbook" defaultThemeVersion="166925"/>
  <mc:AlternateContent xmlns:mc="http://schemas.openxmlformats.org/markup-compatibility/2006">
    <mc:Choice Requires="x15">
      <x15ac:absPath xmlns:x15ac="http://schemas.microsoft.com/office/spreadsheetml/2010/11/ac" url="C:\Users\eas\Desktop\"/>
    </mc:Choice>
  </mc:AlternateContent>
  <xr:revisionPtr revIDLastSave="0" documentId="8_{525F8A0B-C018-4A3B-B912-360C9A0CC112}" xr6:coauthVersionLast="43" xr6:coauthVersionMax="43" xr10:uidLastSave="{00000000-0000-0000-0000-000000000000}"/>
  <bookViews>
    <workbookView xWindow="0" yWindow="360" windowWidth="29040" windowHeight="15840" tabRatio="891" xr2:uid="{3612628A-D20E-45D0-9664-5D402191C639}"/>
  </bookViews>
  <sheets>
    <sheet name="Instructions" sheetId="16" r:id="rId1"/>
    <sheet name="Portfolio Composition" sheetId="11" r:id="rId2"/>
    <sheet name="Bid Results" sheetId="17" r:id="rId3"/>
    <sheet name="Measure Summary" sheetId="14" r:id="rId4"/>
    <sheet name="Sub-Portfolio Summary" sheetId="12" r:id="rId5"/>
    <sheet name="Portfolio Summary" sheetId="13" r:id="rId6"/>
    <sheet name="Additional Information" sheetId="9" state="hidden" r:id="rId7"/>
    <sheet name="Drop Down Select" sheetId="4" state="hidden" r:id="rId8"/>
  </sheets>
  <externalReferences>
    <externalReference r:id="rId9"/>
  </externalReferences>
  <definedNames>
    <definedName name="_xlnm._FilterDatabase" localSheetId="6" hidden="1">'Additional Information'!$B$2:$P$2</definedName>
    <definedName name="amortized" localSheetId="0">IF(#REF!="Amortized",TRUE,FALSE)</definedName>
    <definedName name="amortized">IF(#REF!="Amortized",TRUE,FALSE)</definedName>
    <definedName name="Contractual_EUL" localSheetId="0">'Portfolio Composition'!#REF!</definedName>
    <definedName name="Contractual_EUL">'Portfolio Composition'!#REF!</definedName>
    <definedName name="Contractual_MBTU" localSheetId="0">'Portfolio Composition'!#REF!</definedName>
    <definedName name="Contractual_MBTU">'Portfolio Composition'!#REF!</definedName>
    <definedName name="EUL_Adjustment" localSheetId="0">'Portfolio Composition'!#REF!</definedName>
    <definedName name="EUL_Adjustment">'Portfolio Composition'!#REF!</definedName>
    <definedName name="fixed" localSheetId="0">IF(#REF!="Fixed Amount",TRUE,FALSE)</definedName>
    <definedName name="fixed">IF(#REF!="Fixed Amount",TRUE,FALSE)</definedName>
    <definedName name="fpdate" localSheetId="0">#REF!</definedName>
    <definedName name="fpdate">#REF!</definedName>
    <definedName name="frequency" localSheetId="0">#REF!</definedName>
    <definedName name="frequency">#REF!</definedName>
    <definedName name="interest_only" localSheetId="0">IF(#REF!="Interest Only",TRUE,FALSE)</definedName>
    <definedName name="interest_only">IF(#REF!="Interest Only",TRUE,FALSE)</definedName>
    <definedName name="kwh_to_btu">'[1]Rate Calc'!$B$6</definedName>
    <definedName name="min_rate" localSheetId="0">#REF!</definedName>
    <definedName name="min_rate">#REF!</definedName>
    <definedName name="months_per_period" localSheetId="0">#REF!</definedName>
    <definedName name="months_per_period">#REF!</definedName>
    <definedName name="NA">IF(#REF!="Amortized",TRUE,FALSE)</definedName>
    <definedName name="nper" localSheetId="0">Instructions!term*Instructions!periods_per_year</definedName>
    <definedName name="nper">term*periods_per_year</definedName>
    <definedName name="Performance_Period" localSheetId="0">'Portfolio Composition'!#REF!</definedName>
    <definedName name="Performance_Period">'Portfolio Composition'!#REF!</definedName>
    <definedName name="periods_per_year" localSheetId="0">#REF!</definedName>
    <definedName name="periods_per_year">#REF!</definedName>
    <definedName name="Price" localSheetId="0">'Portfolio Composition'!#REF!</definedName>
    <definedName name="Price">'Portfolio Composition'!#REF!</definedName>
    <definedName name="random" localSheetId="0">#REF!</definedName>
    <definedName name="random">#REF!</definedName>
    <definedName name="start_rate" localSheetId="0">#REF!</definedName>
    <definedName name="start_rate">#REF!</definedName>
    <definedName name="term" localSheetId="0">#REF!</definedName>
    <definedName name="term">#REF!</definedName>
    <definedName name="therm_to_btu">'[1]Rate Calc'!$C$6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33" i="13" l="1"/>
  <c r="C17" i="13" l="1"/>
  <c r="J7" i="4"/>
  <c r="K7" i="4"/>
  <c r="D14" i="12" s="1"/>
  <c r="L7" i="4"/>
  <c r="M7" i="4"/>
  <c r="F16" i="12" s="1"/>
  <c r="N7" i="4"/>
  <c r="O7" i="4"/>
  <c r="H16" i="12" s="1"/>
  <c r="P7" i="4"/>
  <c r="Q7" i="4"/>
  <c r="J16" i="12" s="1"/>
  <c r="R7" i="4"/>
  <c r="I7" i="4"/>
  <c r="C16" i="12"/>
  <c r="E16" i="12"/>
  <c r="G16" i="12"/>
  <c r="I16" i="12"/>
  <c r="K16" i="12"/>
  <c r="C14" i="12"/>
  <c r="E14" i="12"/>
  <c r="G14" i="12"/>
  <c r="I14" i="12"/>
  <c r="K14" i="12"/>
  <c r="J14" i="12" l="1"/>
  <c r="H14" i="12"/>
  <c r="F14" i="12"/>
  <c r="D16" i="12"/>
  <c r="E5" i="17" l="1"/>
  <c r="B15" i="9"/>
  <c r="B14" i="9"/>
  <c r="B13" i="9"/>
  <c r="B12" i="9"/>
  <c r="B9" i="9"/>
  <c r="B10" i="9"/>
  <c r="B11" i="9"/>
  <c r="B8" i="9"/>
  <c r="B7" i="9"/>
  <c r="B3" i="9"/>
  <c r="B4" i="12"/>
  <c r="E4" i="14"/>
  <c r="B17" i="9"/>
  <c r="B19" i="9"/>
  <c r="F4" i="14"/>
  <c r="D4" i="1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E351" i="4"/>
  <c r="E352" i="4"/>
  <c r="E353" i="4"/>
  <c r="E354" i="4"/>
  <c r="E355" i="4"/>
  <c r="E356" i="4"/>
  <c r="E357" i="4"/>
  <c r="E358" i="4"/>
  <c r="E359" i="4"/>
  <c r="E360" i="4"/>
  <c r="E361" i="4"/>
  <c r="E362" i="4"/>
  <c r="E363" i="4"/>
  <c r="E364" i="4"/>
  <c r="E365" i="4"/>
  <c r="E366" i="4"/>
  <c r="E367" i="4"/>
  <c r="E368" i="4"/>
  <c r="E369" i="4"/>
  <c r="E370" i="4"/>
  <c r="E371" i="4"/>
  <c r="E372" i="4"/>
  <c r="E373" i="4"/>
  <c r="E374" i="4"/>
  <c r="E375" i="4"/>
  <c r="E376" i="4"/>
  <c r="E377" i="4"/>
  <c r="E378" i="4"/>
  <c r="E379" i="4"/>
  <c r="E380" i="4"/>
  <c r="E381" i="4"/>
  <c r="E382" i="4"/>
  <c r="E383" i="4"/>
  <c r="E384" i="4"/>
  <c r="E385" i="4"/>
  <c r="E386" i="4"/>
  <c r="E387" i="4"/>
  <c r="E388" i="4"/>
  <c r="E389" i="4"/>
  <c r="E390" i="4"/>
  <c r="E391" i="4"/>
  <c r="E392" i="4"/>
  <c r="E393" i="4"/>
  <c r="E394" i="4"/>
  <c r="E395" i="4"/>
  <c r="E396" i="4"/>
  <c r="E397" i="4"/>
  <c r="E398" i="4"/>
  <c r="E399" i="4"/>
  <c r="E400" i="4"/>
  <c r="E401" i="4"/>
  <c r="E402" i="4"/>
  <c r="E403" i="4"/>
  <c r="E404" i="4"/>
  <c r="E405" i="4"/>
  <c r="E406" i="4"/>
  <c r="E407" i="4"/>
  <c r="E408" i="4"/>
  <c r="E409" i="4"/>
  <c r="E410" i="4"/>
  <c r="E411" i="4"/>
  <c r="E412" i="4"/>
  <c r="E413" i="4"/>
  <c r="E414" i="4"/>
  <c r="E415" i="4"/>
  <c r="E416" i="4"/>
  <c r="E417" i="4"/>
  <c r="E418" i="4"/>
  <c r="E419" i="4"/>
  <c r="E420" i="4"/>
  <c r="E421" i="4"/>
  <c r="E422" i="4"/>
  <c r="E423" i="4"/>
  <c r="E424" i="4"/>
  <c r="E425" i="4"/>
  <c r="E426" i="4"/>
  <c r="E427" i="4"/>
  <c r="E428" i="4"/>
  <c r="E429" i="4"/>
  <c r="E430" i="4"/>
  <c r="E431" i="4"/>
  <c r="E432" i="4"/>
  <c r="E433" i="4"/>
  <c r="E434" i="4"/>
  <c r="E435" i="4"/>
  <c r="E436" i="4"/>
  <c r="E437" i="4"/>
  <c r="E438" i="4"/>
  <c r="E439" i="4"/>
  <c r="E440" i="4"/>
  <c r="E441" i="4"/>
  <c r="E442" i="4"/>
  <c r="E443" i="4"/>
  <c r="E444" i="4"/>
  <c r="E445" i="4"/>
  <c r="E446" i="4"/>
  <c r="E447" i="4"/>
  <c r="E2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 r="F241" i="4"/>
  <c r="F242" i="4"/>
  <c r="F243" i="4"/>
  <c r="F244" i="4"/>
  <c r="F245" i="4"/>
  <c r="F246" i="4"/>
  <c r="F247" i="4"/>
  <c r="F248" i="4"/>
  <c r="F249" i="4"/>
  <c r="F250" i="4"/>
  <c r="F251" i="4"/>
  <c r="F252" i="4"/>
  <c r="F253" i="4"/>
  <c r="F254" i="4"/>
  <c r="F255" i="4"/>
  <c r="F256" i="4"/>
  <c r="F257" i="4"/>
  <c r="F258" i="4"/>
  <c r="F259" i="4"/>
  <c r="F260" i="4"/>
  <c r="F261" i="4"/>
  <c r="F262" i="4"/>
  <c r="F263" i="4"/>
  <c r="F264" i="4"/>
  <c r="F265" i="4"/>
  <c r="F266" i="4"/>
  <c r="F267" i="4"/>
  <c r="F268" i="4"/>
  <c r="F269" i="4"/>
  <c r="F270" i="4"/>
  <c r="F271" i="4"/>
  <c r="F272" i="4"/>
  <c r="F273" i="4"/>
  <c r="F274" i="4"/>
  <c r="F275" i="4"/>
  <c r="F276" i="4"/>
  <c r="F277" i="4"/>
  <c r="F278" i="4"/>
  <c r="F279" i="4"/>
  <c r="F280" i="4"/>
  <c r="F281" i="4"/>
  <c r="F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1" i="4"/>
  <c r="F312" i="4"/>
  <c r="F313" i="4"/>
  <c r="F314" i="4"/>
  <c r="F315" i="4"/>
  <c r="F316" i="4"/>
  <c r="F317" i="4"/>
  <c r="F318" i="4"/>
  <c r="F319" i="4"/>
  <c r="F320" i="4"/>
  <c r="F321" i="4"/>
  <c r="F322" i="4"/>
  <c r="F323" i="4"/>
  <c r="F324" i="4"/>
  <c r="F325" i="4"/>
  <c r="F326" i="4"/>
  <c r="F327" i="4"/>
  <c r="F328" i="4"/>
  <c r="F329" i="4"/>
  <c r="F330" i="4"/>
  <c r="F331" i="4"/>
  <c r="F332" i="4"/>
  <c r="F333" i="4"/>
  <c r="F334" i="4"/>
  <c r="F335" i="4"/>
  <c r="F336" i="4"/>
  <c r="F337" i="4"/>
  <c r="F338" i="4"/>
  <c r="F339" i="4"/>
  <c r="F340" i="4"/>
  <c r="F341" i="4"/>
  <c r="F342" i="4"/>
  <c r="F343" i="4"/>
  <c r="F344" i="4"/>
  <c r="F345" i="4"/>
  <c r="F346" i="4"/>
  <c r="F347" i="4"/>
  <c r="F348" i="4"/>
  <c r="F349" i="4"/>
  <c r="F350" i="4"/>
  <c r="F351" i="4"/>
  <c r="F352" i="4"/>
  <c r="F353" i="4"/>
  <c r="F354" i="4"/>
  <c r="F355" i="4"/>
  <c r="F356" i="4"/>
  <c r="F357" i="4"/>
  <c r="F358" i="4"/>
  <c r="F359" i="4"/>
  <c r="F360" i="4"/>
  <c r="F361" i="4"/>
  <c r="F362" i="4"/>
  <c r="F363" i="4"/>
  <c r="F364" i="4"/>
  <c r="F365" i="4"/>
  <c r="F366" i="4"/>
  <c r="F367" i="4"/>
  <c r="F368" i="4"/>
  <c r="F369" i="4"/>
  <c r="F370" i="4"/>
  <c r="F371" i="4"/>
  <c r="F372" i="4"/>
  <c r="F373" i="4"/>
  <c r="F374" i="4"/>
  <c r="F375" i="4"/>
  <c r="F376" i="4"/>
  <c r="F377" i="4"/>
  <c r="F378" i="4"/>
  <c r="F379" i="4"/>
  <c r="F380" i="4"/>
  <c r="F381" i="4"/>
  <c r="F382" i="4"/>
  <c r="F383" i="4"/>
  <c r="F384" i="4"/>
  <c r="F385" i="4"/>
  <c r="F386" i="4"/>
  <c r="F387" i="4"/>
  <c r="F388" i="4"/>
  <c r="F389" i="4"/>
  <c r="F390" i="4"/>
  <c r="F391" i="4"/>
  <c r="F392" i="4"/>
  <c r="F393" i="4"/>
  <c r="F394" i="4"/>
  <c r="F395" i="4"/>
  <c r="F396" i="4"/>
  <c r="F397" i="4"/>
  <c r="F398" i="4"/>
  <c r="F399" i="4"/>
  <c r="F400" i="4"/>
  <c r="F401" i="4"/>
  <c r="F402" i="4"/>
  <c r="F403" i="4"/>
  <c r="F404" i="4"/>
  <c r="F405" i="4"/>
  <c r="F406" i="4"/>
  <c r="F407" i="4"/>
  <c r="F408" i="4"/>
  <c r="F409" i="4"/>
  <c r="F410" i="4"/>
  <c r="F411" i="4"/>
  <c r="F412" i="4"/>
  <c r="F413" i="4"/>
  <c r="F414" i="4"/>
  <c r="F415" i="4"/>
  <c r="F416" i="4"/>
  <c r="F417" i="4"/>
  <c r="F418" i="4"/>
  <c r="F419" i="4"/>
  <c r="F420" i="4"/>
  <c r="F421" i="4"/>
  <c r="F422" i="4"/>
  <c r="F423" i="4"/>
  <c r="F424" i="4"/>
  <c r="F425" i="4"/>
  <c r="F426" i="4"/>
  <c r="F427" i="4"/>
  <c r="F428" i="4"/>
  <c r="F429" i="4"/>
  <c r="F430" i="4"/>
  <c r="F431" i="4"/>
  <c r="F432" i="4"/>
  <c r="F433" i="4"/>
  <c r="F434" i="4"/>
  <c r="F435" i="4"/>
  <c r="F436" i="4"/>
  <c r="F437" i="4"/>
  <c r="F438" i="4"/>
  <c r="F439" i="4"/>
  <c r="F440" i="4"/>
  <c r="F441" i="4"/>
  <c r="F442" i="4"/>
  <c r="F443" i="4"/>
  <c r="F444" i="4"/>
  <c r="F445" i="4"/>
  <c r="F446" i="4"/>
  <c r="F447" i="4"/>
  <c r="B26" i="13" a="1"/>
  <c r="B26" i="13" s="1"/>
  <c r="A20" i="14"/>
  <c r="A151" i="14"/>
  <c r="H151" i="14" s="1"/>
  <c r="B151" i="14"/>
  <c r="D151" i="14"/>
  <c r="E151" i="14"/>
  <c r="F151" i="14"/>
  <c r="G151" i="14" s="1"/>
  <c r="A152" i="14"/>
  <c r="C152" i="14" s="1"/>
  <c r="F172" i="4" s="1"/>
  <c r="B152" i="14"/>
  <c r="D152" i="14"/>
  <c r="E152" i="14"/>
  <c r="F152" i="14"/>
  <c r="A153" i="14"/>
  <c r="H153" i="14" s="1"/>
  <c r="B153" i="14"/>
  <c r="D153" i="14"/>
  <c r="E153" i="14"/>
  <c r="F153" i="14"/>
  <c r="G153" i="14" s="1"/>
  <c r="A154" i="14"/>
  <c r="C154" i="14" s="1"/>
  <c r="F174" i="4" s="1"/>
  <c r="B154" i="14"/>
  <c r="D154" i="14"/>
  <c r="E154" i="14"/>
  <c r="F154" i="14"/>
  <c r="A97" i="14"/>
  <c r="C97" i="14" s="1"/>
  <c r="F117" i="4" s="1"/>
  <c r="B97" i="14"/>
  <c r="D97" i="14"/>
  <c r="E97" i="14"/>
  <c r="F97" i="14"/>
  <c r="G97" i="14" s="1"/>
  <c r="A98" i="14"/>
  <c r="C98" i="14" s="1"/>
  <c r="F118" i="4" s="1"/>
  <c r="B98" i="14"/>
  <c r="D98" i="14"/>
  <c r="E98" i="14"/>
  <c r="F98" i="14"/>
  <c r="A99" i="14"/>
  <c r="C99" i="14" s="1"/>
  <c r="F119" i="4" s="1"/>
  <c r="B99" i="14"/>
  <c r="D99" i="14"/>
  <c r="E99" i="14"/>
  <c r="F99" i="14"/>
  <c r="A100" i="14"/>
  <c r="C100" i="14" s="1"/>
  <c r="F120" i="4" s="1"/>
  <c r="B100" i="14"/>
  <c r="D100" i="14"/>
  <c r="E100" i="14"/>
  <c r="F100" i="14"/>
  <c r="A101" i="14"/>
  <c r="B101" i="14"/>
  <c r="D101" i="14"/>
  <c r="E101" i="14"/>
  <c r="F101" i="14"/>
  <c r="G101" i="14" s="1"/>
  <c r="A102" i="14"/>
  <c r="C102" i="14" s="1"/>
  <c r="F122" i="4" s="1"/>
  <c r="B102" i="14"/>
  <c r="D102" i="14"/>
  <c r="E102" i="14"/>
  <c r="F102" i="14"/>
  <c r="A103" i="14"/>
  <c r="C103" i="14" s="1"/>
  <c r="F123" i="4" s="1"/>
  <c r="B103" i="14"/>
  <c r="D103" i="14"/>
  <c r="E103" i="14"/>
  <c r="F103" i="14"/>
  <c r="G103" i="14" s="1"/>
  <c r="A104" i="14"/>
  <c r="C104" i="14" s="1"/>
  <c r="F124" i="4" s="1"/>
  <c r="B104" i="14"/>
  <c r="D104" i="14"/>
  <c r="E104" i="14"/>
  <c r="F104" i="14"/>
  <c r="A105" i="14"/>
  <c r="B105" i="14"/>
  <c r="D105" i="14"/>
  <c r="E105" i="14"/>
  <c r="F105" i="14"/>
  <c r="A106" i="14"/>
  <c r="C106" i="14" s="1"/>
  <c r="F126" i="4" s="1"/>
  <c r="B106" i="14"/>
  <c r="D106" i="14"/>
  <c r="E106" i="14"/>
  <c r="F106" i="14"/>
  <c r="A107" i="14"/>
  <c r="B107" i="14"/>
  <c r="D107" i="14"/>
  <c r="E107" i="14"/>
  <c r="F107" i="14"/>
  <c r="A108" i="14"/>
  <c r="B108" i="14"/>
  <c r="D108" i="14"/>
  <c r="E108" i="14"/>
  <c r="F108" i="14"/>
  <c r="A109" i="14"/>
  <c r="B109" i="14"/>
  <c r="D109" i="14"/>
  <c r="E109" i="14"/>
  <c r="F109" i="14"/>
  <c r="A110" i="14"/>
  <c r="B110" i="14"/>
  <c r="D110" i="14"/>
  <c r="E110" i="14"/>
  <c r="F110" i="14"/>
  <c r="A111" i="14"/>
  <c r="B111" i="14"/>
  <c r="D111" i="14"/>
  <c r="E111" i="14"/>
  <c r="F111" i="14"/>
  <c r="G111" i="14" s="1"/>
  <c r="A112" i="14"/>
  <c r="C112" i="14" s="1"/>
  <c r="F132" i="4" s="1"/>
  <c r="B112" i="14"/>
  <c r="D112" i="14"/>
  <c r="E112" i="14"/>
  <c r="F112" i="14"/>
  <c r="A113" i="14"/>
  <c r="H113" i="14" s="1"/>
  <c r="I113" i="14" s="1"/>
  <c r="B113" i="14"/>
  <c r="D113" i="14"/>
  <c r="E113" i="14"/>
  <c r="F113" i="14"/>
  <c r="A114" i="14"/>
  <c r="B114" i="14"/>
  <c r="D114" i="14"/>
  <c r="E114" i="14"/>
  <c r="F114" i="14"/>
  <c r="A115" i="14"/>
  <c r="H115" i="14" s="1"/>
  <c r="I115" i="14" s="1"/>
  <c r="B115" i="14"/>
  <c r="D115" i="14"/>
  <c r="E115" i="14"/>
  <c r="F115" i="14"/>
  <c r="A116" i="14"/>
  <c r="B116" i="14"/>
  <c r="D116" i="14"/>
  <c r="E116" i="14"/>
  <c r="F116" i="14"/>
  <c r="A117" i="14"/>
  <c r="H117" i="14" s="1"/>
  <c r="B117" i="14"/>
  <c r="D117" i="14"/>
  <c r="E117" i="14"/>
  <c r="F117" i="14"/>
  <c r="G117" i="14" s="1"/>
  <c r="A118" i="14"/>
  <c r="H118" i="14" s="1"/>
  <c r="B118" i="14"/>
  <c r="D118" i="14"/>
  <c r="E118" i="14"/>
  <c r="F118" i="14"/>
  <c r="A119" i="14"/>
  <c r="C119" i="14" s="1"/>
  <c r="F139" i="4" s="1"/>
  <c r="B119" i="14"/>
  <c r="D119" i="14"/>
  <c r="E119" i="14"/>
  <c r="F119" i="14"/>
  <c r="G119" i="14" s="1"/>
  <c r="A120" i="14"/>
  <c r="C120" i="14" s="1"/>
  <c r="F140" i="4" s="1"/>
  <c r="B120" i="14"/>
  <c r="D120" i="14"/>
  <c r="E120" i="14"/>
  <c r="F120" i="14"/>
  <c r="H120" i="14"/>
  <c r="I120" i="14" s="1"/>
  <c r="A121" i="14"/>
  <c r="C121" i="14"/>
  <c r="F141" i="4" s="1"/>
  <c r="B121" i="14"/>
  <c r="D121" i="14"/>
  <c r="E121" i="14"/>
  <c r="F121" i="14"/>
  <c r="H121" i="14"/>
  <c r="I121" i="14" s="1"/>
  <c r="A122" i="14"/>
  <c r="B122" i="14"/>
  <c r="D122" i="14"/>
  <c r="E122" i="14"/>
  <c r="F122" i="14"/>
  <c r="G122" i="14" s="1"/>
  <c r="A123" i="14"/>
  <c r="H123" i="14" s="1"/>
  <c r="B123" i="14"/>
  <c r="D123" i="14"/>
  <c r="E123" i="14"/>
  <c r="F123" i="14"/>
  <c r="A124" i="14"/>
  <c r="C124" i="14" s="1"/>
  <c r="F144" i="4" s="1"/>
  <c r="B124" i="14"/>
  <c r="D124" i="14"/>
  <c r="E124" i="14"/>
  <c r="F124" i="14"/>
  <c r="A125" i="14"/>
  <c r="H125" i="14" s="1"/>
  <c r="B125" i="14"/>
  <c r="D125" i="14"/>
  <c r="E125" i="14"/>
  <c r="F125" i="14"/>
  <c r="G125" i="14" s="1"/>
  <c r="A126" i="14"/>
  <c r="C126" i="14" s="1"/>
  <c r="F146" i="4" s="1"/>
  <c r="B126" i="14"/>
  <c r="D126" i="14"/>
  <c r="E126" i="14"/>
  <c r="F126" i="14"/>
  <c r="G126" i="14" s="1"/>
  <c r="A127" i="14"/>
  <c r="H127" i="14" s="1"/>
  <c r="B127" i="14"/>
  <c r="D127" i="14"/>
  <c r="E127" i="14"/>
  <c r="F127" i="14"/>
  <c r="G127" i="14" s="1"/>
  <c r="A128" i="14"/>
  <c r="C128" i="14" s="1"/>
  <c r="F148" i="4" s="1"/>
  <c r="B128" i="14"/>
  <c r="D128" i="14"/>
  <c r="E128" i="14"/>
  <c r="F128" i="14"/>
  <c r="H128" i="14"/>
  <c r="I128" i="14" s="1"/>
  <c r="A129" i="14"/>
  <c r="C129" i="14" s="1"/>
  <c r="F149" i="4" s="1"/>
  <c r="B129" i="14"/>
  <c r="D129" i="14"/>
  <c r="E129" i="14"/>
  <c r="F129" i="14"/>
  <c r="H129" i="14"/>
  <c r="A130" i="14"/>
  <c r="C130" i="14" s="1"/>
  <c r="F150" i="4" s="1"/>
  <c r="B130" i="14"/>
  <c r="D130" i="14"/>
  <c r="E130" i="14"/>
  <c r="F130" i="14"/>
  <c r="A131" i="14"/>
  <c r="C131" i="14" s="1"/>
  <c r="F151" i="4" s="1"/>
  <c r="B131" i="14"/>
  <c r="D131" i="14"/>
  <c r="E131" i="14"/>
  <c r="F131" i="14"/>
  <c r="A132" i="14"/>
  <c r="B132" i="14"/>
  <c r="D132" i="14"/>
  <c r="E132" i="14"/>
  <c r="F132" i="14"/>
  <c r="A133" i="14"/>
  <c r="C133" i="14" s="1"/>
  <c r="F153" i="4" s="1"/>
  <c r="B133" i="14"/>
  <c r="D133" i="14"/>
  <c r="E133" i="14"/>
  <c r="F133" i="14"/>
  <c r="A134" i="14"/>
  <c r="B134" i="14"/>
  <c r="D134" i="14"/>
  <c r="E134" i="14"/>
  <c r="F134" i="14"/>
  <c r="A135" i="14"/>
  <c r="B135" i="14"/>
  <c r="D135" i="14"/>
  <c r="E135" i="14"/>
  <c r="F135" i="14"/>
  <c r="G135" i="14" s="1"/>
  <c r="A136" i="14"/>
  <c r="B136" i="14"/>
  <c r="D136" i="14"/>
  <c r="E136" i="14"/>
  <c r="F136" i="14"/>
  <c r="G136" i="14"/>
  <c r="A137" i="14"/>
  <c r="C137" i="14" s="1"/>
  <c r="F157" i="4" s="1"/>
  <c r="B137" i="14"/>
  <c r="D137" i="14"/>
  <c r="E137" i="14"/>
  <c r="G137" i="14" s="1"/>
  <c r="F137" i="14"/>
  <c r="H137" i="14"/>
  <c r="A138" i="14"/>
  <c r="B138" i="14"/>
  <c r="D138" i="14"/>
  <c r="E138" i="14"/>
  <c r="F138" i="14"/>
  <c r="A139" i="14"/>
  <c r="C139" i="14" s="1"/>
  <c r="F159" i="4" s="1"/>
  <c r="B139" i="14"/>
  <c r="D139" i="14"/>
  <c r="E139" i="14"/>
  <c r="F139" i="14"/>
  <c r="G139" i="14" s="1"/>
  <c r="A140" i="14"/>
  <c r="H140" i="14" s="1"/>
  <c r="J140" i="14" s="1"/>
  <c r="B140" i="14"/>
  <c r="D140" i="14"/>
  <c r="E140" i="14"/>
  <c r="F140" i="14"/>
  <c r="A141" i="14"/>
  <c r="C141" i="14" s="1"/>
  <c r="F161" i="4" s="1"/>
  <c r="B141" i="14"/>
  <c r="D141" i="14"/>
  <c r="E141" i="14"/>
  <c r="F141" i="14"/>
  <c r="G141" i="14" s="1"/>
  <c r="A142" i="14"/>
  <c r="C142" i="14" s="1"/>
  <c r="F162" i="4" s="1"/>
  <c r="B142" i="14"/>
  <c r="D142" i="14"/>
  <c r="E142" i="14"/>
  <c r="F142" i="14"/>
  <c r="H142" i="14"/>
  <c r="A143" i="14"/>
  <c r="C143" i="14"/>
  <c r="F163" i="4" s="1"/>
  <c r="H143" i="14"/>
  <c r="J143" i="14" s="1"/>
  <c r="B143" i="14"/>
  <c r="D143" i="14"/>
  <c r="E143" i="14"/>
  <c r="F143" i="14"/>
  <c r="G143" i="14"/>
  <c r="A144" i="14"/>
  <c r="C144" i="14"/>
  <c r="F164" i="4" s="1"/>
  <c r="B144" i="14"/>
  <c r="D144" i="14"/>
  <c r="E144" i="14"/>
  <c r="F144" i="14"/>
  <c r="G144" i="14" s="1"/>
  <c r="H144" i="14"/>
  <c r="I144" i="14" s="1"/>
  <c r="A145" i="14"/>
  <c r="H145" i="14" s="1"/>
  <c r="J145" i="14" s="1"/>
  <c r="B145" i="14"/>
  <c r="D145" i="14"/>
  <c r="E145" i="14"/>
  <c r="F145" i="14"/>
  <c r="A146" i="14"/>
  <c r="C146" i="14" s="1"/>
  <c r="F166" i="4" s="1"/>
  <c r="B146" i="14"/>
  <c r="D146" i="14"/>
  <c r="E146" i="14"/>
  <c r="F146" i="14"/>
  <c r="A147" i="14"/>
  <c r="B147" i="14"/>
  <c r="D147" i="14"/>
  <c r="E147" i="14"/>
  <c r="F147" i="14"/>
  <c r="A148" i="14"/>
  <c r="B148" i="14"/>
  <c r="D148" i="14"/>
  <c r="E148" i="14"/>
  <c r="F148" i="14"/>
  <c r="A149" i="14"/>
  <c r="C149" i="14" s="1"/>
  <c r="F169" i="4" s="1"/>
  <c r="B149" i="14"/>
  <c r="D149" i="14"/>
  <c r="E149" i="14"/>
  <c r="F149" i="14"/>
  <c r="A150" i="14"/>
  <c r="B150" i="14"/>
  <c r="D150" i="14"/>
  <c r="E150" i="14"/>
  <c r="F150" i="14"/>
  <c r="C3" i="13"/>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A4" i="14"/>
  <c r="H4" i="14" s="1"/>
  <c r="C4" i="12"/>
  <c r="D4" i="12"/>
  <c r="E4" i="12"/>
  <c r="F4" i="12"/>
  <c r="G4" i="12"/>
  <c r="H4" i="12"/>
  <c r="I4" i="12"/>
  <c r="J4" i="12"/>
  <c r="K4" i="12"/>
  <c r="E11" i="14"/>
  <c r="E12" i="14"/>
  <c r="E9" i="14"/>
  <c r="G9" i="14"/>
  <c r="F5" i="14"/>
  <c r="F6" i="14"/>
  <c r="F7" i="14"/>
  <c r="F8" i="14"/>
  <c r="F9" i="14"/>
  <c r="F10" i="14"/>
  <c r="F11" i="14"/>
  <c r="F12" i="14"/>
  <c r="F13" i="14"/>
  <c r="F14" i="14"/>
  <c r="F15" i="14"/>
  <c r="F16" i="14"/>
  <c r="F17" i="14"/>
  <c r="F18" i="14"/>
  <c r="F19" i="14"/>
  <c r="F20" i="14"/>
  <c r="F21" i="14"/>
  <c r="F22" i="14"/>
  <c r="F23" i="14"/>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G85" i="14" s="1"/>
  <c r="F86" i="14"/>
  <c r="F87" i="14"/>
  <c r="F88" i="14"/>
  <c r="F89" i="14"/>
  <c r="F90" i="14"/>
  <c r="F91" i="14"/>
  <c r="F92" i="14"/>
  <c r="F93" i="14"/>
  <c r="F94" i="14"/>
  <c r="F95" i="14"/>
  <c r="F96" i="14"/>
  <c r="E5" i="14"/>
  <c r="G5" i="14" s="1"/>
  <c r="E6" i="14"/>
  <c r="E7" i="14"/>
  <c r="G7" i="14" s="1"/>
  <c r="E8" i="14"/>
  <c r="E10" i="14"/>
  <c r="E13" i="14"/>
  <c r="G13" i="14" s="1"/>
  <c r="E14" i="14"/>
  <c r="E15" i="14"/>
  <c r="E16" i="14"/>
  <c r="E17" i="14"/>
  <c r="G17" i="14" s="1"/>
  <c r="E18" i="14"/>
  <c r="E19" i="14"/>
  <c r="E20" i="14"/>
  <c r="E21" i="14"/>
  <c r="G21" i="14" s="1"/>
  <c r="E22" i="14"/>
  <c r="E23" i="14"/>
  <c r="G23" i="14" s="1"/>
  <c r="E24" i="14"/>
  <c r="E25" i="14"/>
  <c r="E26" i="14"/>
  <c r="G26" i="14" s="1"/>
  <c r="E27" i="14"/>
  <c r="E28" i="14"/>
  <c r="E29" i="14"/>
  <c r="G29" i="14" s="1"/>
  <c r="E30" i="14"/>
  <c r="E31" i="14"/>
  <c r="G31" i="14" s="1"/>
  <c r="E32" i="14"/>
  <c r="E33" i="14"/>
  <c r="G33" i="14" s="1"/>
  <c r="E34" i="14"/>
  <c r="E35" i="14"/>
  <c r="G35" i="14" s="1"/>
  <c r="E36" i="14"/>
  <c r="G36" i="14" s="1"/>
  <c r="E37" i="14"/>
  <c r="E38" i="14"/>
  <c r="E39" i="14"/>
  <c r="G39" i="14" s="1"/>
  <c r="E40" i="14"/>
  <c r="G40" i="14" s="1"/>
  <c r="E41" i="14"/>
  <c r="E42" i="14"/>
  <c r="G42" i="14" s="1"/>
  <c r="E43" i="14"/>
  <c r="G43" i="14" s="1"/>
  <c r="E44" i="14"/>
  <c r="E45" i="14"/>
  <c r="E46" i="14"/>
  <c r="G46" i="14" s="1"/>
  <c r="E47" i="14"/>
  <c r="G47" i="14" s="1"/>
  <c r="E48" i="14"/>
  <c r="G48" i="14" s="1"/>
  <c r="E49" i="14"/>
  <c r="G49" i="14" s="1"/>
  <c r="E50" i="14"/>
  <c r="G50" i="14" s="1"/>
  <c r="E51" i="14"/>
  <c r="E52" i="14"/>
  <c r="G52" i="14" s="1"/>
  <c r="E53" i="14"/>
  <c r="G53" i="14" s="1"/>
  <c r="E54" i="14"/>
  <c r="E55" i="14"/>
  <c r="G55" i="14" s="1"/>
  <c r="E56" i="14"/>
  <c r="E57" i="14"/>
  <c r="G57" i="14" s="1"/>
  <c r="E58" i="14"/>
  <c r="G58" i="14" s="1"/>
  <c r="E59" i="14"/>
  <c r="G59" i="14" s="1"/>
  <c r="E60" i="14"/>
  <c r="E61" i="14"/>
  <c r="G61" i="14" s="1"/>
  <c r="E62" i="14"/>
  <c r="G62" i="14" s="1"/>
  <c r="E63" i="14"/>
  <c r="G63" i="14" s="1"/>
  <c r="E64" i="14"/>
  <c r="G64" i="14" s="1"/>
  <c r="E65" i="14"/>
  <c r="G65" i="14" s="1"/>
  <c r="E66" i="14"/>
  <c r="G66" i="14" s="1"/>
  <c r="E67" i="14"/>
  <c r="G67" i="14" s="1"/>
  <c r="E68" i="14"/>
  <c r="G68" i="14" s="1"/>
  <c r="E69" i="14"/>
  <c r="G69" i="14" s="1"/>
  <c r="E70" i="14"/>
  <c r="E71" i="14"/>
  <c r="G71" i="14" s="1"/>
  <c r="E72" i="14"/>
  <c r="G72" i="14" s="1"/>
  <c r="E73" i="14"/>
  <c r="E74" i="14"/>
  <c r="G74" i="14" s="1"/>
  <c r="E75" i="14"/>
  <c r="E76" i="14"/>
  <c r="E77" i="14"/>
  <c r="E78" i="14"/>
  <c r="E79" i="14"/>
  <c r="E80" i="14"/>
  <c r="E81" i="14"/>
  <c r="E82" i="14"/>
  <c r="E83" i="14"/>
  <c r="E84" i="14"/>
  <c r="E85" i="14"/>
  <c r="E86" i="14"/>
  <c r="E87" i="14"/>
  <c r="E88" i="14"/>
  <c r="E89" i="14"/>
  <c r="E90" i="14"/>
  <c r="E91" i="14"/>
  <c r="E92" i="14"/>
  <c r="E93" i="14"/>
  <c r="E94" i="14"/>
  <c r="E95" i="14"/>
  <c r="E96" i="14"/>
  <c r="A17" i="14"/>
  <c r="C17" i="14" s="1"/>
  <c r="F37" i="4" s="1"/>
  <c r="A5" i="14"/>
  <c r="C5" i="14" s="1"/>
  <c r="F25" i="4" s="1"/>
  <c r="B5" i="14"/>
  <c r="A6" i="14"/>
  <c r="B6" i="14"/>
  <c r="A7" i="14"/>
  <c r="C7" i="14" s="1"/>
  <c r="F27" i="4" s="1"/>
  <c r="B7" i="14"/>
  <c r="A8" i="14"/>
  <c r="B8" i="14"/>
  <c r="A9" i="14"/>
  <c r="C9" i="14" s="1"/>
  <c r="F29" i="4" s="1"/>
  <c r="B9" i="14"/>
  <c r="A10" i="14"/>
  <c r="B10" i="14"/>
  <c r="A11" i="14"/>
  <c r="C11" i="14" s="1"/>
  <c r="F31" i="4" s="1"/>
  <c r="B11" i="14"/>
  <c r="A12" i="14"/>
  <c r="B12" i="14"/>
  <c r="A13" i="14"/>
  <c r="C13" i="14" s="1"/>
  <c r="F33" i="4" s="1"/>
  <c r="B13" i="14"/>
  <c r="A14" i="14"/>
  <c r="H14" i="14" s="1"/>
  <c r="J14" i="14" s="1"/>
  <c r="B14" i="14"/>
  <c r="A15" i="14"/>
  <c r="H15" i="14" s="1"/>
  <c r="J15" i="14" s="1"/>
  <c r="B15" i="14"/>
  <c r="A16" i="14"/>
  <c r="H16" i="14" s="1"/>
  <c r="I16" i="14" s="1"/>
  <c r="B16" i="14"/>
  <c r="B17" i="14"/>
  <c r="A18" i="14"/>
  <c r="B18" i="14"/>
  <c r="A19" i="14"/>
  <c r="H19" i="14" s="1"/>
  <c r="I19" i="14" s="1"/>
  <c r="B19" i="14"/>
  <c r="B20" i="14"/>
  <c r="A21" i="14"/>
  <c r="C21" i="14" s="1"/>
  <c r="F41" i="4" s="1"/>
  <c r="B21" i="14"/>
  <c r="A22" i="14"/>
  <c r="C22" i="14" s="1"/>
  <c r="F42" i="4" s="1"/>
  <c r="B22" i="14"/>
  <c r="A23" i="14"/>
  <c r="C23" i="14" s="1"/>
  <c r="F43" i="4" s="1"/>
  <c r="B23" i="14"/>
  <c r="A24" i="14"/>
  <c r="C24" i="14" s="1"/>
  <c r="F44" i="4" s="1"/>
  <c r="B24" i="14"/>
  <c r="A25" i="14"/>
  <c r="C25" i="14" s="1"/>
  <c r="F45" i="4" s="1"/>
  <c r="B25" i="14"/>
  <c r="A26" i="14"/>
  <c r="C26" i="14" s="1"/>
  <c r="F46" i="4" s="1"/>
  <c r="B26" i="14"/>
  <c r="A27" i="14"/>
  <c r="C27" i="14" s="1"/>
  <c r="F47" i="4" s="1"/>
  <c r="B27" i="14"/>
  <c r="A28" i="14"/>
  <c r="C28" i="14" s="1"/>
  <c r="F48" i="4" s="1"/>
  <c r="B28" i="14"/>
  <c r="A29" i="14"/>
  <c r="C29" i="14" s="1"/>
  <c r="F49" i="4" s="1"/>
  <c r="B29" i="14"/>
  <c r="A30" i="14"/>
  <c r="C30" i="14" s="1"/>
  <c r="F50" i="4" s="1"/>
  <c r="B30" i="14"/>
  <c r="A31" i="14"/>
  <c r="C31" i="14" s="1"/>
  <c r="F51" i="4" s="1"/>
  <c r="B31" i="14"/>
  <c r="A32" i="14"/>
  <c r="C32" i="14" s="1"/>
  <c r="F52" i="4" s="1"/>
  <c r="B32" i="14"/>
  <c r="A33" i="14"/>
  <c r="C33" i="14" s="1"/>
  <c r="F53" i="4" s="1"/>
  <c r="B33" i="14"/>
  <c r="A34" i="14"/>
  <c r="C34" i="14" s="1"/>
  <c r="F54" i="4" s="1"/>
  <c r="B34" i="14"/>
  <c r="A35" i="14"/>
  <c r="C35" i="14" s="1"/>
  <c r="F55" i="4" s="1"/>
  <c r="B35" i="14"/>
  <c r="A36" i="14"/>
  <c r="C36" i="14" s="1"/>
  <c r="F56" i="4" s="1"/>
  <c r="B36" i="14"/>
  <c r="A37" i="14"/>
  <c r="C37" i="14" s="1"/>
  <c r="F57" i="4" s="1"/>
  <c r="B37" i="14"/>
  <c r="A38" i="14"/>
  <c r="C38" i="14" s="1"/>
  <c r="F58" i="4" s="1"/>
  <c r="B38" i="14"/>
  <c r="A39" i="14"/>
  <c r="C39" i="14" s="1"/>
  <c r="F59" i="4" s="1"/>
  <c r="B39" i="14"/>
  <c r="A40" i="14"/>
  <c r="C40" i="14" s="1"/>
  <c r="F60" i="4" s="1"/>
  <c r="B40" i="14"/>
  <c r="A41" i="14"/>
  <c r="B41" i="14"/>
  <c r="A42" i="14"/>
  <c r="C42" i="14" s="1"/>
  <c r="F62" i="4" s="1"/>
  <c r="B42" i="14"/>
  <c r="A43" i="14"/>
  <c r="B43" i="14"/>
  <c r="A44" i="14"/>
  <c r="C44" i="14" s="1"/>
  <c r="F64" i="4" s="1"/>
  <c r="B44" i="14"/>
  <c r="A45" i="14"/>
  <c r="B45" i="14"/>
  <c r="A46" i="14"/>
  <c r="C46" i="14" s="1"/>
  <c r="F66" i="4" s="1"/>
  <c r="B46" i="14"/>
  <c r="A47" i="14"/>
  <c r="B47" i="14"/>
  <c r="A48" i="14"/>
  <c r="C48" i="14" s="1"/>
  <c r="F68" i="4" s="1"/>
  <c r="B48" i="14"/>
  <c r="A49" i="14"/>
  <c r="B49" i="14"/>
  <c r="A50" i="14"/>
  <c r="C50" i="14" s="1"/>
  <c r="F70" i="4" s="1"/>
  <c r="B50" i="14"/>
  <c r="A51" i="14"/>
  <c r="B51" i="14"/>
  <c r="A52" i="14"/>
  <c r="C52" i="14" s="1"/>
  <c r="F72" i="4" s="1"/>
  <c r="B52" i="14"/>
  <c r="A53" i="14"/>
  <c r="B53" i="14"/>
  <c r="A54" i="14"/>
  <c r="C54" i="14" s="1"/>
  <c r="F74" i="4" s="1"/>
  <c r="B54" i="14"/>
  <c r="A55" i="14"/>
  <c r="B55" i="14"/>
  <c r="A56" i="14"/>
  <c r="C56" i="14" s="1"/>
  <c r="F76" i="4" s="1"/>
  <c r="B56" i="14"/>
  <c r="A57" i="14"/>
  <c r="B57" i="14"/>
  <c r="A58" i="14"/>
  <c r="C58" i="14" s="1"/>
  <c r="F78" i="4" s="1"/>
  <c r="B58" i="14"/>
  <c r="A59" i="14"/>
  <c r="B59" i="14"/>
  <c r="A60" i="14"/>
  <c r="C60" i="14" s="1"/>
  <c r="F80" i="4" s="1"/>
  <c r="B60" i="14"/>
  <c r="A61" i="14"/>
  <c r="B61" i="14"/>
  <c r="A62" i="14"/>
  <c r="C62" i="14" s="1"/>
  <c r="F82" i="4" s="1"/>
  <c r="B62" i="14"/>
  <c r="A63" i="14"/>
  <c r="C63" i="14" s="1"/>
  <c r="F83" i="4" s="1"/>
  <c r="B63" i="14"/>
  <c r="A64" i="14"/>
  <c r="C64" i="14" s="1"/>
  <c r="F84" i="4" s="1"/>
  <c r="B64" i="14"/>
  <c r="A65" i="14"/>
  <c r="C65" i="14" s="1"/>
  <c r="F85" i="4" s="1"/>
  <c r="B65" i="14"/>
  <c r="A66" i="14"/>
  <c r="C66" i="14" s="1"/>
  <c r="F86" i="4" s="1"/>
  <c r="B66" i="14"/>
  <c r="A67" i="14"/>
  <c r="C67" i="14" s="1"/>
  <c r="F87" i="4" s="1"/>
  <c r="B67" i="14"/>
  <c r="A68" i="14"/>
  <c r="C68" i="14" s="1"/>
  <c r="F88" i="4" s="1"/>
  <c r="B68" i="14"/>
  <c r="A69" i="14"/>
  <c r="C69" i="14" s="1"/>
  <c r="F89" i="4" s="1"/>
  <c r="B69" i="14"/>
  <c r="A70" i="14"/>
  <c r="C70" i="14" s="1"/>
  <c r="F90" i="4" s="1"/>
  <c r="B70" i="14"/>
  <c r="A71" i="14"/>
  <c r="C71" i="14" s="1"/>
  <c r="F91" i="4" s="1"/>
  <c r="B71" i="14"/>
  <c r="A72" i="14"/>
  <c r="C72" i="14" s="1"/>
  <c r="F92" i="4" s="1"/>
  <c r="B72" i="14"/>
  <c r="A73" i="14"/>
  <c r="C73" i="14" s="1"/>
  <c r="F93" i="4" s="1"/>
  <c r="B73" i="14"/>
  <c r="A74" i="14"/>
  <c r="C74" i="14" s="1"/>
  <c r="F94" i="4" s="1"/>
  <c r="B74" i="14"/>
  <c r="A75" i="14"/>
  <c r="C75" i="14" s="1"/>
  <c r="F95" i="4" s="1"/>
  <c r="B75" i="14"/>
  <c r="A76" i="14"/>
  <c r="C76" i="14" s="1"/>
  <c r="F96" i="4" s="1"/>
  <c r="B76" i="14"/>
  <c r="A77" i="14"/>
  <c r="C77" i="14" s="1"/>
  <c r="F97" i="4" s="1"/>
  <c r="B77" i="14"/>
  <c r="A78" i="14"/>
  <c r="C78" i="14" s="1"/>
  <c r="F98" i="4" s="1"/>
  <c r="B78" i="14"/>
  <c r="A79" i="14"/>
  <c r="C79" i="14" s="1"/>
  <c r="F99" i="4" s="1"/>
  <c r="B79" i="14"/>
  <c r="A80" i="14"/>
  <c r="C80" i="14" s="1"/>
  <c r="F100" i="4" s="1"/>
  <c r="B80" i="14"/>
  <c r="A81" i="14"/>
  <c r="C81" i="14" s="1"/>
  <c r="F101" i="4" s="1"/>
  <c r="B81" i="14"/>
  <c r="A82" i="14"/>
  <c r="C82" i="14" s="1"/>
  <c r="F102" i="4" s="1"/>
  <c r="B82" i="14"/>
  <c r="A83" i="14"/>
  <c r="C83" i="14" s="1"/>
  <c r="F103" i="4" s="1"/>
  <c r="B83" i="14"/>
  <c r="A84" i="14"/>
  <c r="C84" i="14" s="1"/>
  <c r="F104" i="4" s="1"/>
  <c r="B84" i="14"/>
  <c r="A85" i="14"/>
  <c r="B85" i="14"/>
  <c r="A86" i="14"/>
  <c r="B86" i="14"/>
  <c r="A87" i="14"/>
  <c r="B87" i="14"/>
  <c r="A88" i="14"/>
  <c r="B88" i="14"/>
  <c r="A89" i="14"/>
  <c r="H89" i="14" s="1"/>
  <c r="I89" i="14" s="1"/>
  <c r="B89" i="14"/>
  <c r="A90" i="14"/>
  <c r="H90" i="14" s="1"/>
  <c r="B90" i="14"/>
  <c r="A91" i="14"/>
  <c r="C91" i="14" s="1"/>
  <c r="F111" i="4" s="1"/>
  <c r="B91" i="14"/>
  <c r="A92" i="14"/>
  <c r="B92" i="14"/>
  <c r="A93" i="14"/>
  <c r="B93" i="14"/>
  <c r="A94" i="14"/>
  <c r="B94" i="14"/>
  <c r="A95" i="14"/>
  <c r="H95" i="14" s="1"/>
  <c r="B95" i="14"/>
  <c r="A96" i="14"/>
  <c r="B96" i="14"/>
  <c r="B4" i="14"/>
  <c r="G91" i="14"/>
  <c r="G75" i="14"/>
  <c r="G51" i="14"/>
  <c r="G45" i="14"/>
  <c r="G37" i="14"/>
  <c r="B4" i="9"/>
  <c r="B5" i="9"/>
  <c r="B6" i="9"/>
  <c r="B16" i="9"/>
  <c r="B18" i="9"/>
  <c r="B20" i="9"/>
  <c r="B21" i="9"/>
  <c r="B22" i="9"/>
  <c r="J144" i="14"/>
  <c r="H82" i="14"/>
  <c r="H84" i="14"/>
  <c r="I84" i="14" s="1"/>
  <c r="H80" i="14"/>
  <c r="I80" i="14" s="1"/>
  <c r="H78" i="14"/>
  <c r="J78" i="14" s="1"/>
  <c r="H76" i="14"/>
  <c r="J76" i="14" s="1"/>
  <c r="H74" i="14"/>
  <c r="H72" i="14"/>
  <c r="I72" i="14" s="1"/>
  <c r="H70" i="14"/>
  <c r="H68" i="14"/>
  <c r="I68" i="14" s="1"/>
  <c r="H66" i="14"/>
  <c r="H64" i="14"/>
  <c r="J64" i="14" s="1"/>
  <c r="H62" i="14"/>
  <c r="J62" i="14" s="1"/>
  <c r="H60" i="14"/>
  <c r="H58" i="14"/>
  <c r="J58" i="14" s="1"/>
  <c r="H56" i="14"/>
  <c r="H54" i="14"/>
  <c r="H52" i="14"/>
  <c r="I52" i="14" s="1"/>
  <c r="H50" i="14"/>
  <c r="H48" i="14"/>
  <c r="I48" i="14" s="1"/>
  <c r="H46" i="14"/>
  <c r="J46" i="14" s="1"/>
  <c r="H44" i="14"/>
  <c r="J44" i="14" s="1"/>
  <c r="H42" i="14"/>
  <c r="H40" i="14"/>
  <c r="I40" i="14" s="1"/>
  <c r="H38" i="14"/>
  <c r="H30" i="14"/>
  <c r="J30" i="14" s="1"/>
  <c r="C16" i="14"/>
  <c r="F36" i="4" s="1"/>
  <c r="C14" i="14"/>
  <c r="F34" i="4" s="1"/>
  <c r="H83" i="14"/>
  <c r="J83" i="14" s="1"/>
  <c r="H81" i="14"/>
  <c r="H79" i="14"/>
  <c r="H77" i="14"/>
  <c r="I77" i="14" s="1"/>
  <c r="H75" i="14"/>
  <c r="J75" i="14" s="1"/>
  <c r="H73" i="14"/>
  <c r="H71" i="14"/>
  <c r="J71" i="14" s="1"/>
  <c r="H69" i="14"/>
  <c r="J69" i="14" s="1"/>
  <c r="H67" i="14"/>
  <c r="H65" i="14"/>
  <c r="H63" i="14"/>
  <c r="J63" i="14" s="1"/>
  <c r="C61" i="14"/>
  <c r="F81" i="4" s="1"/>
  <c r="H61" i="14"/>
  <c r="J61" i="14" s="1"/>
  <c r="C59" i="14"/>
  <c r="F79" i="4" s="1"/>
  <c r="H59" i="14"/>
  <c r="C57" i="14"/>
  <c r="F77" i="4" s="1"/>
  <c r="H57" i="14"/>
  <c r="J57" i="14" s="1"/>
  <c r="C55" i="14"/>
  <c r="F75" i="4" s="1"/>
  <c r="H55" i="14"/>
  <c r="J55" i="14" s="1"/>
  <c r="C53" i="14"/>
  <c r="F73" i="4" s="1"/>
  <c r="H53" i="14"/>
  <c r="C51" i="14"/>
  <c r="F71" i="4" s="1"/>
  <c r="H51" i="14"/>
  <c r="C49" i="14"/>
  <c r="F69" i="4" s="1"/>
  <c r="H49" i="14"/>
  <c r="C47" i="14"/>
  <c r="F67" i="4" s="1"/>
  <c r="H47" i="14"/>
  <c r="J47" i="14" s="1"/>
  <c r="C45" i="14"/>
  <c r="F65" i="4" s="1"/>
  <c r="H45" i="14"/>
  <c r="J45" i="14" s="1"/>
  <c r="C43" i="14"/>
  <c r="F63" i="4" s="1"/>
  <c r="H43" i="14"/>
  <c r="I43" i="14" s="1"/>
  <c r="C41" i="14"/>
  <c r="F61" i="4" s="1"/>
  <c r="H41" i="14"/>
  <c r="H39" i="14"/>
  <c r="H37" i="14"/>
  <c r="J37" i="14" s="1"/>
  <c r="H29" i="14"/>
  <c r="J29" i="14" s="1"/>
  <c r="C15" i="14"/>
  <c r="F35" i="4" s="1"/>
  <c r="H13" i="14"/>
  <c r="I13" i="14" s="1"/>
  <c r="H11" i="14"/>
  <c r="I11" i="14" s="1"/>
  <c r="H9" i="14"/>
  <c r="H7" i="14"/>
  <c r="H141" i="14"/>
  <c r="C125" i="14"/>
  <c r="F145" i="4" s="1"/>
  <c r="C123" i="14"/>
  <c r="F143" i="4" s="1"/>
  <c r="H133" i="14"/>
  <c r="J121" i="14"/>
  <c r="H103" i="14"/>
  <c r="J103" i="14" s="1"/>
  <c r="C151" i="14"/>
  <c r="F171" i="4" s="1"/>
  <c r="I75" i="14"/>
  <c r="C95" i="14"/>
  <c r="F115" i="4" s="1"/>
  <c r="C88" i="14"/>
  <c r="F108" i="4" s="1"/>
  <c r="H88" i="14"/>
  <c r="I88" i="14" s="1"/>
  <c r="C87" i="14"/>
  <c r="F107" i="4" s="1"/>
  <c r="H87" i="14"/>
  <c r="I87" i="14" s="1"/>
  <c r="C86" i="14"/>
  <c r="F106" i="4" s="1"/>
  <c r="H86" i="14"/>
  <c r="I86" i="14" s="1"/>
  <c r="C85" i="14"/>
  <c r="F105" i="4" s="1"/>
  <c r="C140" i="14"/>
  <c r="F160" i="4" s="1"/>
  <c r="H126" i="14"/>
  <c r="I126" i="14" s="1"/>
  <c r="C118" i="14"/>
  <c r="F138" i="4" s="1"/>
  <c r="C113" i="14"/>
  <c r="F133" i="4" s="1"/>
  <c r="H98" i="14"/>
  <c r="H154" i="14"/>
  <c r="I154" i="14" s="1"/>
  <c r="H152" i="14"/>
  <c r="I152" i="14" s="1"/>
  <c r="H85" i="14"/>
  <c r="J85" i="14" s="1"/>
  <c r="C89" i="14"/>
  <c r="F109" i="4" s="1"/>
  <c r="G15" i="12"/>
  <c r="H17" i="14"/>
  <c r="I17" i="14" s="1"/>
  <c r="G70" i="14"/>
  <c r="G38" i="14"/>
  <c r="C145" i="14"/>
  <c r="F165" i="4" s="1"/>
  <c r="C114" i="14"/>
  <c r="F134" i="4" s="1"/>
  <c r="H114" i="14"/>
  <c r="I114" i="14" s="1"/>
  <c r="G92" i="14"/>
  <c r="G60" i="14"/>
  <c r="G44" i="14"/>
  <c r="C127" i="14"/>
  <c r="F147" i="4" s="1"/>
  <c r="G121" i="14"/>
  <c r="H119" i="14"/>
  <c r="I119" i="14" s="1"/>
  <c r="B16" i="12" l="1"/>
  <c r="B14" i="12"/>
  <c r="D15" i="12"/>
  <c r="I140" i="14"/>
  <c r="K140" i="14" s="1"/>
  <c r="L140" i="14" s="1"/>
  <c r="M140" i="14" s="1"/>
  <c r="J114" i="14"/>
  <c r="K114" i="14" s="1"/>
  <c r="L114" i="14" s="1"/>
  <c r="M114" i="14" s="1"/>
  <c r="I46" i="14"/>
  <c r="K46" i="14" s="1"/>
  <c r="L46" i="14" s="1"/>
  <c r="M46" i="14" s="1"/>
  <c r="I64" i="14"/>
  <c r="J152" i="14"/>
  <c r="K152" i="14" s="1"/>
  <c r="L152" i="14" s="1"/>
  <c r="M152" i="14" s="1"/>
  <c r="I14" i="14"/>
  <c r="K14" i="14" s="1"/>
  <c r="G28" i="14"/>
  <c r="H97" i="14"/>
  <c r="J97" i="14" s="1"/>
  <c r="K15" i="12"/>
  <c r="C19" i="14"/>
  <c r="F39" i="4" s="1"/>
  <c r="C153" i="14"/>
  <c r="F173" i="4" s="1"/>
  <c r="C117" i="14"/>
  <c r="F137" i="4" s="1"/>
  <c r="H131" i="14"/>
  <c r="H149" i="14"/>
  <c r="I149" i="14" s="1"/>
  <c r="H139" i="14"/>
  <c r="H5" i="14"/>
  <c r="J5" i="14" s="1"/>
  <c r="G95" i="14"/>
  <c r="G93" i="14"/>
  <c r="G89" i="14"/>
  <c r="G87" i="14"/>
  <c r="G83" i="14"/>
  <c r="G81" i="14"/>
  <c r="G79" i="14"/>
  <c r="G77" i="14"/>
  <c r="G94" i="14"/>
  <c r="G84" i="14"/>
  <c r="G78" i="14"/>
  <c r="G76" i="14"/>
  <c r="G140" i="14"/>
  <c r="G128" i="14"/>
  <c r="H124" i="14"/>
  <c r="G123" i="14"/>
  <c r="G118" i="14"/>
  <c r="G116" i="14"/>
  <c r="G114" i="14"/>
  <c r="G108" i="14"/>
  <c r="G98" i="14"/>
  <c r="G154" i="14"/>
  <c r="G152" i="14"/>
  <c r="G27" i="14"/>
  <c r="G25" i="14"/>
  <c r="G22" i="14"/>
  <c r="G19" i="14"/>
  <c r="G15" i="14"/>
  <c r="H21" i="14"/>
  <c r="I21" i="14" s="1"/>
  <c r="F9" i="12" s="1"/>
  <c r="F8" i="12" s="1"/>
  <c r="F5" i="12" s="1"/>
  <c r="H22" i="14"/>
  <c r="I22" i="14" s="1"/>
  <c r="G9" i="12" s="1"/>
  <c r="G8" i="12" s="1"/>
  <c r="G5" i="12" s="1"/>
  <c r="I57" i="14"/>
  <c r="K57" i="14" s="1"/>
  <c r="L57" i="14" s="1"/>
  <c r="M57" i="14" s="1"/>
  <c r="H102" i="14"/>
  <c r="J102" i="14" s="1"/>
  <c r="C90" i="14"/>
  <c r="F110" i="4" s="1"/>
  <c r="C115" i="14"/>
  <c r="F135" i="4" s="1"/>
  <c r="H91" i="14"/>
  <c r="I91" i="14" s="1"/>
  <c r="H100" i="14"/>
  <c r="I100" i="14" s="1"/>
  <c r="H106" i="14"/>
  <c r="I106" i="14" s="1"/>
  <c r="H99" i="14"/>
  <c r="I99" i="14" s="1"/>
  <c r="J154" i="14"/>
  <c r="J87" i="14"/>
  <c r="J80" i="14"/>
  <c r="I58" i="14"/>
  <c r="K58" i="14" s="1"/>
  <c r="L58" i="14" s="1"/>
  <c r="M58" i="14" s="1"/>
  <c r="I63" i="14"/>
  <c r="K63" i="14" s="1"/>
  <c r="L63" i="14" s="1"/>
  <c r="M63" i="14" s="1"/>
  <c r="J43" i="14"/>
  <c r="I141" i="14"/>
  <c r="J141" i="14"/>
  <c r="G8" i="14"/>
  <c r="G6" i="14"/>
  <c r="G41" i="14"/>
  <c r="C138" i="14"/>
  <c r="F158" i="4" s="1"/>
  <c r="H138" i="14"/>
  <c r="J138" i="14" s="1"/>
  <c r="K138" i="14" s="1"/>
  <c r="L138" i="14" s="1"/>
  <c r="M138" i="14" s="1"/>
  <c r="C116" i="14"/>
  <c r="F136" i="4" s="1"/>
  <c r="H116" i="14"/>
  <c r="I116" i="14" s="1"/>
  <c r="H112" i="14"/>
  <c r="I133" i="14"/>
  <c r="J133" i="14"/>
  <c r="J51" i="14"/>
  <c r="I51" i="14"/>
  <c r="J59" i="14"/>
  <c r="I59" i="14"/>
  <c r="J67" i="14"/>
  <c r="K67" i="14" s="1"/>
  <c r="L67" i="14" s="1"/>
  <c r="M67" i="14" s="1"/>
  <c r="I67" i="14"/>
  <c r="J56" i="14"/>
  <c r="I56" i="14"/>
  <c r="I60" i="14"/>
  <c r="K60" i="14" s="1"/>
  <c r="L60" i="14" s="1"/>
  <c r="M60" i="14" s="1"/>
  <c r="J60" i="14"/>
  <c r="J66" i="14"/>
  <c r="I66" i="14"/>
  <c r="I82" i="14"/>
  <c r="K82" i="14" s="1"/>
  <c r="L82" i="14" s="1"/>
  <c r="M82" i="14" s="1"/>
  <c r="J82" i="14"/>
  <c r="I129" i="14"/>
  <c r="K129" i="14" s="1"/>
  <c r="L129" i="14" s="1"/>
  <c r="M129" i="14" s="1"/>
  <c r="J129" i="14"/>
  <c r="C110" i="14"/>
  <c r="F130" i="4" s="1"/>
  <c r="H110" i="14"/>
  <c r="I110" i="14" s="1"/>
  <c r="C105" i="14"/>
  <c r="F125" i="4" s="1"/>
  <c r="H105" i="14"/>
  <c r="J105" i="14" s="1"/>
  <c r="C101" i="14"/>
  <c r="F121" i="4" s="1"/>
  <c r="H101" i="14"/>
  <c r="G14" i="14"/>
  <c r="G30" i="14"/>
  <c r="G150" i="14"/>
  <c r="G148" i="14"/>
  <c r="G146" i="14"/>
  <c r="G145" i="14"/>
  <c r="G142" i="14"/>
  <c r="G134" i="14"/>
  <c r="G132" i="14"/>
  <c r="G130" i="14"/>
  <c r="G120" i="14"/>
  <c r="G115" i="14"/>
  <c r="G112" i="14"/>
  <c r="G109" i="14"/>
  <c r="G106" i="14"/>
  <c r="G105" i="14"/>
  <c r="G104" i="14"/>
  <c r="G102" i="14"/>
  <c r="G100" i="14"/>
  <c r="J9" i="14"/>
  <c r="I9" i="14"/>
  <c r="C12" i="14"/>
  <c r="F32" i="4" s="1"/>
  <c r="H12" i="14"/>
  <c r="I12" i="14" s="1"/>
  <c r="C8" i="14"/>
  <c r="F28" i="4" s="1"/>
  <c r="H8" i="14"/>
  <c r="J8" i="14" s="1"/>
  <c r="C148" i="14"/>
  <c r="F168" i="4" s="1"/>
  <c r="H148" i="14"/>
  <c r="I138" i="14"/>
  <c r="C136" i="14"/>
  <c r="F156" i="4" s="1"/>
  <c r="H136" i="14"/>
  <c r="I136" i="14" s="1"/>
  <c r="C134" i="14"/>
  <c r="F154" i="4" s="1"/>
  <c r="H134" i="14"/>
  <c r="I134" i="14" s="1"/>
  <c r="C20" i="14"/>
  <c r="F40" i="4" s="1"/>
  <c r="H20" i="14"/>
  <c r="I20" i="14" s="1"/>
  <c r="J119" i="14"/>
  <c r="K119" i="14" s="1"/>
  <c r="L119" i="14" s="1"/>
  <c r="M119" i="14" s="1"/>
  <c r="D20" i="12"/>
  <c r="G20" i="12"/>
  <c r="K20" i="12"/>
  <c r="H146" i="14"/>
  <c r="J146" i="14" s="1"/>
  <c r="J13" i="14"/>
  <c r="K13" i="14" s="1"/>
  <c r="H104" i="14"/>
  <c r="I104" i="14" s="1"/>
  <c r="H130" i="14"/>
  <c r="C10" i="14"/>
  <c r="F30" i="4" s="1"/>
  <c r="H10" i="14"/>
  <c r="C6" i="14"/>
  <c r="F26" i="4" s="1"/>
  <c r="H6" i="14"/>
  <c r="G90" i="14"/>
  <c r="G82" i="14"/>
  <c r="G80" i="14"/>
  <c r="G34" i="14"/>
  <c r="G12" i="14"/>
  <c r="I142" i="14"/>
  <c r="J142" i="14"/>
  <c r="C122" i="14"/>
  <c r="F142" i="4" s="1"/>
  <c r="H122" i="14"/>
  <c r="C108" i="14"/>
  <c r="F128" i="4" s="1"/>
  <c r="H108" i="14"/>
  <c r="J108" i="14" s="1"/>
  <c r="G96" i="14"/>
  <c r="G56" i="14"/>
  <c r="G54" i="14"/>
  <c r="G32" i="14"/>
  <c r="G10" i="14"/>
  <c r="G18" i="14"/>
  <c r="G16" i="14"/>
  <c r="G149" i="14"/>
  <c r="G147" i="14"/>
  <c r="G138" i="14"/>
  <c r="G133" i="14"/>
  <c r="G131" i="14"/>
  <c r="G129" i="14"/>
  <c r="G124" i="14"/>
  <c r="G113" i="14"/>
  <c r="G110" i="14"/>
  <c r="G107" i="14"/>
  <c r="G99" i="14"/>
  <c r="G4" i="14"/>
  <c r="J40" i="14"/>
  <c r="K40" i="14" s="1"/>
  <c r="H33" i="14"/>
  <c r="J33" i="14" s="1"/>
  <c r="H26" i="14"/>
  <c r="J26" i="14" s="1"/>
  <c r="H34" i="14"/>
  <c r="J34" i="14" s="1"/>
  <c r="H25" i="14"/>
  <c r="J25" i="14" s="1"/>
  <c r="J11" i="12" s="1"/>
  <c r="J10" i="12" s="1"/>
  <c r="J6" i="12" s="1"/>
  <c r="H23" i="14"/>
  <c r="J23" i="14" s="1"/>
  <c r="H11" i="12" s="1"/>
  <c r="H10" i="12" s="1"/>
  <c r="H6" i="12" s="1"/>
  <c r="H27" i="14"/>
  <c r="H31" i="14"/>
  <c r="J31" i="14" s="1"/>
  <c r="H35" i="14"/>
  <c r="H24" i="14"/>
  <c r="I24" i="14" s="1"/>
  <c r="I9" i="12" s="1"/>
  <c r="I8" i="12" s="1"/>
  <c r="I5" i="12" s="1"/>
  <c r="H28" i="14"/>
  <c r="H32" i="14"/>
  <c r="H36" i="14"/>
  <c r="I36" i="14" s="1"/>
  <c r="I30" i="14"/>
  <c r="K30" i="14" s="1"/>
  <c r="L30" i="14" s="1"/>
  <c r="M30" i="14" s="1"/>
  <c r="I29" i="14"/>
  <c r="K29" i="14" s="1"/>
  <c r="L29" i="14" s="1"/>
  <c r="M29" i="14" s="1"/>
  <c r="I76" i="14"/>
  <c r="K76" i="14" s="1"/>
  <c r="L76" i="14" s="1"/>
  <c r="M76" i="14" s="1"/>
  <c r="I62" i="14"/>
  <c r="K62" i="14" s="1"/>
  <c r="L62" i="14" s="1"/>
  <c r="M62" i="14" s="1"/>
  <c r="J48" i="14"/>
  <c r="K48" i="14" s="1"/>
  <c r="L48" i="14" s="1"/>
  <c r="M48" i="14" s="1"/>
  <c r="I44" i="14"/>
  <c r="K44" i="14" s="1"/>
  <c r="L44" i="14" s="1"/>
  <c r="M44" i="14" s="1"/>
  <c r="I34" i="14"/>
  <c r="K34" i="14" s="1"/>
  <c r="L34" i="14" s="1"/>
  <c r="M34" i="14" s="1"/>
  <c r="I26" i="14"/>
  <c r="K26" i="14" s="1"/>
  <c r="I83" i="14"/>
  <c r="K83" i="14" s="1"/>
  <c r="L83" i="14" s="1"/>
  <c r="M83" i="14" s="1"/>
  <c r="I69" i="14"/>
  <c r="K69" i="14" s="1"/>
  <c r="L69" i="14" s="1"/>
  <c r="M69" i="14" s="1"/>
  <c r="I61" i="14"/>
  <c r="K61" i="14" s="1"/>
  <c r="L61" i="14" s="1"/>
  <c r="M61" i="14" s="1"/>
  <c r="I55" i="14"/>
  <c r="K55" i="14" s="1"/>
  <c r="L55" i="14" s="1"/>
  <c r="M55" i="14" s="1"/>
  <c r="I45" i="14"/>
  <c r="K45" i="14" s="1"/>
  <c r="L45" i="14" s="1"/>
  <c r="M45" i="14" s="1"/>
  <c r="I37" i="14"/>
  <c r="K37" i="14" s="1"/>
  <c r="L37" i="14" s="1"/>
  <c r="M37" i="14" s="1"/>
  <c r="J106" i="14"/>
  <c r="J128" i="14"/>
  <c r="K128" i="14" s="1"/>
  <c r="L128" i="14" s="1"/>
  <c r="M128" i="14" s="1"/>
  <c r="I145" i="14"/>
  <c r="K145" i="14" s="1"/>
  <c r="L145" i="14" s="1"/>
  <c r="M145" i="14" s="1"/>
  <c r="J86" i="14"/>
  <c r="K86" i="14" s="1"/>
  <c r="L86" i="14" s="1"/>
  <c r="M86" i="14" s="1"/>
  <c r="J11" i="14"/>
  <c r="K11" i="14" s="1"/>
  <c r="J110" i="14"/>
  <c r="K110" i="14" s="1"/>
  <c r="L110" i="14" s="1"/>
  <c r="M110" i="14" s="1"/>
  <c r="J134" i="14"/>
  <c r="K134" i="14" s="1"/>
  <c r="L134" i="14" s="1"/>
  <c r="M134" i="14" s="1"/>
  <c r="J120" i="14"/>
  <c r="K120" i="14" s="1"/>
  <c r="L120" i="14" s="1"/>
  <c r="M120" i="14" s="1"/>
  <c r="K144" i="14"/>
  <c r="L144" i="14" s="1"/>
  <c r="M144" i="14" s="1"/>
  <c r="I117" i="14"/>
  <c r="J117" i="14"/>
  <c r="I73" i="14"/>
  <c r="J73" i="14"/>
  <c r="I79" i="14"/>
  <c r="J79" i="14"/>
  <c r="J74" i="14"/>
  <c r="I74" i="14"/>
  <c r="K80" i="14"/>
  <c r="L80" i="14" s="1"/>
  <c r="M80" i="14" s="1"/>
  <c r="J115" i="14"/>
  <c r="K115" i="14" s="1"/>
  <c r="L115" i="14" s="1"/>
  <c r="M115" i="14" s="1"/>
  <c r="I85" i="14"/>
  <c r="K85" i="14" s="1"/>
  <c r="L85" i="14" s="1"/>
  <c r="M85" i="14" s="1"/>
  <c r="I127" i="14"/>
  <c r="J127" i="14"/>
  <c r="J84" i="14"/>
  <c r="K84" i="14" s="1"/>
  <c r="L84" i="14" s="1"/>
  <c r="M84" i="14" s="1"/>
  <c r="I78" i="14"/>
  <c r="K78" i="14" s="1"/>
  <c r="L78" i="14" s="1"/>
  <c r="M78" i="14" s="1"/>
  <c r="J72" i="14"/>
  <c r="K72" i="14" s="1"/>
  <c r="L72" i="14" s="1"/>
  <c r="M72" i="14" s="1"/>
  <c r="J89" i="14"/>
  <c r="K89" i="14" s="1"/>
  <c r="L89" i="14" s="1"/>
  <c r="M89" i="14" s="1"/>
  <c r="J77" i="14"/>
  <c r="K77" i="14" s="1"/>
  <c r="L77" i="14" s="1"/>
  <c r="M77" i="14" s="1"/>
  <c r="I71" i="14"/>
  <c r="I15" i="14"/>
  <c r="K15" i="14" s="1"/>
  <c r="I151" i="14"/>
  <c r="J151" i="14"/>
  <c r="I105" i="14"/>
  <c r="K105" i="14" s="1"/>
  <c r="L105" i="14" s="1"/>
  <c r="M105" i="14" s="1"/>
  <c r="I143" i="14"/>
  <c r="K143" i="14" s="1"/>
  <c r="L143" i="14" s="1"/>
  <c r="M143" i="14" s="1"/>
  <c r="J123" i="14"/>
  <c r="I123" i="14"/>
  <c r="I5" i="14"/>
  <c r="J39" i="14"/>
  <c r="I39" i="14"/>
  <c r="K43" i="14"/>
  <c r="L43" i="14" s="1"/>
  <c r="M43" i="14" s="1"/>
  <c r="J53" i="14"/>
  <c r="I53" i="14"/>
  <c r="J42" i="14"/>
  <c r="I42" i="14"/>
  <c r="J50" i="14"/>
  <c r="I50" i="14"/>
  <c r="I108" i="14"/>
  <c r="J99" i="14"/>
  <c r="K64" i="14"/>
  <c r="L64" i="14" s="1"/>
  <c r="M64" i="14" s="1"/>
  <c r="K87" i="14"/>
  <c r="L87" i="14" s="1"/>
  <c r="M87" i="14" s="1"/>
  <c r="K154" i="14"/>
  <c r="L154" i="14" s="1"/>
  <c r="M154" i="14" s="1"/>
  <c r="J19" i="14"/>
  <c r="K19" i="14" s="1"/>
  <c r="K56" i="14"/>
  <c r="L56" i="14" s="1"/>
  <c r="M56" i="14" s="1"/>
  <c r="K75" i="14"/>
  <c r="L75" i="14" s="1"/>
  <c r="M75" i="14" s="1"/>
  <c r="K71" i="14"/>
  <c r="L71" i="14" s="1"/>
  <c r="M71" i="14" s="1"/>
  <c r="I103" i="14"/>
  <c r="K103" i="14" s="1"/>
  <c r="L103" i="14" s="1"/>
  <c r="M103" i="14" s="1"/>
  <c r="K106" i="14"/>
  <c r="L106" i="14" s="1"/>
  <c r="M106" i="14" s="1"/>
  <c r="I95" i="14"/>
  <c r="J95" i="14"/>
  <c r="I98" i="14"/>
  <c r="J98" i="14"/>
  <c r="I131" i="14"/>
  <c r="J131" i="14"/>
  <c r="J49" i="14"/>
  <c r="I49" i="14"/>
  <c r="J65" i="14"/>
  <c r="I65" i="14"/>
  <c r="I81" i="14"/>
  <c r="J81" i="14"/>
  <c r="J22" i="14"/>
  <c r="J38" i="14"/>
  <c r="I38" i="14"/>
  <c r="J54" i="14"/>
  <c r="I54" i="14"/>
  <c r="J70" i="14"/>
  <c r="I70" i="14"/>
  <c r="C96" i="14"/>
  <c r="F116" i="4" s="1"/>
  <c r="H96" i="14"/>
  <c r="C94" i="14"/>
  <c r="F114" i="4" s="1"/>
  <c r="H94" i="14"/>
  <c r="C150" i="14"/>
  <c r="F170" i="4" s="1"/>
  <c r="H150" i="14"/>
  <c r="C147" i="14"/>
  <c r="F167" i="4" s="1"/>
  <c r="H147" i="14"/>
  <c r="J137" i="14"/>
  <c r="I137" i="14"/>
  <c r="C132" i="14"/>
  <c r="F152" i="4" s="1"/>
  <c r="H132" i="14"/>
  <c r="I124" i="14"/>
  <c r="J124" i="14"/>
  <c r="C111" i="14"/>
  <c r="F131" i="4" s="1"/>
  <c r="H111" i="14"/>
  <c r="C109" i="14"/>
  <c r="F129" i="4" s="1"/>
  <c r="H109" i="14"/>
  <c r="C107" i="14"/>
  <c r="F127" i="4" s="1"/>
  <c r="H107" i="14"/>
  <c r="B27" i="13" a="1"/>
  <c r="B27" i="13" s="1"/>
  <c r="C26" i="13"/>
  <c r="J126" i="14"/>
  <c r="K126" i="14" s="1"/>
  <c r="L126" i="14" s="1"/>
  <c r="M126" i="14" s="1"/>
  <c r="J113" i="14"/>
  <c r="K113" i="14" s="1"/>
  <c r="L113" i="14" s="1"/>
  <c r="M113" i="14" s="1"/>
  <c r="J17" i="14"/>
  <c r="J88" i="14"/>
  <c r="K88" i="14" s="1"/>
  <c r="L88" i="14" s="1"/>
  <c r="M88" i="14" s="1"/>
  <c r="E15" i="12"/>
  <c r="I118" i="14"/>
  <c r="J118" i="14"/>
  <c r="J68" i="14"/>
  <c r="K68" i="14" s="1"/>
  <c r="L68" i="14" s="1"/>
  <c r="M68" i="14" s="1"/>
  <c r="J52" i="14"/>
  <c r="K52" i="14" s="1"/>
  <c r="L52" i="14" s="1"/>
  <c r="M52" i="14" s="1"/>
  <c r="J16" i="14"/>
  <c r="I47" i="14"/>
  <c r="K47" i="14" s="1"/>
  <c r="L47" i="14" s="1"/>
  <c r="M47" i="14" s="1"/>
  <c r="K121" i="14"/>
  <c r="L121" i="14" s="1"/>
  <c r="M121" i="14" s="1"/>
  <c r="J100" i="14"/>
  <c r="I7" i="14"/>
  <c r="J7" i="14"/>
  <c r="H92" i="14"/>
  <c r="C92" i="14"/>
  <c r="F112" i="4" s="1"/>
  <c r="I90" i="14"/>
  <c r="J90" i="14"/>
  <c r="J20" i="14"/>
  <c r="G11" i="12"/>
  <c r="G10" i="12" s="1"/>
  <c r="G6" i="12" s="1"/>
  <c r="C18" i="14"/>
  <c r="F38" i="4" s="1"/>
  <c r="H18" i="14"/>
  <c r="J153" i="14"/>
  <c r="I153" i="14"/>
  <c r="I125" i="14"/>
  <c r="J125" i="14"/>
  <c r="I8" i="14"/>
  <c r="J41" i="14"/>
  <c r="I41" i="14"/>
  <c r="C93" i="14"/>
  <c r="F113" i="4" s="1"/>
  <c r="H93" i="14"/>
  <c r="F11" i="12"/>
  <c r="F10" i="12" s="1"/>
  <c r="F6" i="12" s="1"/>
  <c r="G88" i="14"/>
  <c r="G86" i="14"/>
  <c r="G73" i="14"/>
  <c r="G11" i="14"/>
  <c r="C135" i="14"/>
  <c r="F155" i="4" s="1"/>
  <c r="H135" i="14"/>
  <c r="G24" i="14"/>
  <c r="G20" i="14"/>
  <c r="J4" i="14"/>
  <c r="I4" i="14"/>
  <c r="C4" i="14"/>
  <c r="F24" i="4" s="1"/>
  <c r="D26" i="13" s="1"/>
  <c r="J149" i="14" l="1"/>
  <c r="J116" i="14"/>
  <c r="K116" i="14" s="1"/>
  <c r="L116" i="14" s="1"/>
  <c r="M116" i="14" s="1"/>
  <c r="J12" i="14"/>
  <c r="K12" i="14" s="1"/>
  <c r="J136" i="14"/>
  <c r="K136" i="14" s="1"/>
  <c r="L136" i="14" s="1"/>
  <c r="M136" i="14" s="1"/>
  <c r="I97" i="14"/>
  <c r="K97" i="14" s="1"/>
  <c r="L97" i="14" s="1"/>
  <c r="M97" i="14" s="1"/>
  <c r="I102" i="14"/>
  <c r="K102" i="14" s="1"/>
  <c r="L102" i="14" s="1"/>
  <c r="M102" i="14" s="1"/>
  <c r="B15" i="12"/>
  <c r="B20" i="12"/>
  <c r="E20" i="12"/>
  <c r="I20" i="12"/>
  <c r="I15" i="12"/>
  <c r="K66" i="14"/>
  <c r="L66" i="14" s="1"/>
  <c r="M66" i="14" s="1"/>
  <c r="K59" i="14"/>
  <c r="L59" i="14" s="1"/>
  <c r="M59" i="14" s="1"/>
  <c r="K141" i="14"/>
  <c r="L141" i="14" s="1"/>
  <c r="M141" i="14" s="1"/>
  <c r="E26" i="13"/>
  <c r="J104" i="14"/>
  <c r="J91" i="14"/>
  <c r="K91" i="14" s="1"/>
  <c r="L91" i="14" s="1"/>
  <c r="M91" i="14" s="1"/>
  <c r="K142" i="14"/>
  <c r="L142" i="14" s="1"/>
  <c r="M142" i="14" s="1"/>
  <c r="I139" i="14"/>
  <c r="J139" i="14"/>
  <c r="F15" i="12"/>
  <c r="F20" i="12"/>
  <c r="H15" i="12"/>
  <c r="H20" i="12"/>
  <c r="I25" i="14"/>
  <c r="J9" i="12" s="1"/>
  <c r="J8" i="12" s="1"/>
  <c r="J5" i="12" s="1"/>
  <c r="J21" i="14"/>
  <c r="I23" i="14"/>
  <c r="K23" i="14" s="1"/>
  <c r="H13" i="12" s="1"/>
  <c r="H12" i="12" s="1"/>
  <c r="K51" i="14"/>
  <c r="L51" i="14" s="1"/>
  <c r="M51" i="14" s="1"/>
  <c r="J36" i="14"/>
  <c r="K36" i="14" s="1"/>
  <c r="L36" i="14" s="1"/>
  <c r="M36" i="14" s="1"/>
  <c r="K133" i="14"/>
  <c r="L133" i="14" s="1"/>
  <c r="M133" i="14" s="1"/>
  <c r="I101" i="14"/>
  <c r="K101" i="14" s="1"/>
  <c r="L101" i="14" s="1"/>
  <c r="M101" i="14" s="1"/>
  <c r="J101" i="14"/>
  <c r="I112" i="14"/>
  <c r="K112" i="14" s="1"/>
  <c r="L112" i="14" s="1"/>
  <c r="M112" i="14" s="1"/>
  <c r="J112" i="14"/>
  <c r="J122" i="14"/>
  <c r="I122" i="14"/>
  <c r="H9" i="12"/>
  <c r="H8" i="12" s="1"/>
  <c r="H5" i="12" s="1"/>
  <c r="I31" i="14"/>
  <c r="K31" i="14" s="1"/>
  <c r="L31" i="14" s="1"/>
  <c r="M31" i="14" s="1"/>
  <c r="I33" i="14"/>
  <c r="K33" i="14" s="1"/>
  <c r="L33" i="14" s="1"/>
  <c r="M33" i="14" s="1"/>
  <c r="I146" i="14"/>
  <c r="K146" i="14" s="1"/>
  <c r="L146" i="14" s="1"/>
  <c r="M146" i="14" s="1"/>
  <c r="I6" i="14"/>
  <c r="J6" i="14"/>
  <c r="J10" i="14"/>
  <c r="C11" i="12" s="1"/>
  <c r="C10" i="12" s="1"/>
  <c r="C6" i="12" s="1"/>
  <c r="I10" i="14"/>
  <c r="J130" i="14"/>
  <c r="I130" i="14"/>
  <c r="I148" i="14"/>
  <c r="K148" i="14" s="1"/>
  <c r="L148" i="14" s="1"/>
  <c r="M148" i="14" s="1"/>
  <c r="J148" i="14"/>
  <c r="K9" i="14"/>
  <c r="J24" i="14"/>
  <c r="K24" i="14" s="1"/>
  <c r="J28" i="14"/>
  <c r="I28" i="14"/>
  <c r="J35" i="14"/>
  <c r="I35" i="14"/>
  <c r="I27" i="14"/>
  <c r="K9" i="12" s="1"/>
  <c r="K8" i="12" s="1"/>
  <c r="K5" i="12" s="1"/>
  <c r="J27" i="14"/>
  <c r="K11" i="12" s="1"/>
  <c r="K10" i="12" s="1"/>
  <c r="K6" i="12" s="1"/>
  <c r="I32" i="14"/>
  <c r="J32" i="14"/>
  <c r="I13" i="12"/>
  <c r="I12" i="12" s="1"/>
  <c r="I11" i="12"/>
  <c r="I10" i="12" s="1"/>
  <c r="I6" i="12" s="1"/>
  <c r="K74" i="14"/>
  <c r="L74" i="14" s="1"/>
  <c r="M74" i="14" s="1"/>
  <c r="C9" i="12"/>
  <c r="C8" i="12" s="1"/>
  <c r="C5" i="12" s="1"/>
  <c r="K124" i="14"/>
  <c r="L124" i="14" s="1"/>
  <c r="M124" i="14" s="1"/>
  <c r="K81" i="14"/>
  <c r="L81" i="14" s="1"/>
  <c r="M81" i="14" s="1"/>
  <c r="K99" i="14"/>
  <c r="L99" i="14" s="1"/>
  <c r="M99" i="14" s="1"/>
  <c r="K108" i="14"/>
  <c r="L108" i="14" s="1"/>
  <c r="M108" i="14" s="1"/>
  <c r="K50" i="14"/>
  <c r="L50" i="14" s="1"/>
  <c r="M50" i="14" s="1"/>
  <c r="K42" i="14"/>
  <c r="L42" i="14" s="1"/>
  <c r="M42" i="14" s="1"/>
  <c r="K151" i="14"/>
  <c r="L151" i="14" s="1"/>
  <c r="M151" i="14" s="1"/>
  <c r="K65" i="14"/>
  <c r="L65" i="14" s="1"/>
  <c r="M65" i="14" s="1"/>
  <c r="K49" i="14"/>
  <c r="L49" i="14" s="1"/>
  <c r="M49" i="14" s="1"/>
  <c r="K98" i="14"/>
  <c r="L98" i="14" s="1"/>
  <c r="M98" i="14" s="1"/>
  <c r="K79" i="14"/>
  <c r="L79" i="14" s="1"/>
  <c r="M79" i="14" s="1"/>
  <c r="K22" i="14"/>
  <c r="K53" i="14"/>
  <c r="L53" i="14" s="1"/>
  <c r="M53" i="14" s="1"/>
  <c r="K39" i="14"/>
  <c r="L39" i="14" s="1"/>
  <c r="M39" i="14" s="1"/>
  <c r="K5" i="14"/>
  <c r="K123" i="14"/>
  <c r="L123" i="14" s="1"/>
  <c r="M123" i="14" s="1"/>
  <c r="J20" i="12"/>
  <c r="J15" i="12"/>
  <c r="K127" i="14"/>
  <c r="L127" i="14" s="1"/>
  <c r="M127" i="14" s="1"/>
  <c r="K73" i="14"/>
  <c r="L73" i="14" s="1"/>
  <c r="M73" i="14" s="1"/>
  <c r="K21" i="14"/>
  <c r="K117" i="14"/>
  <c r="L117" i="14" s="1"/>
  <c r="M117" i="14" s="1"/>
  <c r="K16" i="14"/>
  <c r="B11" i="12"/>
  <c r="B10" i="12" s="1"/>
  <c r="B6" i="12" s="1"/>
  <c r="K8" i="14"/>
  <c r="K125" i="14"/>
  <c r="L125" i="14" s="1"/>
  <c r="M125" i="14" s="1"/>
  <c r="K90" i="14"/>
  <c r="L90" i="14" s="1"/>
  <c r="M90" i="14" s="1"/>
  <c r="K7" i="14"/>
  <c r="K100" i="14"/>
  <c r="L100" i="14" s="1"/>
  <c r="M100" i="14" s="1"/>
  <c r="K118" i="14"/>
  <c r="L118" i="14" s="1"/>
  <c r="M118" i="14" s="1"/>
  <c r="K54" i="14"/>
  <c r="L54" i="14" s="1"/>
  <c r="M54" i="14" s="1"/>
  <c r="I93" i="14"/>
  <c r="J93" i="14"/>
  <c r="C20" i="12"/>
  <c r="C15" i="12"/>
  <c r="I92" i="14"/>
  <c r="J92" i="14"/>
  <c r="G26" i="13"/>
  <c r="C27" i="13"/>
  <c r="G27" i="13"/>
  <c r="E27" i="13"/>
  <c r="D27" i="13"/>
  <c r="K4" i="14"/>
  <c r="J135" i="14"/>
  <c r="I135" i="14"/>
  <c r="K41" i="14"/>
  <c r="L41" i="14" s="1"/>
  <c r="M41" i="14" s="1"/>
  <c r="K25" i="14"/>
  <c r="K153" i="14"/>
  <c r="L153" i="14" s="1"/>
  <c r="M153" i="14" s="1"/>
  <c r="J18" i="14"/>
  <c r="D11" i="12" s="1"/>
  <c r="D10" i="12" s="1"/>
  <c r="D6" i="12" s="1"/>
  <c r="I18" i="14"/>
  <c r="K20" i="14"/>
  <c r="K104" i="14"/>
  <c r="L104" i="14" s="1"/>
  <c r="M104" i="14" s="1"/>
  <c r="K149" i="14"/>
  <c r="L149" i="14" s="1"/>
  <c r="M149" i="14" s="1"/>
  <c r="K17" i="14"/>
  <c r="B28" i="13" a="1"/>
  <c r="B28" i="13" s="1"/>
  <c r="I107" i="14"/>
  <c r="J107" i="14"/>
  <c r="I109" i="14"/>
  <c r="J109" i="14"/>
  <c r="J111" i="14"/>
  <c r="I111" i="14"/>
  <c r="J132" i="14"/>
  <c r="I132" i="14"/>
  <c r="K137" i="14"/>
  <c r="L137" i="14" s="1"/>
  <c r="M137" i="14" s="1"/>
  <c r="J147" i="14"/>
  <c r="I147" i="14"/>
  <c r="I150" i="14"/>
  <c r="J150" i="14"/>
  <c r="I94" i="14"/>
  <c r="J94" i="14"/>
  <c r="I96" i="14"/>
  <c r="J96" i="14"/>
  <c r="K70" i="14"/>
  <c r="L70" i="14" s="1"/>
  <c r="M70" i="14" s="1"/>
  <c r="K38" i="14"/>
  <c r="L38" i="14" s="1"/>
  <c r="M38" i="14" s="1"/>
  <c r="K131" i="14"/>
  <c r="L131" i="14" s="1"/>
  <c r="M131" i="14" s="1"/>
  <c r="K95" i="14"/>
  <c r="L95" i="14" s="1"/>
  <c r="M95" i="14" s="1"/>
  <c r="I7" i="12" l="1"/>
  <c r="H7" i="12"/>
  <c r="K139" i="14"/>
  <c r="L139" i="14" s="1"/>
  <c r="M139" i="14" s="1"/>
  <c r="E11" i="12"/>
  <c r="E10" i="12" s="1"/>
  <c r="E6" i="12" s="1"/>
  <c r="E9" i="12"/>
  <c r="E8" i="12" s="1"/>
  <c r="E5" i="12" s="1"/>
  <c r="K6" i="14"/>
  <c r="K32" i="14"/>
  <c r="L32" i="14" s="1"/>
  <c r="M32" i="14" s="1"/>
  <c r="K27" i="14"/>
  <c r="E13" i="12" s="1"/>
  <c r="L24" i="14" s="1"/>
  <c r="M24" i="14" s="1"/>
  <c r="B9" i="12"/>
  <c r="B8" i="12" s="1"/>
  <c r="K130" i="14"/>
  <c r="L130" i="14" s="1"/>
  <c r="M130" i="14" s="1"/>
  <c r="K10" i="14"/>
  <c r="K122" i="14"/>
  <c r="L122" i="14" s="1"/>
  <c r="M122" i="14" s="1"/>
  <c r="K35" i="14"/>
  <c r="L35" i="14" s="1"/>
  <c r="M35" i="14" s="1"/>
  <c r="K28" i="14"/>
  <c r="L28" i="14" s="1"/>
  <c r="M28" i="14" s="1"/>
  <c r="F13" i="12"/>
  <c r="F12" i="12" s="1"/>
  <c r="F7" i="12" s="1"/>
  <c r="J13" i="12"/>
  <c r="J12" i="12" s="1"/>
  <c r="J7" i="12" s="1"/>
  <c r="G13" i="12"/>
  <c r="G12" i="12" s="1"/>
  <c r="G7" i="12" s="1"/>
  <c r="I27" i="13"/>
  <c r="K96" i="14"/>
  <c r="L96" i="14" s="1"/>
  <c r="M96" i="14" s="1"/>
  <c r="K94" i="14"/>
  <c r="L94" i="14" s="1"/>
  <c r="M94" i="14" s="1"/>
  <c r="K150" i="14"/>
  <c r="L150" i="14" s="1"/>
  <c r="M150" i="14" s="1"/>
  <c r="K132" i="14"/>
  <c r="L132" i="14" s="1"/>
  <c r="M132" i="14" s="1"/>
  <c r="K111" i="14"/>
  <c r="L111" i="14" s="1"/>
  <c r="M111" i="14" s="1"/>
  <c r="K92" i="14"/>
  <c r="L92" i="14" s="1"/>
  <c r="M92" i="14" s="1"/>
  <c r="B29" i="13" a="1"/>
  <c r="B29" i="13" s="1"/>
  <c r="B30" i="13" s="1" a="1"/>
  <c r="B30" i="13" s="1"/>
  <c r="K18" i="14"/>
  <c r="D13" i="12" s="1"/>
  <c r="L17" i="14" s="1"/>
  <c r="M17" i="14" s="1"/>
  <c r="D9" i="12"/>
  <c r="D8" i="12" s="1"/>
  <c r="D5" i="12" s="1"/>
  <c r="B13" i="12"/>
  <c r="I26" i="13"/>
  <c r="C28" i="13"/>
  <c r="G28" i="13"/>
  <c r="D28" i="13"/>
  <c r="E28" i="13"/>
  <c r="K147" i="14"/>
  <c r="L147" i="14" s="1"/>
  <c r="M147" i="14" s="1"/>
  <c r="K109" i="14"/>
  <c r="L109" i="14" s="1"/>
  <c r="M109" i="14" s="1"/>
  <c r="K107" i="14"/>
  <c r="L107" i="14" s="1"/>
  <c r="M107" i="14" s="1"/>
  <c r="K135" i="14"/>
  <c r="L135" i="14" s="1"/>
  <c r="M135" i="14" s="1"/>
  <c r="K93" i="14"/>
  <c r="L93" i="14" s="1"/>
  <c r="M93" i="14" s="1"/>
  <c r="I17" i="13" l="1"/>
  <c r="B5" i="12"/>
  <c r="E12" i="12"/>
  <c r="E7" i="12" s="1"/>
  <c r="L23" i="14"/>
  <c r="M23" i="14" s="1"/>
  <c r="I28" i="13"/>
  <c r="K13" i="12"/>
  <c r="L4" i="14"/>
  <c r="M4" i="14" s="1"/>
  <c r="L40" i="14"/>
  <c r="M40" i="14" s="1"/>
  <c r="C13" i="12"/>
  <c r="L10" i="14" s="1"/>
  <c r="M10" i="14" s="1"/>
  <c r="L22" i="14"/>
  <c r="M22" i="14" s="1"/>
  <c r="L25" i="14"/>
  <c r="M25" i="14" s="1"/>
  <c r="L21" i="14"/>
  <c r="M21" i="14" s="1"/>
  <c r="L20" i="14"/>
  <c r="M20" i="14" s="1"/>
  <c r="D12" i="12"/>
  <c r="D7" i="12" s="1"/>
  <c r="L19" i="14"/>
  <c r="M19" i="14" s="1"/>
  <c r="L5" i="14"/>
  <c r="M5" i="14" s="1"/>
  <c r="L6" i="14"/>
  <c r="M6" i="14" s="1"/>
  <c r="B12" i="12"/>
  <c r="B7" i="12" s="1"/>
  <c r="L8" i="14"/>
  <c r="M8" i="14" s="1"/>
  <c r="L7" i="14"/>
  <c r="M7" i="14" s="1"/>
  <c r="L18" i="14"/>
  <c r="M18" i="14" s="1"/>
  <c r="G30" i="13"/>
  <c r="I30" i="13"/>
  <c r="C30" i="13"/>
  <c r="D30" i="13"/>
  <c r="E30" i="13"/>
  <c r="D29" i="13"/>
  <c r="E29" i="13"/>
  <c r="C29" i="13"/>
  <c r="G29" i="13"/>
  <c r="I29" i="13"/>
  <c r="B31" i="13" a="1"/>
  <c r="B31" i="13" s="1"/>
  <c r="K12" i="12" l="1"/>
  <c r="K7" i="12" s="1"/>
  <c r="L26" i="14"/>
  <c r="M26" i="14" s="1"/>
  <c r="L27" i="14"/>
  <c r="M27" i="14" s="1"/>
  <c r="L9" i="14"/>
  <c r="M9" i="14" s="1"/>
  <c r="C12" i="12"/>
  <c r="C7" i="12" s="1"/>
  <c r="L14" i="14"/>
  <c r="M14" i="14" s="1"/>
  <c r="L12" i="14"/>
  <c r="M12" i="14" s="1"/>
  <c r="L15" i="14"/>
  <c r="M15" i="14" s="1"/>
  <c r="L13" i="14"/>
  <c r="M13" i="14" s="1"/>
  <c r="L11" i="14"/>
  <c r="M11" i="14" s="1"/>
  <c r="L16" i="14"/>
  <c r="M16" i="14" s="1"/>
  <c r="D31" i="13"/>
  <c r="G31" i="13"/>
  <c r="E31" i="13"/>
  <c r="I31" i="13"/>
  <c r="C31" i="13"/>
  <c r="B32" i="13" a="1"/>
  <c r="B32" i="13" s="1"/>
  <c r="B33" i="13" s="1" a="1"/>
  <c r="B33" i="13" s="1"/>
  <c r="I33" i="13" l="1"/>
  <c r="E33" i="13"/>
  <c r="G33" i="13"/>
  <c r="D33" i="13"/>
  <c r="C33" i="13"/>
  <c r="B34" i="13" a="1"/>
  <c r="B34" i="13" s="1"/>
  <c r="G32" i="13"/>
  <c r="D32" i="13"/>
  <c r="C32" i="13"/>
  <c r="E32" i="13"/>
  <c r="I32" i="13"/>
  <c r="D34" i="13" l="1"/>
  <c r="E34" i="13"/>
  <c r="C34" i="13"/>
  <c r="I34" i="13"/>
  <c r="G34" i="13"/>
  <c r="B35" i="13" a="1"/>
  <c r="B35" i="13" s="1"/>
  <c r="E35" i="13" l="1"/>
  <c r="D35" i="13"/>
  <c r="I35" i="13"/>
  <c r="G35" i="13"/>
  <c r="C35" i="13"/>
  <c r="B36" i="13" a="1"/>
  <c r="B36" i="13" s="1"/>
  <c r="G36" i="13" l="1"/>
  <c r="C36" i="13"/>
  <c r="I36" i="13"/>
  <c r="D36" i="13"/>
  <c r="E36" i="13"/>
  <c r="B37" i="13" a="1"/>
  <c r="B37" i="13" s="1"/>
  <c r="I37" i="13" l="1"/>
  <c r="G37" i="13"/>
  <c r="D37" i="13"/>
  <c r="E37" i="13"/>
  <c r="C37" i="13"/>
  <c r="B38" i="13"/>
  <c r="C38" i="13" l="1"/>
  <c r="D38" i="13"/>
  <c r="E38" i="13"/>
  <c r="G38" i="13"/>
  <c r="I38" i="13"/>
  <c r="B39" i="13" a="1"/>
  <c r="B39" i="13" s="1"/>
  <c r="G39" i="13" l="1"/>
  <c r="E39" i="13"/>
  <c r="C39" i="13"/>
  <c r="D39" i="13"/>
  <c r="I39" i="13"/>
  <c r="B40" i="13"/>
  <c r="D40" i="13" l="1"/>
  <c r="E40" i="13"/>
  <c r="C40" i="13"/>
  <c r="G40" i="13"/>
  <c r="I40" i="13"/>
  <c r="B41" i="13" a="1"/>
  <c r="B41" i="13" s="1"/>
  <c r="G41" i="13" l="1"/>
  <c r="C41" i="13"/>
  <c r="E41" i="13"/>
  <c r="D41" i="13"/>
  <c r="I41" i="13"/>
  <c r="B42" i="13" a="1"/>
  <c r="B42" i="13" s="1"/>
  <c r="G42" i="13" l="1"/>
  <c r="I42" i="13"/>
  <c r="E42" i="13"/>
  <c r="D42" i="13"/>
  <c r="C42" i="13"/>
  <c r="B43" i="13" a="1"/>
  <c r="B43" i="13" s="1"/>
  <c r="I43" i="13" l="1"/>
  <c r="G43" i="13"/>
  <c r="E43" i="13"/>
  <c r="C43" i="13"/>
  <c r="D43" i="13"/>
  <c r="B44" i="13" a="1"/>
  <c r="B44" i="13" s="1"/>
  <c r="E44" i="13" l="1"/>
  <c r="C44" i="13"/>
  <c r="G44" i="13"/>
  <c r="I44" i="13"/>
  <c r="D44" i="13"/>
  <c r="B45" i="13" a="1"/>
  <c r="B45" i="13" s="1"/>
  <c r="I45" i="13" l="1"/>
  <c r="G45" i="13"/>
  <c r="C45" i="13"/>
  <c r="C46" i="13" s="1"/>
  <c r="C4" i="13" s="1"/>
  <c r="D45" i="13"/>
  <c r="E45" i="13"/>
  <c r="G46" i="13" l="1"/>
  <c r="H45" i="13" s="1"/>
  <c r="E46" i="13"/>
  <c r="I46" i="13"/>
  <c r="J27" i="13" l="1"/>
  <c r="K27" i="13" s="1"/>
  <c r="J26" i="13"/>
  <c r="J28" i="13"/>
  <c r="K28" i="13" s="1"/>
  <c r="J29" i="13"/>
  <c r="K29" i="13" s="1"/>
  <c r="J30" i="13"/>
  <c r="K30" i="13" s="1"/>
  <c r="J31" i="13"/>
  <c r="K31" i="13" s="1"/>
  <c r="J33" i="13"/>
  <c r="J32" i="13"/>
  <c r="K32" i="13" s="1"/>
  <c r="J34" i="13"/>
  <c r="K34" i="13" s="1"/>
  <c r="J35" i="13"/>
  <c r="K35" i="13" s="1"/>
  <c r="J36" i="13"/>
  <c r="K36" i="13" s="1"/>
  <c r="J37" i="13"/>
  <c r="K37" i="13" s="1"/>
  <c r="J38" i="13"/>
  <c r="K38" i="13" s="1"/>
  <c r="J39" i="13"/>
  <c r="K39" i="13" s="1"/>
  <c r="J40" i="13"/>
  <c r="K40" i="13" s="1"/>
  <c r="J41" i="13"/>
  <c r="K41" i="13" s="1"/>
  <c r="J42" i="13"/>
  <c r="K42" i="13" s="1"/>
  <c r="J43" i="13"/>
  <c r="K43" i="13" s="1"/>
  <c r="J44" i="13"/>
  <c r="K44" i="13" s="1"/>
  <c r="C14" i="13"/>
  <c r="F26" i="13"/>
  <c r="F27" i="13"/>
  <c r="F28" i="13"/>
  <c r="F29" i="13"/>
  <c r="F30" i="13"/>
  <c r="F31" i="13"/>
  <c r="F32" i="13"/>
  <c r="F33" i="13"/>
  <c r="F34" i="13"/>
  <c r="F35" i="13"/>
  <c r="F36" i="13"/>
  <c r="F37" i="13"/>
  <c r="F38" i="13"/>
  <c r="F39" i="13"/>
  <c r="F40" i="13"/>
  <c r="F41" i="13"/>
  <c r="F42" i="13"/>
  <c r="F43" i="13"/>
  <c r="F44" i="13"/>
  <c r="J45" i="13"/>
  <c r="K45" i="13" s="1"/>
  <c r="F45" i="13"/>
  <c r="I14" i="13"/>
  <c r="H27" i="13"/>
  <c r="H26" i="13"/>
  <c r="H28" i="13"/>
  <c r="H29" i="13"/>
  <c r="H30" i="13"/>
  <c r="H31" i="13"/>
  <c r="H32" i="13"/>
  <c r="H33" i="13"/>
  <c r="H34" i="13"/>
  <c r="H35" i="13"/>
  <c r="H36" i="13"/>
  <c r="H37" i="13"/>
  <c r="H38" i="13"/>
  <c r="H39" i="13"/>
  <c r="H40" i="13"/>
  <c r="H41" i="13"/>
  <c r="H42" i="13"/>
  <c r="H43" i="13"/>
  <c r="H44" i="13"/>
  <c r="H46" i="13" l="1"/>
  <c r="C9" i="13"/>
  <c r="I18" i="13" s="1"/>
  <c r="I15" i="13"/>
  <c r="C15" i="13"/>
  <c r="J46" i="13"/>
  <c r="K26" i="13"/>
  <c r="K46" i="13" s="1"/>
  <c r="F46" i="13"/>
  <c r="I16" i="13" l="1"/>
  <c r="H11" i="17"/>
  <c r="C18" i="13"/>
  <c r="C16" i="13"/>
  <c r="C11" i="13"/>
  <c r="D9" i="13"/>
  <c r="C10" i="13"/>
  <c r="D10" i="13" l="1"/>
  <c r="C21" i="13" s="1"/>
  <c r="H9" i="17" s="1"/>
  <c r="I21" i="13"/>
  <c r="H7" i="17" s="1"/>
  <c r="I20" i="13"/>
  <c r="E7" i="17" s="1"/>
  <c r="D11" i="13"/>
  <c r="C20" i="13" s="1"/>
</calcChain>
</file>

<file path=xl/sharedStrings.xml><?xml version="1.0" encoding="utf-8"?>
<sst xmlns="http://schemas.openxmlformats.org/spreadsheetml/2006/main" count="319" uniqueCount="191">
  <si>
    <t>Attachment A - Bid Package Workbook Instructions</t>
  </si>
  <si>
    <t>NYSERDA and Con Edison will use Levelized Cost/MMBtu (bid/expected lifetime savings) to compare bids using a common metric. Only one worksheet requires user inputs: Portfolio Composition. 
Please note that the example measures, predicted savings, estimated useful life (EUL), requested contract total, and all other numbers in the Portfolio Composition tab are provided to demonstrate this workbook's functionality. They are in no way intended to indicate realistic scenarios or desired responses to this solicitation. </t>
  </si>
  <si>
    <t>Portfolio Composition Instructions</t>
  </si>
  <si>
    <t xml:space="preserve">Enter your bid/total requested contract amount in Cell C2. This is the total amount of funding you are seeking for all Portfolio performance payments. The bid/total requested contract amount should NOT include funds for the Gas Kicker (that amount will be calculated separately and added to the contract value during contracting). While funds will be reserved for contracted Portfolio Managers, payments will be made on a performance basis, so the total value paid out during the Performance Period may be less or more than the requested contract value. </t>
  </si>
  <si>
    <t>In this worksheet, there is space provided for up to 150 measures and 10 sub-portfolios. Sub-portfolios represent different target customers and different measure packages that may be combined to form one single Portfolio. 
For each sub-portfolio you would like to include in your bid, please populate the following in the dark blue cells (please note: workbook calclations will not be executed correctly if this infomation is not added):</t>
  </si>
  <si>
    <t>1. The territory in which the targeted sites are located</t>
  </si>
  <si>
    <t>2. The general building end use of the targeted sites</t>
  </si>
  <si>
    <t>3. The target number of sites expected to adopt the offering for the sub-portfolio</t>
  </si>
  <si>
    <t>For each measure included in your portfolio during the two-year implementation period, please populate the light blue cells, also listed below. An example is provided to guide your inputs.</t>
  </si>
  <si>
    <t>1. The sub-portfolio in which the measure will be included</t>
  </si>
  <si>
    <r>
      <t>2. Measure description (this should be reported consistently at the product category level (e.g. Lighting, Hot Water Heater, etc.); additional details regarding the anticipated measures proposed in this bid package as well as assumptions use</t>
    </r>
    <r>
      <rPr>
        <sz val="18"/>
        <rFont val="Calibri"/>
        <family val="2"/>
        <scheme val="minor"/>
      </rPr>
      <t xml:space="preserve">d to determine predicted savings, EUL, etc. should be included in Section 3 of your proposal). Measure descriptions and input examples have been included referencing New York State TRM Version 7 and other regional sources for illustrative purposes only. While the New York State TRM should be used when relevant, your response should include measure descriptions and input values appropriate for each sub-portfolio being proposed and may reference other sources as applicable. </t>
    </r>
    <r>
      <rPr>
        <sz val="18"/>
        <color theme="1"/>
        <rFont val="Calibri"/>
        <family val="2"/>
        <scheme val="minor"/>
      </rPr>
      <t xml:space="preserve"> </t>
    </r>
  </si>
  <si>
    <t>3. Annual unit energy savings for electricity (kWh), both positive and negative savings values should be included</t>
  </si>
  <si>
    <t>4. Annual unit energy savings for gas (therms), both positive and negative savings values should be included</t>
  </si>
  <si>
    <t>5. Unit of measure</t>
  </si>
  <si>
    <t>6. The effective useful life (EUL)</t>
  </si>
  <si>
    <t>7. Expected volume of installations per project</t>
  </si>
  <si>
    <t>Bid Results</t>
  </si>
  <si>
    <r>
      <rPr>
        <sz val="18"/>
        <rFont val="Calibri"/>
        <family val="2"/>
        <scheme val="minor"/>
      </rPr>
      <t xml:space="preserve">The remaining tabs are locked and cannot be modified. To review your bid, go to the Bid Results tab. Cells H7 and H9 display how much you will be paid per therm and kWh saved, respectively, during the Performance Period for each unit of energy saved. Portfolios that target natural gas savings in Westchester during January and February will be paid at 2x the Payment/therm in Cell H7. Cell E7 displays the Levelized Cost/MMBtu of your bid over the lifetime of your installed measures. A Levelized Cost ceiling of $12/MMBtu has been established for delivering gas and electric savings under this RFP. The proposed Levelized Cost/MMBtu will be the primary metric used when scoring the cost effectiveness of proposals. </t>
    </r>
    <r>
      <rPr>
        <sz val="18"/>
        <color theme="1"/>
        <rFont val="Calibri"/>
        <family val="2"/>
        <scheme val="minor"/>
      </rPr>
      <t xml:space="preserve">
</t>
    </r>
  </si>
  <si>
    <t>Measure Summary</t>
  </si>
  <si>
    <t>The Measure Summary tab can be used to review the total savings from each measure on a per project and sub-portfolio basis.</t>
  </si>
  <si>
    <t>Sub-Portfolio Summary</t>
  </si>
  <si>
    <t>The Sub-Portfolio Summary tab can be used to review the average savings per project, the total savings, and the estimated depth of savings.</t>
  </si>
  <si>
    <t>Portfolio Summary</t>
  </si>
  <si>
    <t>The Portfolio Summary tab can be used to review the summation of all proposed sub-portfolios, including a summary of all savings and measures proposed.</t>
  </si>
  <si>
    <t xml:space="preserve">Note: If you need more measure rows or other adjustments to this workbook, let us know and we will send you a revised workbook.  </t>
  </si>
  <si>
    <t>* Yellow tabs are for reference and do not require input.</t>
  </si>
  <si>
    <t>Bid/Total Requested Contract:</t>
  </si>
  <si>
    <t>Field</t>
  </si>
  <si>
    <t>Sub-Portfolio 1</t>
  </si>
  <si>
    <t>Sub-Portfolio 2</t>
  </si>
  <si>
    <t>Sub-Portfolio 3</t>
  </si>
  <si>
    <t>Sub-Portfolio 4</t>
  </si>
  <si>
    <t>Sub-Portfolio 5</t>
  </si>
  <si>
    <t>Sub-Portfolio 6</t>
  </si>
  <si>
    <t>Sub-Portfolio 7</t>
  </si>
  <si>
    <t>Sub-Portfolio 8</t>
  </si>
  <si>
    <t>Sub-Portfolio 9</t>
  </si>
  <si>
    <t>Sub-Portfolio 10</t>
  </si>
  <si>
    <t>Territory</t>
  </si>
  <si>
    <t>Westchester</t>
  </si>
  <si>
    <t>Staten Island</t>
  </si>
  <si>
    <t>Building End Use</t>
  </si>
  <si>
    <t>Small Office</t>
  </si>
  <si>
    <t>Small Retail</t>
  </si>
  <si>
    <t>Miscellaneous/Entertainment</t>
  </si>
  <si>
    <t>Number of Projects</t>
  </si>
  <si>
    <t>Sub-Portfolio</t>
  </si>
  <si>
    <t>Measure Description</t>
  </si>
  <si>
    <t>Annual Unit Energy Savings (kWh)</t>
  </si>
  <si>
    <t>Annual Unit Energy Savings (Therms)</t>
  </si>
  <si>
    <t>Units</t>
  </si>
  <si>
    <t xml:space="preserve">EUL </t>
  </si>
  <si>
    <t>Expected Volume Per Project (# units on average)</t>
  </si>
  <si>
    <t>Advanced Power Strips (Tier 1)</t>
  </si>
  <si>
    <t> per device </t>
  </si>
  <si>
    <t>DHW Control - Faucet Aerator</t>
  </si>
  <si>
    <t>Lighting (LED screw-in bulb)</t>
  </si>
  <si>
    <t> per bulb </t>
  </si>
  <si>
    <t>Pre-Rinse Spray Valve</t>
  </si>
  <si>
    <t>HVAC Controls (Programmable t-stat)</t>
  </si>
  <si>
    <t> per unit </t>
  </si>
  <si>
    <t>Lighting (LED Fixture)</t>
  </si>
  <si>
    <t> per fixture </t>
  </si>
  <si>
    <t>Lighting Controls (Occupancy Sensor)</t>
  </si>
  <si>
    <t xml:space="preserve">Heat Pump </t>
  </si>
  <si>
    <t>Refrigeration (Case LED)</t>
  </si>
  <si>
    <t>Refrigeration (Door Strip)</t>
  </si>
  <si>
    <t>Refrigeration (Evap. Fan Controls)</t>
  </si>
  <si>
    <t>Levelized Cost/MMBtu</t>
  </si>
  <si>
    <t>Payment/Therm</t>
  </si>
  <si>
    <t>Payment/kWh</t>
  </si>
  <si>
    <t>Weighted EUL</t>
  </si>
  <si>
    <t>Number of Projects in Sub-Portfolio</t>
  </si>
  <si>
    <t>Expected Volume per Project (# units)</t>
  </si>
  <si>
    <t>Annual Total kWh per Project</t>
  </si>
  <si>
    <t>Annual Total Therms per Project</t>
  </si>
  <si>
    <t>Annual Total MMBtu per Project (combined Electric and Natural Gas Savings)</t>
  </si>
  <si>
    <t>Total Volume in Sub-Portfolio (# units)</t>
  </si>
  <si>
    <t>Annual Total kWh in Sub-Portfolio</t>
  </si>
  <si>
    <t>Annual Total Therms in Sub-Portfolio</t>
  </si>
  <si>
    <t>Annual Total MMBtu in Sub-Portfolio (combined Electric and Natural Gas Savings)</t>
  </si>
  <si>
    <t>BTU Share within Sub-Portfolio</t>
  </si>
  <si>
    <t>Weighted EUL within Sub-Portfolio</t>
  </si>
  <si>
    <t>Estimated Depth of Electric Savings</t>
  </si>
  <si>
    <t>Estimated Depth of Natural Gas Savings</t>
  </si>
  <si>
    <t>Estimated Depth of Total Combined Savings</t>
  </si>
  <si>
    <t>Average Electric Savings per Project (kWh)</t>
  </si>
  <si>
    <t>Electric Savings per Sub-Portfolio (kWh)</t>
  </si>
  <si>
    <t>Average Natural Gas Savings per Project (Therms)</t>
  </si>
  <si>
    <t>Natural Gas Savings per Sub-Portfolio (Therms)</t>
  </si>
  <si>
    <t>Average Combined Savings per Project (MMBtu)</t>
  </si>
  <si>
    <t>Combined Savings per Sub-Portfolio (MMBtu)</t>
  </si>
  <si>
    <t>Average Annual Baseline Electric Consumption per Targeted Site (kWh)</t>
  </si>
  <si>
    <t>Total Annual Baseline Electric Consumption per Sub-Portfolio (kWh)</t>
  </si>
  <si>
    <t>Average Annual Baseline Natural Gas Consumption per Targeted Site (Therms)</t>
  </si>
  <si>
    <t>Total Annual Baseline Natural Gas Consumption per Sub-Portfolio (Therms)</t>
  </si>
  <si>
    <t>Average Annual Combined Baseline Consumption per Targeted Site (MMBtu)</t>
  </si>
  <si>
    <t>Total Annual Combined Baseline Consumption per Sub-Portfolio (MMBtu)</t>
  </si>
  <si>
    <t>Average Combined Baseline Energy Consumption per Project (MMBtu)</t>
  </si>
  <si>
    <t>Portfolio Overview</t>
  </si>
  <si>
    <t>Number of Installed Measures</t>
  </si>
  <si>
    <t>All Fuel Savings in the Portfolio</t>
  </si>
  <si>
    <t>In MMBtus</t>
  </si>
  <si>
    <t>In MWhs</t>
  </si>
  <si>
    <t>Total Annual Savings</t>
  </si>
  <si>
    <t>3-year Savings</t>
  </si>
  <si>
    <t>Lifetime</t>
  </si>
  <si>
    <t>Expected Energy Savings and Levelized Cost: Electric</t>
  </si>
  <si>
    <t>Expected Energy Savings and Levelized Cost: Natural Gas</t>
  </si>
  <si>
    <t>Total Annual kWh Savings</t>
  </si>
  <si>
    <t>Total Annual Therm Savings</t>
  </si>
  <si>
    <t>3-year Performance Period kWh Savings</t>
  </si>
  <si>
    <t>3-year Performance Period Therm Savings</t>
  </si>
  <si>
    <t>Lifetime kwh Savings</t>
  </si>
  <si>
    <t>Lifetime Therm Savings</t>
  </si>
  <si>
    <t>Weighted Depth of Electric Savings</t>
  </si>
  <si>
    <t>Weighted Depth of Nat Gas Savings</t>
  </si>
  <si>
    <t xml:space="preserve">Share of Portfolio Savings from Electric </t>
  </si>
  <si>
    <t xml:space="preserve">Share of Portfolio Savings from Natural Gas </t>
  </si>
  <si>
    <t>Levelized Cost MWh</t>
  </si>
  <si>
    <t>Levelized Cost MMBtu</t>
  </si>
  <si>
    <t>Payment per kWh</t>
  </si>
  <si>
    <t>Payment per Therm</t>
  </si>
  <si>
    <t>Portfolio Measures Summary</t>
  </si>
  <si>
    <t>MeasureID</t>
  </si>
  <si>
    <t>Expected Volume for Entire Portfolio</t>
  </si>
  <si>
    <r>
      <rPr>
        <sz val="11"/>
        <rFont val="Calibri"/>
        <family val="2"/>
        <scheme val="minor"/>
      </rPr>
      <t>Weighted</t>
    </r>
    <r>
      <rPr>
        <sz val="11"/>
        <color theme="1"/>
        <rFont val="Calibri"/>
        <family val="2"/>
        <scheme val="minor"/>
      </rPr>
      <t xml:space="preserve"> Average Measure EUL</t>
    </r>
  </si>
  <si>
    <t>Expected Annual Savings for Entire Portfolio (kWh)</t>
  </si>
  <si>
    <t>Share of kWh Savings</t>
  </si>
  <si>
    <t>Expected Annual Savings for Entire Portfolio (Therms)</t>
  </si>
  <si>
    <t>Share of Therm Savings</t>
  </si>
  <si>
    <t>Expected Total Annual MMBtu for Entire Portfolio (combined Electric and Natural Gas Savings)</t>
  </si>
  <si>
    <t>BTU Share</t>
  </si>
  <si>
    <t>M001</t>
  </si>
  <si>
    <t>M002</t>
  </si>
  <si>
    <t>M003</t>
  </si>
  <si>
    <t>M004</t>
  </si>
  <si>
    <t>M005</t>
  </si>
  <si>
    <t>M006</t>
  </si>
  <si>
    <t>M007</t>
  </si>
  <si>
    <t>M008</t>
  </si>
  <si>
    <t>M009</t>
  </si>
  <si>
    <t>M010</t>
  </si>
  <si>
    <t>M011</t>
  </si>
  <si>
    <t>M012</t>
  </si>
  <si>
    <t>M013</t>
  </si>
  <si>
    <t>M014</t>
  </si>
  <si>
    <t>M015</t>
  </si>
  <si>
    <t>M016</t>
  </si>
  <si>
    <t>M017</t>
  </si>
  <si>
    <t>M018</t>
  </si>
  <si>
    <t>M019</t>
  </si>
  <si>
    <t>M020</t>
  </si>
  <si>
    <t>Total</t>
  </si>
  <si>
    <t>ID</t>
  </si>
  <si>
    <t>Borough</t>
  </si>
  <si>
    <t>Segment</t>
  </si>
  <si>
    <t>Total Electric Utility Customers Screened</t>
  </si>
  <si>
    <t>Total Electric Utility Customers in New Dataset</t>
  </si>
  <si>
    <t>Total Natural Gas Utility Customers Screened</t>
  </si>
  <si>
    <t>Successful_Model_Count</t>
  </si>
  <si>
    <t>CVRMSE_Failed_Threshhold_Count</t>
  </si>
  <si>
    <t>Dropped_Segment</t>
  </si>
  <si>
    <t>Total Natural Gas Utility Customers in New Dataset</t>
  </si>
  <si>
    <t>Normal Year Average Annual Baseline Consumption kWh</t>
  </si>
  <si>
    <t>Average Annual Baseline Consumption kWh (</t>
  </si>
  <si>
    <t>Standard Deviation kWh</t>
  </si>
  <si>
    <t>Normal Year Average Annual Baseline Consumption Therms</t>
  </si>
  <si>
    <t>Average Annual Baseline Consumption Therms</t>
  </si>
  <si>
    <t>Standard Deviation Therms</t>
  </si>
  <si>
    <t>Education</t>
  </si>
  <si>
    <t>Large Retail</t>
  </si>
  <si>
    <t>Nursing Home/Lodging</t>
  </si>
  <si>
    <t>Other - Common Area</t>
  </si>
  <si>
    <t>Restaurant</t>
  </si>
  <si>
    <t>Small Multi-Family - Common Area</t>
  </si>
  <si>
    <t>Warehouse/Industrial</t>
  </si>
  <si>
    <t>T</t>
  </si>
  <si>
    <t>Building End Use Type</t>
  </si>
  <si>
    <t># of projects</t>
  </si>
  <si>
    <t>Depth of Savings</t>
  </si>
  <si>
    <t>Please note: This tab is locked, do not attempt to alter.</t>
  </si>
  <si>
    <t>kWh</t>
  </si>
  <si>
    <t>MWh</t>
  </si>
  <si>
    <t>Therm</t>
  </si>
  <si>
    <t>MMBTU conversion rates</t>
  </si>
  <si>
    <t>Site</t>
  </si>
  <si>
    <t>Performance Period (years)</t>
  </si>
  <si>
    <t>EUL Calculation Helper</t>
  </si>
  <si>
    <t>Check Measure</t>
  </si>
  <si>
    <t>EUL Weighted Average Helper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</si>
</sst>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
    <numFmt numFmtId="165" formatCode="_(* #,##0_);_(* \(#,##0\);_(* &quot;-&quot;??_);_(@_)"/>
    <numFmt numFmtId="166" formatCode="#,##0.000000"/>
    <numFmt numFmtId="167" formatCode="#,##0.000"/>
    <numFmt numFmtId="168" formatCode="#,##0.0"/>
    <numFmt numFmtId="169" formatCode="_(&quot;$&quot;* #,##0_);_(&quot;$&quot;* \(#,##0\);_(&quot;$&quot;* &quot;-&quot;??_);_(@_)"/>
    <numFmt numFmtId="170" formatCode="0.0"/>
    <numFmt numFmtId="171" formatCode="_(&quot;$&quot;* #,##0.000_);_(&quot;$&quot;* \(#,##0.000\);_(&quot;$&quot;* &quot;-&quot;??_);_(@_)"/>
  </numFmts>
  <fonts count="25" x14ac:knownFonts="1">
    <font>
      <sz val="11"/>
      <color theme="1"/>
      <name val="Calibri"/>
      <family val="2"/>
      <scheme val="minor"/>
    </font>
    <font>
      <sz val="11"/>
      <color theme="1"/>
      <name val="Calibri"/>
      <family val="2"/>
      <scheme val="minor"/>
    </font>
    <font>
      <sz val="11"/>
      <color rgb="FF3F3F76"/>
      <name val="Calibri"/>
      <family val="2"/>
      <scheme val="minor"/>
    </font>
    <font>
      <b/>
      <sz val="11"/>
      <color theme="1"/>
      <name val="Calibri"/>
      <family val="2"/>
      <scheme val="minor"/>
    </font>
    <font>
      <b/>
      <sz val="11"/>
      <color theme="3" tint="-0.499984740745262"/>
      <name val="Calibri"/>
      <family val="2"/>
      <scheme val="minor"/>
    </font>
    <font>
      <sz val="14"/>
      <color theme="1"/>
      <name val="Calibri"/>
      <family val="2"/>
      <scheme val="minor"/>
    </font>
    <font>
      <b/>
      <sz val="14"/>
      <color theme="1"/>
      <name val="Calibri"/>
      <family val="2"/>
      <scheme val="minor"/>
    </font>
    <font>
      <b/>
      <sz val="16"/>
      <color rgb="FFFF0000"/>
      <name val="Calibri"/>
      <family val="2"/>
      <scheme val="minor"/>
    </font>
    <font>
      <sz val="14"/>
      <color rgb="FF3F3F76"/>
      <name val="Calibri"/>
      <family val="2"/>
      <scheme val="minor"/>
    </font>
    <font>
      <sz val="11"/>
      <color rgb="FFFF0000"/>
      <name val="Calibri"/>
      <family val="2"/>
      <scheme val="minor"/>
    </font>
    <font>
      <sz val="10"/>
      <name val="Arial"/>
      <family val="2"/>
    </font>
    <font>
      <sz val="18"/>
      <color theme="1"/>
      <name val="Calibri"/>
      <family val="2"/>
      <scheme val="minor"/>
    </font>
    <font>
      <sz val="11"/>
      <color theme="3" tint="-0.499984740745262"/>
      <name val="Calibri"/>
      <family val="2"/>
      <scheme val="minor"/>
    </font>
    <font>
      <b/>
      <sz val="18"/>
      <color theme="8" tint="-0.249977111117893"/>
      <name val="Calibri"/>
      <family val="2"/>
      <scheme val="minor"/>
    </font>
    <font>
      <sz val="18"/>
      <color theme="3" tint="-0.499984740745262"/>
      <name val="Calibri"/>
      <family val="2"/>
      <scheme val="minor"/>
    </font>
    <font>
      <sz val="22"/>
      <color theme="1"/>
      <name val="Calibri"/>
      <family val="2"/>
      <scheme val="minor"/>
    </font>
    <font>
      <b/>
      <sz val="14"/>
      <color rgb="FFFF0000"/>
      <name val="Calibri"/>
      <family val="2"/>
      <scheme val="minor"/>
    </font>
    <font>
      <b/>
      <sz val="14"/>
      <color theme="3" tint="-0.499984740745262"/>
      <name val="Calibri"/>
      <family val="2"/>
      <scheme val="minor"/>
    </font>
    <font>
      <b/>
      <sz val="14"/>
      <name val="Arial"/>
      <family val="2"/>
    </font>
    <font>
      <sz val="18"/>
      <name val="Calibri"/>
      <family val="2"/>
      <scheme val="minor"/>
    </font>
    <font>
      <b/>
      <sz val="18"/>
      <color theme="1"/>
      <name val="Calibri"/>
      <family val="2"/>
      <scheme val="minor"/>
    </font>
    <font>
      <b/>
      <sz val="18"/>
      <color theme="4"/>
      <name val="Calibri"/>
      <family val="2"/>
      <scheme val="minor"/>
    </font>
    <font>
      <sz val="11"/>
      <name val="Calibri"/>
      <family val="2"/>
      <scheme val="minor"/>
    </font>
    <font>
      <sz val="18"/>
      <color rgb="FF000000"/>
      <name val="Calibri"/>
      <family val="2"/>
      <scheme val="minor"/>
    </font>
    <font>
      <b/>
      <sz val="36"/>
      <color theme="8" tint="-0.249977111117893"/>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CC99"/>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s>
  <borders count="76">
    <border>
      <left/>
      <right/>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auto="1"/>
      </left>
      <right style="thin">
        <color auto="1"/>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theme="0" tint="-0.14996795556505021"/>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right style="thin">
        <color theme="0" tint="-0.14993743705557422"/>
      </right>
      <top style="thin">
        <color theme="0" tint="-0.14996795556505021"/>
      </top>
      <bottom style="thin">
        <color theme="0" tint="-0.14996795556505021"/>
      </bottom>
      <diagonal/>
    </border>
    <border>
      <left/>
      <right/>
      <top style="medium">
        <color indexed="64"/>
      </top>
      <bottom style="double">
        <color indexed="64"/>
      </bottom>
      <diagonal/>
    </border>
    <border>
      <left style="medium">
        <color indexed="64"/>
      </left>
      <right style="thin">
        <color theme="0" tint="-0.14993743705557422"/>
      </right>
      <top style="thin">
        <color theme="0" tint="-0.14996795556505021"/>
      </top>
      <bottom style="thin">
        <color theme="0" tint="-0.14996795556505021"/>
      </bottom>
      <diagonal/>
    </border>
    <border>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bottom style="thin">
        <color rgb="FF7F7F7F"/>
      </bottom>
      <diagonal/>
    </border>
    <border>
      <left style="thin">
        <color auto="1"/>
      </left>
      <right style="thin">
        <color auto="1"/>
      </right>
      <top/>
      <bottom/>
      <diagonal/>
    </border>
    <border>
      <left style="thin">
        <color auto="1"/>
      </left>
      <right style="thin">
        <color auto="1"/>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double">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double">
        <color indexed="64"/>
      </top>
      <bottom/>
      <diagonal/>
    </border>
    <border>
      <left style="thin">
        <color theme="0" tint="-0.14993743705557422"/>
      </left>
      <right style="medium">
        <color indexed="64"/>
      </right>
      <top style="thin">
        <color theme="0" tint="-0.14996795556505021"/>
      </top>
      <bottom style="thin">
        <color theme="0" tint="-0.1499679555650502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10">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 fillId="5" borderId="30" applyNumberFormat="0" applyAlignment="0" applyProtection="0"/>
    <xf numFmtId="0" fontId="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cellStyleXfs>
  <cellXfs count="289">
    <xf numFmtId="0" fontId="0" fillId="0" borderId="0" xfId="0"/>
    <xf numFmtId="0" fontId="0" fillId="0" borderId="7" xfId="0" applyBorder="1"/>
    <xf numFmtId="0" fontId="0" fillId="0" borderId="11" xfId="0" applyBorder="1"/>
    <xf numFmtId="0" fontId="0" fillId="0" borderId="12" xfId="0" applyBorder="1"/>
    <xf numFmtId="0" fontId="0" fillId="0" borderId="7" xfId="0" applyBorder="1" applyAlignment="1">
      <alignment horizontal="center"/>
    </xf>
    <xf numFmtId="9" fontId="0" fillId="0" borderId="11" xfId="1" applyFont="1" applyBorder="1"/>
    <xf numFmtId="0" fontId="0" fillId="0" borderId="11" xfId="0" applyBorder="1" applyAlignment="1">
      <alignment horizontal="left"/>
    </xf>
    <xf numFmtId="2" fontId="0" fillId="0" borderId="0" xfId="0" applyNumberFormat="1"/>
    <xf numFmtId="0" fontId="0" fillId="0" borderId="4" xfId="0" applyBorder="1"/>
    <xf numFmtId="0" fontId="0" fillId="0" borderId="3" xfId="0" applyBorder="1"/>
    <xf numFmtId="0" fontId="0" fillId="0" borderId="0" xfId="0" applyAlignment="1">
      <alignment horizontal="left"/>
    </xf>
    <xf numFmtId="164" fontId="0" fillId="0" borderId="0" xfId="1" applyNumberFormat="1" applyFont="1"/>
    <xf numFmtId="0" fontId="0" fillId="0" borderId="17" xfId="0" applyBorder="1"/>
    <xf numFmtId="0" fontId="0" fillId="0" borderId="8" xfId="0" applyBorder="1" applyAlignment="1">
      <alignment horizontal="center" vertical="center" wrapText="1"/>
    </xf>
    <xf numFmtId="0" fontId="0" fillId="0" borderId="3" xfId="0" applyBorder="1" applyAlignment="1">
      <alignment wrapText="1"/>
    </xf>
    <xf numFmtId="0" fontId="0" fillId="4" borderId="18" xfId="0" applyFill="1" applyBorder="1"/>
    <xf numFmtId="0" fontId="0" fillId="4" borderId="19" xfId="0" applyFill="1" applyBorder="1"/>
    <xf numFmtId="0" fontId="0" fillId="4" borderId="20" xfId="0" applyFill="1" applyBorder="1"/>
    <xf numFmtId="0" fontId="0" fillId="4" borderId="4" xfId="0" applyFill="1" applyBorder="1"/>
    <xf numFmtId="0" fontId="0" fillId="2" borderId="24" xfId="0" applyFill="1" applyBorder="1"/>
    <xf numFmtId="0" fontId="0" fillId="2" borderId="25" xfId="0" applyFill="1" applyBorder="1"/>
    <xf numFmtId="0" fontId="0" fillId="2" borderId="25" xfId="0" applyFill="1" applyBorder="1" applyAlignment="1">
      <alignment horizontal="left"/>
    </xf>
    <xf numFmtId="0" fontId="0" fillId="2" borderId="26" xfId="0" applyFill="1" applyBorder="1"/>
    <xf numFmtId="0" fontId="0" fillId="0" borderId="1" xfId="0" applyBorder="1"/>
    <xf numFmtId="0" fontId="0" fillId="2" borderId="28" xfId="0" applyFill="1" applyBorder="1"/>
    <xf numFmtId="0" fontId="0" fillId="0" borderId="2" xfId="0" applyBorder="1"/>
    <xf numFmtId="0" fontId="0" fillId="0" borderId="29" xfId="0" applyBorder="1"/>
    <xf numFmtId="0" fontId="0" fillId="0" borderId="29" xfId="0" applyBorder="1" applyAlignment="1">
      <alignment horizontal="left"/>
    </xf>
    <xf numFmtId="0" fontId="0" fillId="4" borderId="16" xfId="0" applyFill="1" applyBorder="1"/>
    <xf numFmtId="0" fontId="0" fillId="4" borderId="3" xfId="0" applyFill="1" applyBorder="1"/>
    <xf numFmtId="0" fontId="3" fillId="6" borderId="20" xfId="0" applyFont="1" applyFill="1" applyBorder="1" applyAlignment="1">
      <alignment horizontal="right"/>
    </xf>
    <xf numFmtId="165" fontId="3" fillId="6" borderId="20" xfId="0" applyNumberFormat="1" applyFont="1" applyFill="1" applyBorder="1"/>
    <xf numFmtId="0" fontId="0" fillId="6" borderId="20" xfId="0" applyFill="1" applyBorder="1"/>
    <xf numFmtId="0" fontId="4" fillId="6" borderId="20" xfId="0" applyFont="1" applyFill="1" applyBorder="1" applyAlignment="1" applyProtection="1">
      <alignment horizontal="center" vertical="center" wrapText="1"/>
      <protection locked="0"/>
    </xf>
    <xf numFmtId="0" fontId="3" fillId="6" borderId="20" xfId="0" applyFont="1" applyFill="1" applyBorder="1" applyAlignment="1">
      <alignment horizontal="center" vertical="center"/>
    </xf>
    <xf numFmtId="0" fontId="3" fillId="6" borderId="20" xfId="0" applyFont="1" applyFill="1" applyBorder="1" applyAlignment="1">
      <alignment horizontal="center" vertical="center" wrapText="1"/>
    </xf>
    <xf numFmtId="0" fontId="5" fillId="0" borderId="0" xfId="0" applyFont="1" applyProtection="1">
      <protection locked="0"/>
    </xf>
    <xf numFmtId="0" fontId="6" fillId="7" borderId="20" xfId="0" applyFont="1" applyFill="1" applyBorder="1" applyAlignment="1" applyProtection="1">
      <alignment horizontal="center"/>
      <protection locked="0"/>
    </xf>
    <xf numFmtId="0" fontId="7" fillId="0" borderId="0" xfId="0" applyFont="1" applyProtection="1">
      <protection locked="0"/>
    </xf>
    <xf numFmtId="166" fontId="8" fillId="8" borderId="31" xfId="4" applyNumberFormat="1" applyFont="1" applyFill="1" applyBorder="1" applyAlignment="1">
      <alignment horizontal="center"/>
    </xf>
    <xf numFmtId="167" fontId="8" fillId="8" borderId="31" xfId="4" applyNumberFormat="1" applyFont="1" applyFill="1" applyBorder="1" applyAlignment="1">
      <alignment horizontal="center"/>
    </xf>
    <xf numFmtId="168" fontId="8" fillId="8" borderId="31" xfId="4" applyNumberFormat="1" applyFont="1" applyFill="1" applyBorder="1" applyAlignment="1">
      <alignment horizontal="center"/>
    </xf>
    <xf numFmtId="0" fontId="5" fillId="0" borderId="0" xfId="0" applyFont="1" applyAlignment="1" applyProtection="1">
      <alignment wrapText="1"/>
      <protection locked="0"/>
    </xf>
    <xf numFmtId="44" fontId="5" fillId="0" borderId="0" xfId="3" applyFont="1" applyProtection="1">
      <protection locked="0"/>
    </xf>
    <xf numFmtId="3" fontId="8" fillId="8" borderId="31" xfId="4" applyNumberFormat="1" applyFont="1" applyFill="1" applyBorder="1" applyAlignment="1">
      <alignment horizontal="center"/>
    </xf>
    <xf numFmtId="0" fontId="5" fillId="0" borderId="0" xfId="5" applyFont="1"/>
    <xf numFmtId="0" fontId="0" fillId="0" borderId="32" xfId="0" applyBorder="1" applyAlignment="1">
      <alignment horizontal="right" vertical="center"/>
    </xf>
    <xf numFmtId="0" fontId="0" fillId="0" borderId="19" xfId="0" applyBorder="1" applyAlignment="1">
      <alignment horizontal="right" vertical="center"/>
    </xf>
    <xf numFmtId="0" fontId="0" fillId="0" borderId="0" xfId="0" applyAlignment="1">
      <alignment horizontal="center" vertical="center" wrapText="1"/>
    </xf>
    <xf numFmtId="9" fontId="0" fillId="0" borderId="0" xfId="1" applyFont="1"/>
    <xf numFmtId="0" fontId="0" fillId="0" borderId="27"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xf numFmtId="0" fontId="0" fillId="0" borderId="32" xfId="0" applyBorder="1"/>
    <xf numFmtId="0" fontId="0" fillId="0" borderId="35" xfId="0" applyBorder="1"/>
    <xf numFmtId="0" fontId="0" fillId="4" borderId="21" xfId="0" applyFill="1" applyBorder="1"/>
    <xf numFmtId="0" fontId="0" fillId="4" borderId="6" xfId="0" applyFill="1" applyBorder="1"/>
    <xf numFmtId="1" fontId="0" fillId="0" borderId="32" xfId="0" applyNumberFormat="1" applyBorder="1"/>
    <xf numFmtId="0" fontId="0" fillId="0" borderId="34" xfId="0" applyBorder="1" applyAlignment="1">
      <alignment horizontal="left" vertical="center"/>
    </xf>
    <xf numFmtId="9" fontId="0" fillId="0" borderId="20" xfId="1" applyFont="1" applyBorder="1"/>
    <xf numFmtId="9" fontId="0" fillId="0" borderId="4" xfId="1" applyFont="1" applyBorder="1"/>
    <xf numFmtId="0" fontId="0" fillId="0" borderId="20" xfId="1" applyNumberFormat="1" applyFont="1" applyBorder="1"/>
    <xf numFmtId="0" fontId="0" fillId="0" borderId="4" xfId="1" applyNumberFormat="1" applyFont="1" applyBorder="1"/>
    <xf numFmtId="0" fontId="0" fillId="0" borderId="20" xfId="0" applyBorder="1"/>
    <xf numFmtId="0" fontId="0" fillId="0" borderId="33" xfId="0" applyBorder="1"/>
    <xf numFmtId="0" fontId="10" fillId="0" borderId="0" xfId="6"/>
    <xf numFmtId="0" fontId="10" fillId="7" borderId="0" xfId="6" applyFill="1"/>
    <xf numFmtId="0" fontId="9" fillId="7" borderId="0" xfId="6" applyFont="1" applyFill="1"/>
    <xf numFmtId="0" fontId="10" fillId="6" borderId="42" xfId="6" applyFill="1" applyBorder="1"/>
    <xf numFmtId="0" fontId="10" fillId="6" borderId="43" xfId="6" applyFill="1" applyBorder="1"/>
    <xf numFmtId="0" fontId="10" fillId="6" borderId="44" xfId="6" applyFill="1" applyBorder="1"/>
    <xf numFmtId="0" fontId="10" fillId="6" borderId="45" xfId="6" applyFill="1" applyBorder="1"/>
    <xf numFmtId="0" fontId="10" fillId="6" borderId="0" xfId="6" applyFill="1"/>
    <xf numFmtId="0" fontId="10" fillId="6" borderId="46" xfId="6" applyFill="1" applyBorder="1"/>
    <xf numFmtId="0" fontId="11" fillId="6" borderId="0" xfId="6" applyFont="1" applyFill="1"/>
    <xf numFmtId="0" fontId="12" fillId="6" borderId="0" xfId="6" applyFont="1" applyFill="1"/>
    <xf numFmtId="0" fontId="10" fillId="6" borderId="47" xfId="6" applyFill="1" applyBorder="1"/>
    <xf numFmtId="0" fontId="10" fillId="6" borderId="49" xfId="6" applyFill="1" applyBorder="1"/>
    <xf numFmtId="0" fontId="0" fillId="6" borderId="50" xfId="0" applyFill="1" applyBorder="1"/>
    <xf numFmtId="0" fontId="15" fillId="6" borderId="51" xfId="0" applyFont="1" applyFill="1" applyBorder="1"/>
    <xf numFmtId="0" fontId="0" fillId="6" borderId="51" xfId="0" applyFill="1" applyBorder="1"/>
    <xf numFmtId="0" fontId="0" fillId="6" borderId="52" xfId="0" applyFill="1" applyBorder="1"/>
    <xf numFmtId="0" fontId="0" fillId="6" borderId="1" xfId="0" applyFill="1" applyBorder="1"/>
    <xf numFmtId="0" fontId="15" fillId="6" borderId="53" xfId="0" applyFont="1" applyFill="1" applyBorder="1"/>
    <xf numFmtId="44" fontId="15" fillId="6" borderId="54" xfId="0" applyNumberFormat="1" applyFont="1" applyFill="1" applyBorder="1"/>
    <xf numFmtId="0" fontId="0" fillId="6" borderId="0" xfId="0" applyFill="1"/>
    <xf numFmtId="0" fontId="0" fillId="6" borderId="22" xfId="0" applyFill="1" applyBorder="1"/>
    <xf numFmtId="0" fontId="15" fillId="6" borderId="0" xfId="0" applyFont="1" applyFill="1"/>
    <xf numFmtId="0" fontId="15" fillId="6" borderId="20" xfId="0" applyFont="1" applyFill="1" applyBorder="1"/>
    <xf numFmtId="44" fontId="15" fillId="9" borderId="20" xfId="0" applyNumberFormat="1" applyFont="1" applyFill="1" applyBorder="1"/>
    <xf numFmtId="0" fontId="0" fillId="6" borderId="2" xfId="0" applyFill="1" applyBorder="1"/>
    <xf numFmtId="0" fontId="0" fillId="6" borderId="29" xfId="0" applyFill="1" applyBorder="1"/>
    <xf numFmtId="0" fontId="0" fillId="6" borderId="23" xfId="0" applyFill="1" applyBorder="1"/>
    <xf numFmtId="0" fontId="0" fillId="0" borderId="0" xfId="1" applyNumberFormat="1" applyFont="1"/>
    <xf numFmtId="44" fontId="6" fillId="0" borderId="0" xfId="9" applyFont="1"/>
    <xf numFmtId="44" fontId="0" fillId="0" borderId="0" xfId="0" applyNumberFormat="1"/>
    <xf numFmtId="44" fontId="3" fillId="0" borderId="0" xfId="0" applyNumberFormat="1" applyFont="1" applyAlignment="1">
      <alignment wrapText="1"/>
    </xf>
    <xf numFmtId="0" fontId="6" fillId="0" borderId="0" xfId="0" applyFont="1"/>
    <xf numFmtId="43" fontId="5" fillId="0" borderId="0" xfId="0" applyNumberFormat="1" applyFont="1"/>
    <xf numFmtId="169" fontId="5" fillId="0" borderId="0" xfId="9" applyNumberFormat="1" applyFont="1"/>
    <xf numFmtId="0" fontId="16" fillId="0" borderId="0" xfId="0" applyFont="1"/>
    <xf numFmtId="165" fontId="6" fillId="0" borderId="0" xfId="7" applyNumberFormat="1" applyFont="1"/>
    <xf numFmtId="43" fontId="6" fillId="0" borderId="0" xfId="7" applyFont="1"/>
    <xf numFmtId="44" fontId="5" fillId="0" borderId="0" xfId="9" applyFont="1"/>
    <xf numFmtId="0" fontId="5" fillId="0" borderId="0" xfId="0" applyFont="1" applyAlignment="1">
      <alignment horizontal="left" wrapText="1"/>
    </xf>
    <xf numFmtId="0" fontId="0" fillId="0" borderId="57" xfId="0" applyBorder="1"/>
    <xf numFmtId="0" fontId="0" fillId="0" borderId="60" xfId="0" applyBorder="1"/>
    <xf numFmtId="164" fontId="6" fillId="0" borderId="0" xfId="1" applyNumberFormat="1" applyFont="1"/>
    <xf numFmtId="164" fontId="6" fillId="0" borderId="60" xfId="1" applyNumberFormat="1" applyFont="1" applyBorder="1"/>
    <xf numFmtId="164" fontId="6" fillId="0" borderId="35" xfId="1" applyNumberFormat="1" applyFont="1" applyBorder="1"/>
    <xf numFmtId="165" fontId="6" fillId="0" borderId="57" xfId="7" applyNumberFormat="1" applyFont="1" applyBorder="1"/>
    <xf numFmtId="165" fontId="6" fillId="0" borderId="35" xfId="7" applyNumberFormat="1" applyFont="1" applyBorder="1"/>
    <xf numFmtId="44" fontId="6" fillId="7" borderId="15" xfId="0" applyNumberFormat="1" applyFont="1" applyFill="1" applyBorder="1"/>
    <xf numFmtId="44" fontId="6" fillId="7" borderId="6" xfId="9" applyFont="1" applyFill="1" applyBorder="1"/>
    <xf numFmtId="44" fontId="6" fillId="7" borderId="15" xfId="3" applyFont="1" applyFill="1" applyBorder="1"/>
    <xf numFmtId="0" fontId="0" fillId="0" borderId="0" xfId="0" applyAlignment="1">
      <alignment horizontal="left" wrapText="1"/>
    </xf>
    <xf numFmtId="0" fontId="6" fillId="0" borderId="0" xfId="0" applyFont="1" applyAlignment="1">
      <alignment horizontal="left" vertical="center" wrapText="1"/>
    </xf>
    <xf numFmtId="0" fontId="0" fillId="0" borderId="32" xfId="0" applyBorder="1" applyAlignment="1">
      <alignment horizontal="left" wrapText="1"/>
    </xf>
    <xf numFmtId="164" fontId="0" fillId="0" borderId="32" xfId="1" applyNumberFormat="1" applyFont="1" applyBorder="1"/>
    <xf numFmtId="44" fontId="0" fillId="4" borderId="66" xfId="3" applyFont="1" applyFill="1" applyBorder="1"/>
    <xf numFmtId="0" fontId="15" fillId="10" borderId="39" xfId="0" applyFont="1" applyFill="1" applyBorder="1"/>
    <xf numFmtId="0" fontId="0" fillId="10" borderId="40" xfId="0" applyFill="1" applyBorder="1"/>
    <xf numFmtId="0" fontId="0" fillId="10" borderId="8" xfId="0" applyFill="1" applyBorder="1" applyAlignment="1">
      <alignment horizontal="center" vertical="center"/>
    </xf>
    <xf numFmtId="0" fontId="0" fillId="10" borderId="9" xfId="0" applyFill="1" applyBorder="1" applyAlignment="1">
      <alignment horizontal="center" vertical="center"/>
    </xf>
    <xf numFmtId="0" fontId="0" fillId="10" borderId="10" xfId="0" applyFill="1" applyBorder="1" applyAlignment="1">
      <alignment horizontal="center" vertical="center"/>
    </xf>
    <xf numFmtId="0" fontId="3" fillId="10" borderId="20" xfId="0" applyFont="1" applyFill="1" applyBorder="1" applyAlignment="1">
      <alignment horizontal="center" vertical="center"/>
    </xf>
    <xf numFmtId="0" fontId="4" fillId="10" borderId="20" xfId="0" applyFont="1" applyFill="1" applyBorder="1" applyAlignment="1" applyProtection="1">
      <alignment horizontal="center" vertical="center" wrapText="1"/>
      <protection locked="0"/>
    </xf>
    <xf numFmtId="0" fontId="3" fillId="10" borderId="20" xfId="0" applyFont="1" applyFill="1" applyBorder="1" applyAlignment="1" applyProtection="1">
      <alignment horizontal="center" vertical="center" wrapText="1"/>
      <protection locked="0"/>
    </xf>
    <xf numFmtId="44" fontId="15" fillId="6" borderId="0" xfId="0" applyNumberFormat="1" applyFont="1" applyFill="1"/>
    <xf numFmtId="0" fontId="18" fillId="0" borderId="9" xfId="0" applyFont="1" applyBorder="1"/>
    <xf numFmtId="0" fontId="18" fillId="0" borderId="10" xfId="0" applyFont="1" applyBorder="1"/>
    <xf numFmtId="0" fontId="0" fillId="6" borderId="8" xfId="0" applyFill="1" applyBorder="1" applyAlignment="1">
      <alignment horizontal="center" vertical="center"/>
    </xf>
    <xf numFmtId="0" fontId="0" fillId="6" borderId="9" xfId="0" applyFill="1" applyBorder="1" applyAlignment="1">
      <alignment horizontal="center" vertical="center"/>
    </xf>
    <xf numFmtId="0" fontId="0" fillId="6" borderId="10" xfId="0" applyFill="1" applyBorder="1" applyAlignment="1">
      <alignment horizontal="center" vertical="center"/>
    </xf>
    <xf numFmtId="165" fontId="0" fillId="0" borderId="0" xfId="2" applyNumberFormat="1" applyFont="1" applyAlignment="1">
      <alignment horizontal="left"/>
    </xf>
    <xf numFmtId="165" fontId="0" fillId="0" borderId="0" xfId="2" applyNumberFormat="1" applyFont="1" applyAlignment="1">
      <alignment horizontal="center" vertical="center"/>
    </xf>
    <xf numFmtId="165" fontId="0" fillId="2" borderId="25" xfId="2" applyNumberFormat="1" applyFont="1" applyFill="1" applyBorder="1" applyAlignment="1">
      <alignment horizontal="left"/>
    </xf>
    <xf numFmtId="165" fontId="0" fillId="2" borderId="25" xfId="2" applyNumberFormat="1" applyFont="1" applyFill="1" applyBorder="1" applyAlignment="1">
      <alignment horizontal="center" vertical="center"/>
    </xf>
    <xf numFmtId="165" fontId="0" fillId="0" borderId="29" xfId="2" applyNumberFormat="1" applyFont="1" applyBorder="1" applyAlignment="1">
      <alignment horizontal="left"/>
    </xf>
    <xf numFmtId="165" fontId="0" fillId="0" borderId="29" xfId="2" applyNumberFormat="1" applyFont="1" applyBorder="1" applyAlignment="1">
      <alignment horizontal="center" vertical="center"/>
    </xf>
    <xf numFmtId="0" fontId="0" fillId="4" borderId="5" xfId="0" applyFill="1" applyBorder="1"/>
    <xf numFmtId="0" fontId="10" fillId="7" borderId="0" xfId="6" applyFill="1" applyAlignment="1">
      <alignment wrapText="1"/>
    </xf>
    <xf numFmtId="1" fontId="0" fillId="0" borderId="0" xfId="0" applyNumberFormat="1"/>
    <xf numFmtId="44" fontId="6" fillId="0" borderId="0" xfId="0" applyNumberFormat="1" applyFont="1"/>
    <xf numFmtId="2" fontId="0" fillId="0" borderId="32" xfId="0" applyNumberFormat="1" applyBorder="1"/>
    <xf numFmtId="0" fontId="0" fillId="0" borderId="68" xfId="0" applyBorder="1"/>
    <xf numFmtId="0" fontId="0" fillId="0" borderId="69" xfId="0" applyBorder="1"/>
    <xf numFmtId="0" fontId="0" fillId="0" borderId="58" xfId="0" applyBorder="1"/>
    <xf numFmtId="2" fontId="0" fillId="0" borderId="35" xfId="0" applyNumberFormat="1" applyBorder="1"/>
    <xf numFmtId="170" fontId="0" fillId="0" borderId="0" xfId="0" applyNumberFormat="1"/>
    <xf numFmtId="1" fontId="4" fillId="6" borderId="20" xfId="0" applyNumberFormat="1" applyFont="1" applyFill="1" applyBorder="1" applyAlignment="1" applyProtection="1">
      <alignment horizontal="center" vertical="center" wrapText="1"/>
      <protection locked="0"/>
    </xf>
    <xf numFmtId="1" fontId="0" fillId="0" borderId="0" xfId="2" applyNumberFormat="1" applyFont="1"/>
    <xf numFmtId="1" fontId="0" fillId="0" borderId="20" xfId="0" applyNumberFormat="1" applyBorder="1"/>
    <xf numFmtId="0" fontId="3" fillId="0" borderId="36" xfId="0" applyFont="1" applyBorder="1"/>
    <xf numFmtId="0" fontId="3" fillId="0" borderId="37" xfId="0" applyFont="1" applyBorder="1" applyAlignment="1">
      <alignment horizontal="left" wrapText="1"/>
    </xf>
    <xf numFmtId="0" fontId="3" fillId="0" borderId="37" xfId="0" applyFont="1" applyBorder="1"/>
    <xf numFmtId="9" fontId="3" fillId="0" borderId="65" xfId="1" applyFont="1" applyBorder="1"/>
    <xf numFmtId="0" fontId="3" fillId="0" borderId="37" xfId="1" applyNumberFormat="1" applyFont="1" applyBorder="1"/>
    <xf numFmtId="9" fontId="3" fillId="0" borderId="37" xfId="1" applyFont="1" applyBorder="1"/>
    <xf numFmtId="2" fontId="3" fillId="0" borderId="38" xfId="0" applyNumberFormat="1" applyFont="1" applyBorder="1"/>
    <xf numFmtId="1" fontId="3" fillId="0" borderId="37" xfId="0" applyNumberFormat="1" applyFont="1" applyBorder="1"/>
    <xf numFmtId="0" fontId="0" fillId="3" borderId="3" xfId="0" applyFill="1" applyBorder="1" applyAlignment="1">
      <alignment wrapText="1"/>
    </xf>
    <xf numFmtId="9" fontId="4" fillId="6" borderId="20" xfId="1" applyFont="1" applyFill="1" applyBorder="1" applyAlignment="1" applyProtection="1">
      <alignment horizontal="center" vertical="center" wrapText="1"/>
      <protection locked="0"/>
    </xf>
    <xf numFmtId="170" fontId="3" fillId="6" borderId="20" xfId="0" applyNumberFormat="1" applyFont="1" applyFill="1" applyBorder="1" applyAlignment="1">
      <alignment horizontal="center" vertical="center" wrapText="1"/>
    </xf>
    <xf numFmtId="1" fontId="22" fillId="0" borderId="0" xfId="2" applyNumberFormat="1" applyFont="1"/>
    <xf numFmtId="0" fontId="22" fillId="0" borderId="0" xfId="0" applyFont="1"/>
    <xf numFmtId="1" fontId="22" fillId="0" borderId="0" xfId="0" applyNumberFormat="1" applyFont="1"/>
    <xf numFmtId="9" fontId="22" fillId="0" borderId="0" xfId="1" applyFont="1"/>
    <xf numFmtId="170" fontId="22" fillId="0" borderId="0" xfId="0" applyNumberFormat="1" applyFont="1"/>
    <xf numFmtId="0" fontId="0" fillId="0" borderId="0" xfId="0"/>
    <xf numFmtId="0" fontId="0" fillId="0" borderId="0" xfId="0"/>
    <xf numFmtId="0" fontId="0" fillId="0" borderId="72" xfId="0" applyBorder="1" applyAlignment="1">
      <alignment horizontal="left"/>
    </xf>
    <xf numFmtId="0" fontId="0" fillId="0" borderId="20" xfId="0" applyBorder="1" applyAlignment="1">
      <alignment horizontal="right"/>
    </xf>
    <xf numFmtId="0" fontId="0" fillId="0" borderId="4" xfId="0" applyBorder="1" applyAlignment="1">
      <alignment horizontal="right"/>
    </xf>
    <xf numFmtId="0" fontId="10" fillId="11" borderId="0" xfId="6" applyFont="1" applyFill="1"/>
    <xf numFmtId="0" fontId="10" fillId="11" borderId="0" xfId="6" applyFill="1"/>
    <xf numFmtId="0" fontId="0" fillId="0" borderId="53" xfId="0" applyBorder="1"/>
    <xf numFmtId="1" fontId="0" fillId="0" borderId="4" xfId="0" applyNumberFormat="1" applyBorder="1"/>
    <xf numFmtId="3" fontId="8" fillId="0" borderId="0" xfId="4" applyNumberFormat="1" applyFont="1" applyFill="1" applyBorder="1" applyAlignment="1">
      <alignment horizontal="center"/>
    </xf>
    <xf numFmtId="0" fontId="5" fillId="0" borderId="0" xfId="0" applyFont="1" applyBorder="1" applyAlignment="1"/>
    <xf numFmtId="0" fontId="0" fillId="0" borderId="0" xfId="0" applyFont="1" applyBorder="1" applyAlignment="1"/>
    <xf numFmtId="0" fontId="10" fillId="6" borderId="48" xfId="6" applyFill="1" applyBorder="1" applyAlignment="1"/>
    <xf numFmtId="0" fontId="24" fillId="6" borderId="48" xfId="6" applyFont="1" applyFill="1" applyBorder="1" applyAlignment="1"/>
    <xf numFmtId="0" fontId="15" fillId="6" borderId="0" xfId="0" applyFont="1" applyFill="1" applyBorder="1"/>
    <xf numFmtId="44" fontId="15" fillId="6" borderId="0" xfId="0" applyNumberFormat="1" applyFont="1" applyFill="1" applyBorder="1"/>
    <xf numFmtId="2" fontId="15" fillId="6" borderId="20" xfId="0" applyNumberFormat="1" applyFont="1" applyFill="1" applyBorder="1"/>
    <xf numFmtId="0" fontId="9" fillId="6" borderId="20" xfId="0" applyFont="1" applyFill="1" applyBorder="1"/>
    <xf numFmtId="0" fontId="22" fillId="6" borderId="20" xfId="0" applyFont="1" applyFill="1" applyBorder="1"/>
    <xf numFmtId="0" fontId="22" fillId="6" borderId="20" xfId="0" applyFont="1" applyFill="1" applyBorder="1" applyAlignment="1">
      <alignment horizontal="right"/>
    </xf>
    <xf numFmtId="165" fontId="0" fillId="0" borderId="0" xfId="2" applyNumberFormat="1" applyFont="1"/>
    <xf numFmtId="165" fontId="0" fillId="0" borderId="29" xfId="2" applyNumberFormat="1" applyFont="1" applyBorder="1"/>
    <xf numFmtId="165" fontId="0" fillId="0" borderId="0" xfId="2" applyNumberFormat="1" applyFont="1" applyBorder="1"/>
    <xf numFmtId="165" fontId="0" fillId="0" borderId="0" xfId="2" applyNumberFormat="1" applyFont="1" applyBorder="1" applyAlignment="1">
      <alignment horizontal="center" vertical="center"/>
    </xf>
    <xf numFmtId="0" fontId="0" fillId="0" borderId="22" xfId="0" applyBorder="1"/>
    <xf numFmtId="0" fontId="0" fillId="0" borderId="23" xfId="0" applyBorder="1"/>
    <xf numFmtId="0" fontId="0" fillId="2" borderId="73" xfId="0" applyFill="1" applyBorder="1"/>
    <xf numFmtId="0" fontId="0" fillId="0" borderId="13" xfId="0" applyBorder="1" applyAlignment="1">
      <alignment horizontal="center" vertical="center"/>
    </xf>
    <xf numFmtId="164" fontId="0" fillId="0" borderId="0" xfId="1" applyNumberFormat="1" applyFont="1" applyBorder="1"/>
    <xf numFmtId="0" fontId="0" fillId="0" borderId="0" xfId="0" applyFill="1" applyAlignment="1"/>
    <xf numFmtId="0" fontId="0" fillId="0" borderId="5" xfId="0" applyFill="1" applyBorder="1" applyAlignment="1">
      <alignment wrapText="1"/>
    </xf>
    <xf numFmtId="0" fontId="0" fillId="0" borderId="21" xfId="0" applyBorder="1"/>
    <xf numFmtId="0" fontId="0" fillId="0" borderId="6" xfId="0" applyBorder="1"/>
    <xf numFmtId="0" fontId="0" fillId="0" borderId="74" xfId="0" applyBorder="1"/>
    <xf numFmtId="0" fontId="0" fillId="0" borderId="75" xfId="0" applyBorder="1"/>
    <xf numFmtId="0" fontId="0" fillId="0" borderId="66" xfId="0" applyBorder="1"/>
    <xf numFmtId="165" fontId="0" fillId="0" borderId="20" xfId="2" applyNumberFormat="1" applyFont="1" applyBorder="1"/>
    <xf numFmtId="165" fontId="0" fillId="0" borderId="20" xfId="2" applyNumberFormat="1" applyFont="1" applyBorder="1" applyAlignment="1">
      <alignment horizontal="right"/>
    </xf>
    <xf numFmtId="165" fontId="0" fillId="0" borderId="33" xfId="2" applyNumberFormat="1" applyFont="1" applyBorder="1"/>
    <xf numFmtId="165" fontId="0" fillId="0" borderId="21" xfId="2" applyNumberFormat="1" applyFont="1" applyBorder="1"/>
    <xf numFmtId="165" fontId="6" fillId="7" borderId="32" xfId="2" applyNumberFormat="1" applyFont="1" applyFill="1" applyBorder="1"/>
    <xf numFmtId="165" fontId="6" fillId="7" borderId="35" xfId="2" applyNumberFormat="1" applyFont="1" applyFill="1" applyBorder="1"/>
    <xf numFmtId="165" fontId="6" fillId="7" borderId="59" xfId="2" applyNumberFormat="1" applyFont="1" applyFill="1" applyBorder="1"/>
    <xf numFmtId="165" fontId="6" fillId="7" borderId="60" xfId="2" applyNumberFormat="1" applyFont="1" applyFill="1" applyBorder="1"/>
    <xf numFmtId="3" fontId="22" fillId="6" borderId="20" xfId="0" applyNumberFormat="1" applyFont="1" applyFill="1" applyBorder="1" applyAlignment="1">
      <alignment horizontal="right"/>
    </xf>
    <xf numFmtId="171" fontId="15" fillId="9" borderId="20" xfId="0" applyNumberFormat="1" applyFont="1" applyFill="1" applyBorder="1"/>
    <xf numFmtId="171" fontId="6" fillId="7" borderId="6" xfId="9" applyNumberFormat="1" applyFont="1" applyFill="1" applyBorder="1"/>
    <xf numFmtId="0" fontId="16" fillId="0" borderId="0" xfId="0" applyFont="1" applyAlignment="1">
      <alignment horizontal="left"/>
    </xf>
    <xf numFmtId="0" fontId="0" fillId="0" borderId="14" xfId="0" applyBorder="1" applyAlignment="1">
      <alignment horizontal="center"/>
    </xf>
    <xf numFmtId="0" fontId="14" fillId="6" borderId="0" xfId="6" applyFont="1" applyFill="1" applyAlignment="1">
      <alignment horizontal="left" vertical="center" wrapText="1"/>
    </xf>
    <xf numFmtId="0" fontId="13" fillId="6" borderId="0" xfId="6" applyFont="1" applyFill="1" applyAlignment="1">
      <alignment horizontal="left" vertical="center" wrapText="1"/>
    </xf>
    <xf numFmtId="0" fontId="11" fillId="6" borderId="0" xfId="6" applyFont="1" applyFill="1" applyAlignment="1">
      <alignment horizontal="left" vertical="center" wrapText="1"/>
    </xf>
    <xf numFmtId="0" fontId="11" fillId="6" borderId="45" xfId="6" applyFont="1" applyFill="1" applyBorder="1" applyAlignment="1">
      <alignment horizontal="left" vertical="center" wrapText="1"/>
    </xf>
    <xf numFmtId="0" fontId="11" fillId="6" borderId="0" xfId="6" applyFont="1" applyFill="1" applyAlignment="1">
      <alignment vertical="center" wrapText="1"/>
    </xf>
    <xf numFmtId="0" fontId="11" fillId="6" borderId="45" xfId="6" applyFont="1" applyFill="1" applyBorder="1" applyAlignment="1">
      <alignment vertical="center" wrapText="1"/>
    </xf>
    <xf numFmtId="0" fontId="23" fillId="6" borderId="0" xfId="6" applyFont="1" applyFill="1" applyAlignment="1">
      <alignment vertical="center"/>
    </xf>
    <xf numFmtId="0" fontId="23" fillId="6" borderId="45" xfId="6" applyFont="1" applyFill="1" applyBorder="1" applyAlignment="1">
      <alignment vertical="center"/>
    </xf>
    <xf numFmtId="0" fontId="11" fillId="6" borderId="0" xfId="6" applyFont="1" applyFill="1" applyAlignment="1">
      <alignment vertical="center"/>
    </xf>
    <xf numFmtId="0" fontId="11" fillId="6" borderId="45" xfId="6" applyFont="1" applyFill="1" applyBorder="1" applyAlignment="1">
      <alignment vertical="center"/>
    </xf>
    <xf numFmtId="0" fontId="19" fillId="6" borderId="0" xfId="6" applyFont="1" applyFill="1" applyAlignment="1">
      <alignment horizontal="left" vertical="center" wrapText="1"/>
    </xf>
    <xf numFmtId="0" fontId="13" fillId="6" borderId="45" xfId="6" applyFont="1" applyFill="1" applyBorder="1" applyAlignment="1">
      <alignment horizontal="left" vertical="center" wrapText="1"/>
    </xf>
    <xf numFmtId="0" fontId="11" fillId="6" borderId="0" xfId="6" applyFont="1" applyFill="1" applyAlignment="1">
      <alignment vertical="top" wrapText="1"/>
    </xf>
    <xf numFmtId="0" fontId="11" fillId="6" borderId="0" xfId="6" applyFont="1" applyFill="1" applyAlignment="1">
      <alignment horizontal="left" wrapText="1"/>
    </xf>
    <xf numFmtId="0" fontId="11" fillId="6" borderId="45" xfId="6" applyFont="1" applyFill="1" applyBorder="1" applyAlignment="1">
      <alignment horizontal="left" wrapText="1"/>
    </xf>
    <xf numFmtId="0" fontId="21" fillId="6" borderId="0" xfId="6" applyFont="1" applyFill="1" applyAlignment="1">
      <alignment horizontal="left" vertical="top" wrapText="1"/>
    </xf>
    <xf numFmtId="0" fontId="11" fillId="6" borderId="0" xfId="6" applyFont="1" applyFill="1" applyAlignment="1">
      <alignment horizontal="left" vertical="top" wrapText="1"/>
    </xf>
    <xf numFmtId="0" fontId="11" fillId="6" borderId="45" xfId="6" applyFont="1" applyFill="1" applyBorder="1" applyAlignment="1">
      <alignment horizontal="left" vertical="top" wrapText="1"/>
    </xf>
    <xf numFmtId="0" fontId="19" fillId="6" borderId="0" xfId="6" applyFont="1" applyFill="1" applyAlignment="1">
      <alignment horizontal="left" vertical="top" wrapText="1"/>
    </xf>
    <xf numFmtId="0" fontId="21" fillId="6" borderId="45" xfId="6" applyFont="1" applyFill="1" applyBorder="1" applyAlignment="1">
      <alignment horizontal="left" vertical="top" wrapText="1"/>
    </xf>
    <xf numFmtId="0" fontId="20" fillId="6" borderId="0" xfId="6" applyFont="1" applyFill="1" applyAlignment="1">
      <alignment horizontal="left" vertical="top" wrapText="1"/>
    </xf>
    <xf numFmtId="0" fontId="20" fillId="6" borderId="45" xfId="6" applyFont="1" applyFill="1" applyBorder="1" applyAlignment="1">
      <alignment horizontal="left" vertical="top" wrapText="1"/>
    </xf>
    <xf numFmtId="0" fontId="16" fillId="0" borderId="0" xfId="0" applyFont="1" applyAlignment="1">
      <alignment horizontal="left"/>
    </xf>
    <xf numFmtId="0" fontId="6" fillId="0" borderId="58" xfId="0" applyFont="1" applyBorder="1" applyAlignment="1">
      <alignment horizontal="left" wrapText="1"/>
    </xf>
    <xf numFmtId="0" fontId="6" fillId="0" borderId="59" xfId="0" applyFont="1" applyBorder="1" applyAlignment="1">
      <alignment horizontal="left" wrapText="1"/>
    </xf>
    <xf numFmtId="0" fontId="0" fillId="0" borderId="0" xfId="0" applyAlignment="1"/>
    <xf numFmtId="44" fontId="6" fillId="7" borderId="63" xfId="0" applyNumberFormat="1" applyFont="1" applyFill="1" applyBorder="1" applyAlignment="1">
      <alignment wrapText="1"/>
    </xf>
    <xf numFmtId="44" fontId="6" fillId="7" borderId="64" xfId="0" applyNumberFormat="1" applyFont="1" applyFill="1" applyBorder="1" applyAlignment="1">
      <alignment wrapText="1"/>
    </xf>
    <xf numFmtId="0" fontId="6" fillId="0" borderId="50" xfId="0" applyFont="1" applyBorder="1" applyAlignment="1">
      <alignment horizontal="left" wrapText="1"/>
    </xf>
    <xf numFmtId="0" fontId="6" fillId="0" borderId="61" xfId="0" applyFont="1" applyBorder="1" applyAlignment="1">
      <alignment horizontal="left" wrapText="1"/>
    </xf>
    <xf numFmtId="0" fontId="17" fillId="0" borderId="55" xfId="0" applyFont="1" applyBorder="1" applyAlignment="1">
      <alignment horizontal="left" vertical="center" wrapText="1"/>
    </xf>
    <xf numFmtId="0" fontId="17" fillId="0" borderId="56" xfId="0" applyFont="1" applyBorder="1" applyAlignment="1">
      <alignment horizontal="left" vertical="center" wrapText="1"/>
    </xf>
    <xf numFmtId="0" fontId="6" fillId="0" borderId="2" xfId="0" applyFont="1" applyBorder="1" applyAlignment="1">
      <alignment horizontal="left" wrapText="1"/>
    </xf>
    <xf numFmtId="0" fontId="6" fillId="0" borderId="62" xfId="0" applyFont="1" applyBorder="1" applyAlignment="1">
      <alignment horizontal="left" wrapText="1"/>
    </xf>
    <xf numFmtId="0" fontId="6" fillId="0" borderId="1" xfId="0" applyFont="1" applyBorder="1" applyAlignment="1">
      <alignment horizontal="left" wrapText="1"/>
    </xf>
    <xf numFmtId="0" fontId="6" fillId="0" borderId="0" xfId="0" applyFont="1" applyBorder="1" applyAlignment="1">
      <alignment horizontal="left" wrapText="1"/>
    </xf>
    <xf numFmtId="0" fontId="6" fillId="0" borderId="14" xfId="0" applyFont="1" applyBorder="1" applyAlignment="1">
      <alignment horizontal="left" wrapText="1"/>
    </xf>
    <xf numFmtId="0" fontId="6" fillId="0" borderId="67" xfId="0" applyFont="1" applyBorder="1" applyAlignment="1">
      <alignment horizontal="left" wrapText="1"/>
    </xf>
    <xf numFmtId="0" fontId="6" fillId="0" borderId="34" xfId="0" applyFont="1" applyBorder="1" applyAlignment="1">
      <alignment horizontal="left" wrapText="1"/>
    </xf>
    <xf numFmtId="0" fontId="6" fillId="0" borderId="32" xfId="0" applyFont="1" applyBorder="1" applyAlignment="1">
      <alignment horizontal="left" wrapText="1"/>
    </xf>
    <xf numFmtId="0" fontId="6" fillId="0" borderId="34" xfId="0" applyFont="1" applyBorder="1" applyAlignment="1">
      <alignment horizontal="left" vertical="center" wrapText="1"/>
    </xf>
    <xf numFmtId="0" fontId="6" fillId="0" borderId="32" xfId="0" applyFont="1" applyBorder="1" applyAlignment="1">
      <alignment horizontal="left" vertical="center" wrapText="1"/>
    </xf>
    <xf numFmtId="0" fontId="17" fillId="7" borderId="1" xfId="0" applyFont="1" applyFill="1" applyBorder="1" applyAlignment="1">
      <alignment horizontal="left" vertical="center" wrapText="1"/>
    </xf>
    <xf numFmtId="0" fontId="17" fillId="7" borderId="45" xfId="0" applyFont="1" applyFill="1" applyBorder="1" applyAlignment="1">
      <alignment horizontal="left" vertical="center" wrapText="1"/>
    </xf>
    <xf numFmtId="0" fontId="6" fillId="7" borderId="1" xfId="0" applyFont="1" applyFill="1" applyBorder="1" applyAlignment="1">
      <alignment horizontal="left" vertical="center" wrapText="1"/>
    </xf>
    <xf numFmtId="0" fontId="6" fillId="7" borderId="45" xfId="0" applyFont="1" applyFill="1" applyBorder="1" applyAlignment="1">
      <alignment horizontal="left" vertical="center" wrapText="1"/>
    </xf>
    <xf numFmtId="0" fontId="6" fillId="7" borderId="2" xfId="0" applyFont="1" applyFill="1" applyBorder="1" applyAlignment="1">
      <alignment horizontal="left" vertical="center" wrapText="1"/>
    </xf>
    <xf numFmtId="0" fontId="6" fillId="7" borderId="62" xfId="0" applyFont="1" applyFill="1" applyBorder="1" applyAlignment="1">
      <alignment horizontal="left" vertical="center" wrapText="1"/>
    </xf>
    <xf numFmtId="0" fontId="16" fillId="0" borderId="39" xfId="0" applyFont="1" applyBorder="1" applyAlignment="1">
      <alignment horizontal="left"/>
    </xf>
    <xf numFmtId="0" fontId="16" fillId="0" borderId="40" xfId="0" applyFont="1" applyBorder="1" applyAlignment="1">
      <alignment horizontal="left"/>
    </xf>
    <xf numFmtId="0" fontId="16" fillId="0" borderId="41" xfId="0" applyFont="1" applyBorder="1" applyAlignment="1">
      <alignment horizontal="left"/>
    </xf>
    <xf numFmtId="0" fontId="6" fillId="7" borderId="2" xfId="0" applyFont="1" applyFill="1" applyBorder="1" applyAlignment="1">
      <alignment horizontal="left" wrapText="1"/>
    </xf>
    <xf numFmtId="0" fontId="6" fillId="7" borderId="62" xfId="0" applyFont="1" applyFill="1" applyBorder="1" applyAlignment="1">
      <alignment horizontal="left" wrapText="1"/>
    </xf>
    <xf numFmtId="44" fontId="6" fillId="7" borderId="70" xfId="0" applyNumberFormat="1" applyFont="1" applyFill="1" applyBorder="1" applyAlignment="1">
      <alignment wrapText="1"/>
    </xf>
    <xf numFmtId="44" fontId="6" fillId="7" borderId="71" xfId="0" applyNumberFormat="1" applyFont="1" applyFill="1" applyBorder="1" applyAlignment="1">
      <alignment wrapText="1"/>
    </xf>
    <xf numFmtId="0" fontId="6" fillId="7" borderId="5" xfId="0" applyFont="1" applyFill="1" applyBorder="1" applyAlignment="1">
      <alignment horizontal="left" wrapText="1"/>
    </xf>
    <xf numFmtId="0" fontId="6" fillId="7" borderId="21" xfId="0" applyFont="1" applyFill="1" applyBorder="1" applyAlignment="1">
      <alignment horizontal="left" wrapText="1"/>
    </xf>
    <xf numFmtId="0" fontId="17" fillId="0" borderId="55" xfId="0" applyFont="1" applyBorder="1" applyAlignment="1">
      <alignment vertical="center" wrapText="1"/>
    </xf>
    <xf numFmtId="0" fontId="17" fillId="0" borderId="56" xfId="0" applyFont="1" applyBorder="1" applyAlignment="1">
      <alignment vertical="center" wrapText="1"/>
    </xf>
    <xf numFmtId="0" fontId="6" fillId="0" borderId="34" xfId="0" applyFont="1" applyBorder="1" applyAlignment="1">
      <alignment vertical="center" wrapText="1"/>
    </xf>
    <xf numFmtId="0" fontId="6" fillId="0" borderId="32" xfId="0" applyFont="1" applyBorder="1" applyAlignment="1">
      <alignment vertical="center" wrapText="1"/>
    </xf>
    <xf numFmtId="0" fontId="6" fillId="0" borderId="34" xfId="0" applyFont="1" applyBorder="1" applyAlignment="1">
      <alignment wrapText="1"/>
    </xf>
    <xf numFmtId="0" fontId="6" fillId="0" borderId="32" xfId="0" applyFont="1" applyBorder="1" applyAlignment="1">
      <alignment wrapText="1"/>
    </xf>
    <xf numFmtId="0" fontId="6" fillId="0" borderId="58" xfId="0" applyFont="1" applyBorder="1" applyAlignment="1">
      <alignment wrapText="1"/>
    </xf>
    <xf numFmtId="0" fontId="6" fillId="0" borderId="59" xfId="0" applyFont="1" applyBorder="1" applyAlignment="1">
      <alignment wrapText="1"/>
    </xf>
    <xf numFmtId="0" fontId="0" fillId="0" borderId="0" xfId="0" applyAlignment="1">
      <alignment horizontal="center" wrapText="1"/>
    </xf>
    <xf numFmtId="0" fontId="0" fillId="0" borderId="0" xfId="0" applyAlignment="1">
      <alignment horizontal="center"/>
    </xf>
    <xf numFmtId="0" fontId="0" fillId="3" borderId="0" xfId="0" applyFill="1" applyAlignment="1">
      <alignment horizontal="center"/>
    </xf>
    <xf numFmtId="0" fontId="0" fillId="0" borderId="14" xfId="0" applyBorder="1" applyAlignment="1">
      <alignment horizontal="center"/>
    </xf>
    <xf numFmtId="0" fontId="0" fillId="0" borderId="13" xfId="0" applyBorder="1" applyAlignment="1">
      <alignment horizontal="center"/>
    </xf>
  </cellXfs>
  <cellStyles count="10">
    <cellStyle name="Comma" xfId="2" builtinId="3"/>
    <cellStyle name="Comma 2" xfId="7" xr:uid="{9BEF7BC9-7269-43DF-B94F-2EC746EF44A8}"/>
    <cellStyle name="Currency" xfId="3" builtinId="4"/>
    <cellStyle name="Currency 2" xfId="9" xr:uid="{F5E5CE7E-3B1B-4DAE-9E87-8DA4F01F8D7C}"/>
    <cellStyle name="Input" xfId="4" builtinId="20"/>
    <cellStyle name="Normal" xfId="0" builtinId="0"/>
    <cellStyle name="Normal 2" xfId="5" xr:uid="{9F04F603-5476-4DC5-8A6B-F4BD95C40073}"/>
    <cellStyle name="Normal 3" xfId="6" xr:uid="{EB61AA50-ACED-4A97-BCBD-A594F621FEF1}"/>
    <cellStyle name="Percent" xfId="1" builtinId="5"/>
    <cellStyle name="Percent 2" xfId="8" xr:uid="{7F1AB8A1-F516-487C-AE33-2BA473E5DD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Bruce/Documents/A_-_Revised_PGE_Levelized_MMBtu_Calculator-BI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asic Bid"/>
      <sheetName val="Aggregator Levelized Cost"/>
      <sheetName val="Total Levelized Costs"/>
      <sheetName val="Rate Calc"/>
      <sheetName val="notes"/>
    </sheetNames>
    <sheetDataSet>
      <sheetData sheetId="0"/>
      <sheetData sheetId="1"/>
      <sheetData sheetId="2"/>
      <sheetData sheetId="3"/>
      <sheetData sheetId="4">
        <row r="3">
          <cell r="B3">
            <v>7.0000000000000007E-2</v>
          </cell>
        </row>
        <row r="6">
          <cell r="B6">
            <v>6515</v>
          </cell>
          <cell r="C6">
            <v>100000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722B5-42AD-49DA-989D-42A0C22CBC97}">
  <sheetPr codeName="Sheet1">
    <tabColor theme="7" tint="0.59999389629810485"/>
  </sheetPr>
  <dimension ref="A1:DC281"/>
  <sheetViews>
    <sheetView tabSelected="1" zoomScale="70" zoomScaleNormal="70" workbookViewId="0">
      <selection activeCell="V3" sqref="V3"/>
    </sheetView>
  </sheetViews>
  <sheetFormatPr defaultColWidth="8.85546875" defaultRowHeight="12.75" x14ac:dyDescent="0.2"/>
  <cols>
    <col min="1" max="20" width="8.85546875" style="66"/>
    <col min="21" max="21" width="12.28515625" style="66" customWidth="1"/>
    <col min="22" max="22" width="83" style="66" bestFit="1" customWidth="1"/>
    <col min="23" max="16384" width="8.85546875" style="66"/>
  </cols>
  <sheetData>
    <row r="1" spans="1:107" x14ac:dyDescent="0.2">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row>
    <row r="2" spans="1:107" ht="54.6" customHeight="1" x14ac:dyDescent="0.7">
      <c r="A2" s="67"/>
      <c r="B2" s="67"/>
      <c r="C2" s="78"/>
      <c r="D2" s="183" t="s">
        <v>0</v>
      </c>
      <c r="E2" s="183"/>
      <c r="F2" s="183"/>
      <c r="G2" s="183"/>
      <c r="H2" s="183"/>
      <c r="I2" s="183"/>
      <c r="J2" s="183"/>
      <c r="K2" s="183"/>
      <c r="L2" s="183"/>
      <c r="M2" s="183"/>
      <c r="N2" s="183"/>
      <c r="O2" s="182"/>
      <c r="P2" s="182"/>
      <c r="Q2" s="182"/>
      <c r="R2" s="182"/>
      <c r="S2" s="182"/>
      <c r="T2" s="182"/>
      <c r="U2" s="7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row>
    <row r="3" spans="1:107" ht="163.5" customHeight="1" x14ac:dyDescent="0.2">
      <c r="A3" s="67"/>
      <c r="B3" s="67"/>
      <c r="C3" s="74"/>
      <c r="D3" s="219" t="s">
        <v>1</v>
      </c>
      <c r="E3" s="219"/>
      <c r="F3" s="219"/>
      <c r="G3" s="219"/>
      <c r="H3" s="219"/>
      <c r="I3" s="219"/>
      <c r="J3" s="219"/>
      <c r="K3" s="219"/>
      <c r="L3" s="219"/>
      <c r="M3" s="219"/>
      <c r="N3" s="219"/>
      <c r="O3" s="219"/>
      <c r="P3" s="219"/>
      <c r="Q3" s="219"/>
      <c r="R3" s="219"/>
      <c r="S3" s="219"/>
      <c r="T3" s="219"/>
      <c r="U3" s="72"/>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row>
    <row r="4" spans="1:107" ht="29.45" customHeight="1" x14ac:dyDescent="0.25">
      <c r="A4" s="67"/>
      <c r="B4" s="67"/>
      <c r="C4" s="74"/>
      <c r="D4" s="220" t="s">
        <v>2</v>
      </c>
      <c r="E4" s="220"/>
      <c r="F4" s="220"/>
      <c r="G4" s="220"/>
      <c r="H4" s="220"/>
      <c r="I4" s="220"/>
      <c r="J4" s="220"/>
      <c r="K4" s="220"/>
      <c r="L4" s="220"/>
      <c r="M4" s="220"/>
      <c r="N4" s="220"/>
      <c r="O4" s="220"/>
      <c r="P4" s="220"/>
      <c r="Q4" s="220"/>
      <c r="R4" s="220"/>
      <c r="S4" s="220"/>
      <c r="T4" s="76"/>
      <c r="U4" s="72"/>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row>
    <row r="5" spans="1:107" ht="147" customHeight="1" x14ac:dyDescent="0.2">
      <c r="A5" s="67"/>
      <c r="B5" s="67"/>
      <c r="C5" s="74"/>
      <c r="D5" s="229" t="s">
        <v>3</v>
      </c>
      <c r="E5" s="220"/>
      <c r="F5" s="220"/>
      <c r="G5" s="220"/>
      <c r="H5" s="220"/>
      <c r="I5" s="220"/>
      <c r="J5" s="220"/>
      <c r="K5" s="220"/>
      <c r="L5" s="220"/>
      <c r="M5" s="220"/>
      <c r="N5" s="220"/>
      <c r="O5" s="220"/>
      <c r="P5" s="220"/>
      <c r="Q5" s="220"/>
      <c r="R5" s="220"/>
      <c r="S5" s="220"/>
      <c r="T5" s="220"/>
      <c r="U5" s="230"/>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row>
    <row r="6" spans="1:107" ht="147" customHeight="1" x14ac:dyDescent="0.2">
      <c r="A6" s="67"/>
      <c r="B6" s="67"/>
      <c r="C6" s="74"/>
      <c r="D6" s="221" t="s">
        <v>4</v>
      </c>
      <c r="E6" s="221"/>
      <c r="F6" s="221"/>
      <c r="G6" s="221"/>
      <c r="H6" s="221"/>
      <c r="I6" s="221"/>
      <c r="J6" s="221"/>
      <c r="K6" s="221"/>
      <c r="L6" s="221"/>
      <c r="M6" s="221"/>
      <c r="N6" s="221"/>
      <c r="O6" s="221"/>
      <c r="P6" s="221"/>
      <c r="Q6" s="221"/>
      <c r="R6" s="221"/>
      <c r="S6" s="221"/>
      <c r="T6" s="221"/>
      <c r="U6" s="72"/>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row>
    <row r="7" spans="1:107" ht="23.25" customHeight="1" x14ac:dyDescent="0.2">
      <c r="A7" s="67"/>
      <c r="B7" s="67"/>
      <c r="C7" s="74"/>
      <c r="D7" s="221" t="s">
        <v>5</v>
      </c>
      <c r="E7" s="221"/>
      <c r="F7" s="221"/>
      <c r="G7" s="221"/>
      <c r="H7" s="221"/>
      <c r="I7" s="221"/>
      <c r="J7" s="221"/>
      <c r="K7" s="221"/>
      <c r="L7" s="221"/>
      <c r="M7" s="221"/>
      <c r="N7" s="221"/>
      <c r="O7" s="221"/>
      <c r="P7" s="221"/>
      <c r="Q7" s="221"/>
      <c r="R7" s="221"/>
      <c r="S7" s="221"/>
      <c r="T7" s="221"/>
      <c r="U7" s="222"/>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row>
    <row r="8" spans="1:107" ht="23.25" customHeight="1" x14ac:dyDescent="0.2">
      <c r="A8" s="67"/>
      <c r="B8" s="67"/>
      <c r="C8" s="74"/>
      <c r="D8" s="221" t="s">
        <v>6</v>
      </c>
      <c r="E8" s="221"/>
      <c r="F8" s="221"/>
      <c r="G8" s="221"/>
      <c r="H8" s="221"/>
      <c r="I8" s="221"/>
      <c r="J8" s="221"/>
      <c r="K8" s="221"/>
      <c r="L8" s="221"/>
      <c r="M8" s="221"/>
      <c r="N8" s="221"/>
      <c r="O8" s="221"/>
      <c r="P8" s="221"/>
      <c r="Q8" s="221"/>
      <c r="R8" s="221"/>
      <c r="S8" s="221"/>
      <c r="T8" s="221"/>
      <c r="U8" s="222"/>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row>
    <row r="9" spans="1:107" ht="23.25" customHeight="1" x14ac:dyDescent="0.2">
      <c r="A9" s="67"/>
      <c r="B9" s="67"/>
      <c r="C9" s="74"/>
      <c r="D9" s="221" t="s">
        <v>7</v>
      </c>
      <c r="E9" s="221"/>
      <c r="F9" s="221"/>
      <c r="G9" s="221"/>
      <c r="H9" s="221"/>
      <c r="I9" s="221"/>
      <c r="J9" s="221"/>
      <c r="K9" s="221"/>
      <c r="L9" s="221"/>
      <c r="M9" s="221"/>
      <c r="N9" s="221"/>
      <c r="O9" s="221"/>
      <c r="P9" s="221"/>
      <c r="Q9" s="221"/>
      <c r="R9" s="221"/>
      <c r="S9" s="221"/>
      <c r="T9" s="221"/>
      <c r="U9" s="222"/>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row>
    <row r="10" spans="1:107" ht="67.5" customHeight="1" x14ac:dyDescent="0.2">
      <c r="A10" s="67"/>
      <c r="B10" s="67"/>
      <c r="C10" s="74"/>
      <c r="D10" s="221" t="s">
        <v>8</v>
      </c>
      <c r="E10" s="221"/>
      <c r="F10" s="221"/>
      <c r="G10" s="221"/>
      <c r="H10" s="221"/>
      <c r="I10" s="221"/>
      <c r="J10" s="221"/>
      <c r="K10" s="221"/>
      <c r="L10" s="221"/>
      <c r="M10" s="221"/>
      <c r="N10" s="221"/>
      <c r="O10" s="221"/>
      <c r="P10" s="221"/>
      <c r="Q10" s="221"/>
      <c r="R10" s="221"/>
      <c r="S10" s="221"/>
      <c r="T10" s="221"/>
      <c r="U10" s="222"/>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row>
    <row r="11" spans="1:107" ht="23.25" customHeight="1" x14ac:dyDescent="0.2">
      <c r="A11" s="67"/>
      <c r="B11" s="67"/>
      <c r="C11" s="74"/>
      <c r="D11" s="221" t="s">
        <v>9</v>
      </c>
      <c r="E11" s="221"/>
      <c r="F11" s="221"/>
      <c r="G11" s="221"/>
      <c r="H11" s="221"/>
      <c r="I11" s="221"/>
      <c r="J11" s="221"/>
      <c r="K11" s="221"/>
      <c r="L11" s="221"/>
      <c r="M11" s="221"/>
      <c r="N11" s="221"/>
      <c r="O11" s="221"/>
      <c r="P11" s="221"/>
      <c r="Q11" s="221"/>
      <c r="R11" s="221"/>
      <c r="S11" s="221"/>
      <c r="T11" s="221"/>
      <c r="U11" s="222"/>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row>
    <row r="12" spans="1:107" ht="169.5" customHeight="1" x14ac:dyDescent="0.2">
      <c r="A12" s="67"/>
      <c r="B12" s="67"/>
      <c r="C12" s="74"/>
      <c r="D12" s="223" t="s">
        <v>10</v>
      </c>
      <c r="E12" s="223"/>
      <c r="F12" s="223"/>
      <c r="G12" s="223"/>
      <c r="H12" s="223"/>
      <c r="I12" s="223"/>
      <c r="J12" s="223"/>
      <c r="K12" s="223"/>
      <c r="L12" s="223"/>
      <c r="M12" s="223"/>
      <c r="N12" s="223"/>
      <c r="O12" s="223"/>
      <c r="P12" s="223"/>
      <c r="Q12" s="223"/>
      <c r="R12" s="223"/>
      <c r="S12" s="223"/>
      <c r="T12" s="223"/>
      <c r="U12" s="224"/>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row>
    <row r="13" spans="1:107" ht="23.25" x14ac:dyDescent="0.2">
      <c r="A13" s="67"/>
      <c r="B13" s="67"/>
      <c r="C13" s="74"/>
      <c r="D13" s="225" t="s">
        <v>11</v>
      </c>
      <c r="E13" s="225"/>
      <c r="F13" s="225"/>
      <c r="G13" s="225"/>
      <c r="H13" s="225"/>
      <c r="I13" s="225"/>
      <c r="J13" s="225"/>
      <c r="K13" s="225"/>
      <c r="L13" s="225"/>
      <c r="M13" s="225"/>
      <c r="N13" s="225"/>
      <c r="O13" s="225"/>
      <c r="P13" s="225"/>
      <c r="Q13" s="225"/>
      <c r="R13" s="225"/>
      <c r="S13" s="225"/>
      <c r="T13" s="225"/>
      <c r="U13" s="226"/>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row>
    <row r="14" spans="1:107" ht="23.25" x14ac:dyDescent="0.2">
      <c r="A14" s="67"/>
      <c r="B14" s="67"/>
      <c r="C14" s="74"/>
      <c r="D14" s="225" t="s">
        <v>12</v>
      </c>
      <c r="E14" s="225"/>
      <c r="F14" s="225"/>
      <c r="G14" s="225"/>
      <c r="H14" s="225"/>
      <c r="I14" s="225"/>
      <c r="J14" s="225"/>
      <c r="K14" s="225"/>
      <c r="L14" s="225"/>
      <c r="M14" s="225"/>
      <c r="N14" s="225"/>
      <c r="O14" s="225"/>
      <c r="P14" s="225"/>
      <c r="Q14" s="225"/>
      <c r="R14" s="225"/>
      <c r="S14" s="225"/>
      <c r="T14" s="225"/>
      <c r="U14" s="226"/>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row>
    <row r="15" spans="1:107" ht="23.25" x14ac:dyDescent="0.2">
      <c r="A15" s="67"/>
      <c r="B15" s="67"/>
      <c r="C15" s="74"/>
      <c r="D15" s="227" t="s">
        <v>13</v>
      </c>
      <c r="E15" s="227"/>
      <c r="F15" s="227"/>
      <c r="G15" s="227"/>
      <c r="H15" s="227"/>
      <c r="I15" s="227"/>
      <c r="J15" s="227"/>
      <c r="K15" s="227"/>
      <c r="L15" s="227"/>
      <c r="M15" s="227"/>
      <c r="N15" s="227"/>
      <c r="O15" s="227"/>
      <c r="P15" s="227"/>
      <c r="Q15" s="227"/>
      <c r="R15" s="227"/>
      <c r="S15" s="227"/>
      <c r="T15" s="227"/>
      <c r="U15" s="228"/>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row>
    <row r="16" spans="1:107" ht="23.25" x14ac:dyDescent="0.2">
      <c r="A16" s="67"/>
      <c r="B16" s="67"/>
      <c r="C16" s="74"/>
      <c r="D16" s="227" t="s">
        <v>14</v>
      </c>
      <c r="E16" s="227"/>
      <c r="F16" s="227"/>
      <c r="G16" s="227"/>
      <c r="H16" s="227"/>
      <c r="I16" s="227"/>
      <c r="J16" s="227"/>
      <c r="K16" s="227"/>
      <c r="L16" s="227"/>
      <c r="M16" s="227"/>
      <c r="N16" s="227"/>
      <c r="O16" s="227"/>
      <c r="P16" s="227"/>
      <c r="Q16" s="227"/>
      <c r="R16" s="227"/>
      <c r="S16" s="227"/>
      <c r="T16" s="227"/>
      <c r="U16" s="228"/>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row>
    <row r="17" spans="1:107" ht="23.25" x14ac:dyDescent="0.2">
      <c r="A17" s="67"/>
      <c r="B17" s="67"/>
      <c r="C17" s="74"/>
      <c r="D17" s="227" t="s">
        <v>15</v>
      </c>
      <c r="E17" s="227"/>
      <c r="F17" s="227"/>
      <c r="G17" s="227"/>
      <c r="H17" s="227"/>
      <c r="I17" s="227"/>
      <c r="J17" s="227"/>
      <c r="K17" s="227"/>
      <c r="L17" s="227"/>
      <c r="M17" s="227"/>
      <c r="N17" s="227"/>
      <c r="O17" s="227"/>
      <c r="P17" s="227"/>
      <c r="Q17" s="227"/>
      <c r="R17" s="227"/>
      <c r="S17" s="227"/>
      <c r="T17" s="227"/>
      <c r="U17" s="228"/>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row>
    <row r="18" spans="1:107" ht="34.700000000000003" customHeight="1" x14ac:dyDescent="0.25">
      <c r="A18" s="67"/>
      <c r="B18" s="67"/>
      <c r="C18" s="74"/>
      <c r="D18" s="220" t="s">
        <v>16</v>
      </c>
      <c r="E18" s="220"/>
      <c r="F18" s="220"/>
      <c r="G18" s="220"/>
      <c r="H18" s="220"/>
      <c r="I18" s="220"/>
      <c r="J18" s="220"/>
      <c r="K18" s="220"/>
      <c r="L18" s="220"/>
      <c r="M18" s="220"/>
      <c r="N18" s="220"/>
      <c r="O18" s="220"/>
      <c r="P18" s="220"/>
      <c r="Q18" s="220"/>
      <c r="R18" s="220"/>
      <c r="S18" s="220"/>
      <c r="T18" s="76"/>
      <c r="U18" s="72"/>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row>
    <row r="19" spans="1:107" ht="207.75" customHeight="1" x14ac:dyDescent="0.2">
      <c r="A19" s="67"/>
      <c r="B19" s="67"/>
      <c r="C19" s="74"/>
      <c r="D19" s="231" t="s">
        <v>17</v>
      </c>
      <c r="E19" s="231"/>
      <c r="F19" s="231"/>
      <c r="G19" s="231"/>
      <c r="H19" s="231"/>
      <c r="I19" s="231"/>
      <c r="J19" s="231"/>
      <c r="K19" s="231"/>
      <c r="L19" s="231"/>
      <c r="M19" s="231"/>
      <c r="N19" s="231"/>
      <c r="O19" s="231"/>
      <c r="P19" s="231"/>
      <c r="Q19" s="231"/>
      <c r="R19" s="231"/>
      <c r="S19" s="231"/>
      <c r="T19" s="231"/>
      <c r="U19" s="72"/>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row>
    <row r="20" spans="1:107" ht="23.25" customHeight="1" x14ac:dyDescent="0.2">
      <c r="A20" s="67"/>
      <c r="B20" s="67"/>
      <c r="C20" s="74"/>
      <c r="D20" s="234" t="s">
        <v>18</v>
      </c>
      <c r="E20" s="235"/>
      <c r="F20" s="235"/>
      <c r="G20" s="235"/>
      <c r="H20" s="235"/>
      <c r="I20" s="235"/>
      <c r="J20" s="235"/>
      <c r="K20" s="235"/>
      <c r="L20" s="235"/>
      <c r="M20" s="235"/>
      <c r="N20" s="235"/>
      <c r="O20" s="235"/>
      <c r="P20" s="235"/>
      <c r="Q20" s="235"/>
      <c r="R20" s="235"/>
      <c r="S20" s="235"/>
      <c r="T20" s="235"/>
      <c r="U20" s="236"/>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row>
    <row r="21" spans="1:107" ht="55.5" customHeight="1" x14ac:dyDescent="0.2">
      <c r="A21" s="67"/>
      <c r="B21" s="67"/>
      <c r="C21" s="74"/>
      <c r="D21" s="237" t="s">
        <v>19</v>
      </c>
      <c r="E21" s="234"/>
      <c r="F21" s="234"/>
      <c r="G21" s="234"/>
      <c r="H21" s="234"/>
      <c r="I21" s="234"/>
      <c r="J21" s="234"/>
      <c r="K21" s="234"/>
      <c r="L21" s="234"/>
      <c r="M21" s="234"/>
      <c r="N21" s="234"/>
      <c r="O21" s="234"/>
      <c r="P21" s="234"/>
      <c r="Q21" s="234"/>
      <c r="R21" s="234"/>
      <c r="S21" s="234"/>
      <c r="T21" s="234"/>
      <c r="U21" s="238"/>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row>
    <row r="22" spans="1:107" ht="23.25" customHeight="1" x14ac:dyDescent="0.2">
      <c r="A22" s="67"/>
      <c r="B22" s="67"/>
      <c r="C22" s="74"/>
      <c r="D22" s="234" t="s">
        <v>20</v>
      </c>
      <c r="E22" s="234"/>
      <c r="F22" s="234"/>
      <c r="G22" s="234"/>
      <c r="H22" s="234"/>
      <c r="I22" s="234"/>
      <c r="J22" s="234"/>
      <c r="K22" s="234"/>
      <c r="L22" s="234"/>
      <c r="M22" s="234"/>
      <c r="N22" s="234"/>
      <c r="O22" s="234"/>
      <c r="P22" s="234"/>
      <c r="Q22" s="234"/>
      <c r="R22" s="234"/>
      <c r="S22" s="234"/>
      <c r="T22" s="234"/>
      <c r="U22" s="238"/>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row>
    <row r="23" spans="1:107" ht="59.25" customHeight="1" x14ac:dyDescent="0.2">
      <c r="A23" s="67"/>
      <c r="B23" s="67"/>
      <c r="C23" s="74"/>
      <c r="D23" s="237" t="s">
        <v>21</v>
      </c>
      <c r="E23" s="234"/>
      <c r="F23" s="234"/>
      <c r="G23" s="234"/>
      <c r="H23" s="234"/>
      <c r="I23" s="234"/>
      <c r="J23" s="234"/>
      <c r="K23" s="234"/>
      <c r="L23" s="234"/>
      <c r="M23" s="234"/>
      <c r="N23" s="234"/>
      <c r="O23" s="234"/>
      <c r="P23" s="234"/>
      <c r="Q23" s="234"/>
      <c r="R23" s="234"/>
      <c r="S23" s="234"/>
      <c r="T23" s="234"/>
      <c r="U23" s="238"/>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row>
    <row r="24" spans="1:107" ht="23.25" customHeight="1" x14ac:dyDescent="0.2">
      <c r="A24" s="67"/>
      <c r="B24" s="67"/>
      <c r="C24" s="74"/>
      <c r="D24" s="234" t="s">
        <v>22</v>
      </c>
      <c r="E24" s="235"/>
      <c r="F24" s="235"/>
      <c r="G24" s="235"/>
      <c r="H24" s="235"/>
      <c r="I24" s="235"/>
      <c r="J24" s="235"/>
      <c r="K24" s="235"/>
      <c r="L24" s="235"/>
      <c r="M24" s="235"/>
      <c r="N24" s="235"/>
      <c r="O24" s="235"/>
      <c r="P24" s="235"/>
      <c r="Q24" s="235"/>
      <c r="R24" s="235"/>
      <c r="S24" s="235"/>
      <c r="T24" s="235"/>
      <c r="U24" s="236"/>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row>
    <row r="25" spans="1:107" ht="53.25" customHeight="1" x14ac:dyDescent="0.2">
      <c r="A25" s="67"/>
      <c r="B25" s="67"/>
      <c r="C25" s="74"/>
      <c r="D25" s="235" t="s">
        <v>23</v>
      </c>
      <c r="E25" s="235"/>
      <c r="F25" s="235"/>
      <c r="G25" s="235"/>
      <c r="H25" s="235"/>
      <c r="I25" s="235"/>
      <c r="J25" s="235"/>
      <c r="K25" s="235"/>
      <c r="L25" s="235"/>
      <c r="M25" s="235"/>
      <c r="N25" s="235"/>
      <c r="O25" s="235"/>
      <c r="P25" s="235"/>
      <c r="Q25" s="235"/>
      <c r="R25" s="235"/>
      <c r="S25" s="235"/>
      <c r="T25" s="235"/>
      <c r="U25" s="236"/>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row>
    <row r="26" spans="1:107" ht="23.25" customHeight="1" x14ac:dyDescent="0.2">
      <c r="A26" s="67"/>
      <c r="B26" s="67"/>
      <c r="C26" s="74"/>
      <c r="D26" s="234"/>
      <c r="E26" s="239"/>
      <c r="F26" s="239"/>
      <c r="G26" s="239"/>
      <c r="H26" s="239"/>
      <c r="I26" s="239"/>
      <c r="J26" s="239"/>
      <c r="K26" s="239"/>
      <c r="L26" s="239"/>
      <c r="M26" s="239"/>
      <c r="N26" s="239"/>
      <c r="O26" s="239"/>
      <c r="P26" s="239"/>
      <c r="Q26" s="239"/>
      <c r="R26" s="239"/>
      <c r="S26" s="239"/>
      <c r="T26" s="239"/>
      <c r="U26" s="240"/>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row>
    <row r="27" spans="1:107" ht="45.75" customHeight="1" x14ac:dyDescent="0.35">
      <c r="A27" s="67"/>
      <c r="B27" s="67"/>
      <c r="C27" s="74"/>
      <c r="D27" s="232" t="s">
        <v>24</v>
      </c>
      <c r="E27" s="232"/>
      <c r="F27" s="232"/>
      <c r="G27" s="232"/>
      <c r="H27" s="232"/>
      <c r="I27" s="232"/>
      <c r="J27" s="232"/>
      <c r="K27" s="232"/>
      <c r="L27" s="232"/>
      <c r="M27" s="232"/>
      <c r="N27" s="232"/>
      <c r="O27" s="232"/>
      <c r="P27" s="232"/>
      <c r="Q27" s="232"/>
      <c r="R27" s="232"/>
      <c r="S27" s="232"/>
      <c r="T27" s="232"/>
      <c r="U27" s="233"/>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row>
    <row r="28" spans="1:107" ht="23.25" x14ac:dyDescent="0.35">
      <c r="A28" s="67"/>
      <c r="B28" s="67"/>
      <c r="C28" s="74"/>
      <c r="D28" s="75"/>
      <c r="E28" s="75"/>
      <c r="F28" s="75"/>
      <c r="G28" s="75"/>
      <c r="H28" s="75"/>
      <c r="I28" s="75"/>
      <c r="J28" s="75"/>
      <c r="K28" s="75"/>
      <c r="L28" s="75"/>
      <c r="M28" s="75"/>
      <c r="N28" s="75"/>
      <c r="O28" s="75"/>
      <c r="P28" s="75"/>
      <c r="Q28" s="75"/>
      <c r="R28" s="73"/>
      <c r="S28" s="73"/>
      <c r="T28" s="73"/>
      <c r="U28" s="72"/>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row>
    <row r="29" spans="1:107" x14ac:dyDescent="0.2">
      <c r="A29" s="67"/>
      <c r="B29" s="67"/>
      <c r="C29" s="74"/>
      <c r="D29" s="175" t="s">
        <v>25</v>
      </c>
      <c r="E29" s="176"/>
      <c r="F29" s="176"/>
      <c r="G29" s="176"/>
      <c r="H29" s="176"/>
      <c r="I29" s="176"/>
      <c r="J29" s="73"/>
      <c r="K29" s="73"/>
      <c r="L29" s="73"/>
      <c r="M29" s="73"/>
      <c r="N29" s="73"/>
      <c r="O29" s="73"/>
      <c r="P29" s="73"/>
      <c r="Q29" s="73"/>
      <c r="R29" s="73"/>
      <c r="S29" s="73"/>
      <c r="T29" s="73"/>
      <c r="U29" s="72"/>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row>
    <row r="30" spans="1:107" x14ac:dyDescent="0.2">
      <c r="A30" s="67"/>
      <c r="B30" s="67"/>
      <c r="C30" s="71"/>
      <c r="D30" s="70"/>
      <c r="E30" s="70"/>
      <c r="F30" s="70"/>
      <c r="G30" s="70"/>
      <c r="H30" s="70"/>
      <c r="I30" s="70"/>
      <c r="J30" s="70"/>
      <c r="K30" s="70"/>
      <c r="L30" s="70"/>
      <c r="M30" s="70"/>
      <c r="N30" s="70"/>
      <c r="O30" s="70"/>
      <c r="P30" s="70"/>
      <c r="Q30" s="70"/>
      <c r="R30" s="70"/>
      <c r="S30" s="70"/>
      <c r="T30" s="70"/>
      <c r="U30" s="69"/>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row>
    <row r="31" spans="1:107" x14ac:dyDescent="0.2">
      <c r="A31" s="67"/>
      <c r="B31" s="67"/>
      <c r="C31" s="67"/>
      <c r="D31" s="67"/>
      <c r="E31" s="67"/>
      <c r="F31" s="67"/>
      <c r="G31" s="67"/>
      <c r="H31" s="67"/>
      <c r="I31" s="67"/>
      <c r="J31" s="67"/>
      <c r="K31" s="67"/>
      <c r="L31" s="67"/>
      <c r="M31" s="67"/>
      <c r="N31" s="67"/>
      <c r="O31" s="67"/>
      <c r="P31" s="67"/>
      <c r="Q31" s="67"/>
      <c r="R31" s="67"/>
      <c r="S31" s="67"/>
      <c r="T31" s="67"/>
      <c r="U31" s="67"/>
      <c r="V31" s="142"/>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row>
    <row r="32" spans="1:107" x14ac:dyDescent="0.2">
      <c r="A32" s="67"/>
      <c r="B32" s="67"/>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row>
    <row r="33" spans="1:107" x14ac:dyDescent="0.2">
      <c r="A33" s="67"/>
      <c r="B33" s="67"/>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row>
    <row r="34" spans="1:107" x14ac:dyDescent="0.2">
      <c r="A34" s="67"/>
      <c r="B34" s="67"/>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row>
    <row r="35" spans="1:107" x14ac:dyDescent="0.2">
      <c r="A35" s="67"/>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row>
    <row r="36" spans="1:107" x14ac:dyDescent="0.2">
      <c r="A36" s="67"/>
      <c r="B36" s="67"/>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row>
    <row r="37" spans="1:107" x14ac:dyDescent="0.2">
      <c r="A37" s="67"/>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row>
    <row r="38" spans="1:107" x14ac:dyDescent="0.2">
      <c r="A38" s="67"/>
      <c r="B38" s="67"/>
      <c r="C38" s="67"/>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row>
    <row r="39" spans="1:107" x14ac:dyDescent="0.2">
      <c r="A39" s="67"/>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row>
    <row r="40" spans="1:107" x14ac:dyDescent="0.2">
      <c r="A40" s="67"/>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row>
    <row r="41" spans="1:107"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row>
    <row r="42" spans="1:107" ht="15" x14ac:dyDescent="0.25">
      <c r="A42" s="67"/>
      <c r="B42" s="67"/>
      <c r="C42" s="67"/>
      <c r="D42" s="67"/>
      <c r="E42" s="67"/>
      <c r="F42" s="67"/>
      <c r="G42" s="67"/>
      <c r="H42" s="67"/>
      <c r="I42" s="67"/>
      <c r="J42" s="67"/>
      <c r="K42" s="67"/>
      <c r="L42" s="67"/>
      <c r="M42" s="67"/>
      <c r="N42" s="67"/>
      <c r="O42" s="67"/>
      <c r="P42" s="67"/>
      <c r="Q42" s="67"/>
      <c r="R42" s="67"/>
      <c r="S42" s="67"/>
      <c r="T42" s="67"/>
      <c r="U42" s="67"/>
      <c r="V42" s="68"/>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7"/>
      <c r="BM42" s="67"/>
      <c r="BN42" s="67"/>
      <c r="BO42" s="67"/>
      <c r="BP42" s="67"/>
      <c r="BQ42" s="67"/>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row>
    <row r="43" spans="1:107" ht="15" x14ac:dyDescent="0.25">
      <c r="A43" s="67"/>
      <c r="B43" s="67"/>
      <c r="C43" s="68"/>
      <c r="D43" s="68"/>
      <c r="E43" s="68"/>
      <c r="F43" s="68"/>
      <c r="G43" s="68"/>
      <c r="H43" s="68"/>
      <c r="I43" s="68"/>
      <c r="J43" s="68"/>
      <c r="K43" s="68"/>
      <c r="L43" s="68"/>
      <c r="M43" s="68"/>
      <c r="N43" s="68"/>
      <c r="O43" s="68"/>
      <c r="P43" s="68"/>
      <c r="Q43" s="68"/>
      <c r="R43" s="68"/>
      <c r="S43" s="68"/>
      <c r="T43" s="68"/>
      <c r="U43" s="68"/>
      <c r="V43" s="68"/>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row>
    <row r="44" spans="1:107" ht="15" x14ac:dyDescent="0.25">
      <c r="A44" s="67"/>
      <c r="B44" s="67"/>
      <c r="C44" s="68"/>
      <c r="D44" s="68"/>
      <c r="E44" s="68"/>
      <c r="F44" s="68"/>
      <c r="G44" s="68"/>
      <c r="H44" s="68"/>
      <c r="I44" s="68"/>
      <c r="J44" s="68"/>
      <c r="K44" s="68"/>
      <c r="L44" s="68"/>
      <c r="M44" s="68"/>
      <c r="N44" s="68"/>
      <c r="O44" s="68"/>
      <c r="P44" s="68"/>
      <c r="Q44" s="68"/>
      <c r="R44" s="68"/>
      <c r="S44" s="68"/>
      <c r="T44" s="68"/>
      <c r="U44" s="68"/>
      <c r="V44" s="68"/>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row>
    <row r="45" spans="1:107" ht="15" x14ac:dyDescent="0.25">
      <c r="A45" s="67"/>
      <c r="B45" s="67"/>
      <c r="C45" s="68"/>
      <c r="D45" s="68"/>
      <c r="E45" s="68"/>
      <c r="F45" s="68"/>
      <c r="G45" s="68"/>
      <c r="H45" s="68"/>
      <c r="I45" s="68"/>
      <c r="J45" s="68"/>
      <c r="K45" s="68"/>
      <c r="L45" s="68"/>
      <c r="M45" s="68"/>
      <c r="N45" s="68"/>
      <c r="O45" s="68"/>
      <c r="P45" s="68"/>
      <c r="Q45" s="68"/>
      <c r="R45" s="68"/>
      <c r="S45" s="68"/>
      <c r="T45" s="68"/>
      <c r="U45" s="68"/>
      <c r="V45" s="68"/>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row>
    <row r="46" spans="1:107" ht="15" x14ac:dyDescent="0.25">
      <c r="A46" s="67"/>
      <c r="B46" s="67"/>
      <c r="C46" s="68"/>
      <c r="D46" s="68"/>
      <c r="E46" s="68"/>
      <c r="F46" s="68"/>
      <c r="G46" s="68"/>
      <c r="H46" s="68"/>
      <c r="I46" s="68"/>
      <c r="J46" s="68"/>
      <c r="K46" s="68"/>
      <c r="L46" s="68"/>
      <c r="M46" s="68"/>
      <c r="N46" s="68"/>
      <c r="O46" s="68"/>
      <c r="P46" s="68"/>
      <c r="Q46" s="68"/>
      <c r="R46" s="68"/>
      <c r="S46" s="68"/>
      <c r="T46" s="68"/>
      <c r="U46" s="68"/>
      <c r="V46" s="68"/>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row>
    <row r="47" spans="1:107" ht="15" x14ac:dyDescent="0.25">
      <c r="A47" s="67"/>
      <c r="B47" s="67"/>
      <c r="C47" s="68"/>
      <c r="D47" s="68"/>
      <c r="E47" s="68"/>
      <c r="F47" s="68"/>
      <c r="G47" s="68"/>
      <c r="H47" s="68"/>
      <c r="I47" s="68"/>
      <c r="J47" s="68"/>
      <c r="K47" s="68"/>
      <c r="L47" s="68"/>
      <c r="M47" s="68"/>
      <c r="N47" s="68"/>
      <c r="O47" s="68"/>
      <c r="P47" s="68"/>
      <c r="Q47" s="68"/>
      <c r="R47" s="68"/>
      <c r="S47" s="68"/>
      <c r="T47" s="68"/>
      <c r="U47" s="68"/>
      <c r="V47" s="68"/>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row>
    <row r="48" spans="1:107" ht="15" x14ac:dyDescent="0.25">
      <c r="A48" s="67"/>
      <c r="B48" s="67"/>
      <c r="C48" s="68"/>
      <c r="D48" s="68"/>
      <c r="E48" s="68"/>
      <c r="F48" s="68"/>
      <c r="G48" s="68"/>
      <c r="H48" s="68"/>
      <c r="I48" s="68"/>
      <c r="J48" s="68"/>
      <c r="K48" s="68"/>
      <c r="L48" s="68"/>
      <c r="M48" s="68"/>
      <c r="N48" s="68"/>
      <c r="O48" s="68"/>
      <c r="P48" s="68"/>
      <c r="Q48" s="68"/>
      <c r="R48" s="68"/>
      <c r="S48" s="68"/>
      <c r="T48" s="68"/>
      <c r="U48" s="68"/>
      <c r="V48" s="68"/>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row>
    <row r="49" spans="1:107" ht="15" x14ac:dyDescent="0.25">
      <c r="A49" s="67"/>
      <c r="B49" s="67"/>
      <c r="C49" s="68"/>
      <c r="D49" s="68"/>
      <c r="E49" s="68"/>
      <c r="F49" s="68"/>
      <c r="G49" s="68"/>
      <c r="H49" s="68"/>
      <c r="I49" s="68"/>
      <c r="J49" s="68"/>
      <c r="K49" s="68"/>
      <c r="L49" s="68"/>
      <c r="M49" s="68"/>
      <c r="N49" s="68"/>
      <c r="O49" s="68"/>
      <c r="P49" s="68"/>
      <c r="Q49" s="68"/>
      <c r="R49" s="68"/>
      <c r="S49" s="68"/>
      <c r="T49" s="68"/>
      <c r="U49" s="68"/>
      <c r="V49" s="68"/>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row>
    <row r="50" spans="1:107" ht="15" x14ac:dyDescent="0.25">
      <c r="A50" s="67"/>
      <c r="B50" s="67"/>
      <c r="C50" s="68"/>
      <c r="D50" s="68"/>
      <c r="E50" s="68"/>
      <c r="F50" s="68"/>
      <c r="G50" s="68"/>
      <c r="H50" s="68"/>
      <c r="I50" s="68"/>
      <c r="J50" s="68"/>
      <c r="K50" s="68"/>
      <c r="L50" s="68"/>
      <c r="M50" s="68"/>
      <c r="N50" s="68"/>
      <c r="O50" s="68"/>
      <c r="P50" s="68"/>
      <c r="Q50" s="68"/>
      <c r="R50" s="68"/>
      <c r="S50" s="68"/>
      <c r="T50" s="68"/>
      <c r="U50" s="68"/>
      <c r="V50" s="68"/>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row>
    <row r="51" spans="1:107" ht="15" x14ac:dyDescent="0.25">
      <c r="A51" s="67"/>
      <c r="B51" s="67"/>
      <c r="C51" s="68"/>
      <c r="D51" s="68"/>
      <c r="E51" s="68"/>
      <c r="F51" s="68"/>
      <c r="G51" s="68"/>
      <c r="H51" s="68"/>
      <c r="I51" s="68"/>
      <c r="J51" s="68"/>
      <c r="K51" s="68"/>
      <c r="L51" s="68"/>
      <c r="M51" s="68"/>
      <c r="N51" s="68"/>
      <c r="O51" s="68"/>
      <c r="P51" s="68"/>
      <c r="Q51" s="68"/>
      <c r="R51" s="68"/>
      <c r="S51" s="68"/>
      <c r="T51" s="68"/>
      <c r="U51" s="68"/>
      <c r="V51" s="68"/>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row>
    <row r="52" spans="1:107" ht="15" x14ac:dyDescent="0.25">
      <c r="A52" s="67"/>
      <c r="B52" s="67"/>
      <c r="C52" s="68"/>
      <c r="D52" s="68"/>
      <c r="E52" s="68"/>
      <c r="F52" s="68"/>
      <c r="G52" s="68"/>
      <c r="H52" s="68"/>
      <c r="I52" s="68"/>
      <c r="J52" s="68"/>
      <c r="K52" s="68"/>
      <c r="L52" s="68"/>
      <c r="M52" s="68"/>
      <c r="N52" s="68"/>
      <c r="O52" s="68"/>
      <c r="P52" s="68"/>
      <c r="Q52" s="68"/>
      <c r="R52" s="68"/>
      <c r="S52" s="68"/>
      <c r="T52" s="68"/>
      <c r="U52" s="68"/>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row>
    <row r="53" spans="1:107" x14ac:dyDescent="0.2">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row>
    <row r="54" spans="1:107" x14ac:dyDescent="0.2">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row>
    <row r="55" spans="1:107" x14ac:dyDescent="0.2">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row>
    <row r="56" spans="1:107" x14ac:dyDescent="0.2">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row>
    <row r="57" spans="1:107" x14ac:dyDescent="0.2">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row>
    <row r="58" spans="1:107" x14ac:dyDescent="0.2">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row>
    <row r="59" spans="1:107" x14ac:dyDescent="0.2">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row>
    <row r="60" spans="1:107" x14ac:dyDescent="0.2">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row>
    <row r="61" spans="1:107" x14ac:dyDescent="0.2">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row>
    <row r="62" spans="1:107" x14ac:dyDescent="0.2">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row>
    <row r="63" spans="1:107" x14ac:dyDescent="0.2">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row>
    <row r="64" spans="1:107" x14ac:dyDescent="0.2">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row>
    <row r="65" spans="1:107" x14ac:dyDescent="0.2">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row>
    <row r="66" spans="1:107" x14ac:dyDescent="0.2">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row>
    <row r="67" spans="1:107" x14ac:dyDescent="0.2">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row>
    <row r="68" spans="1:107" x14ac:dyDescent="0.2">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row>
    <row r="69" spans="1:107" x14ac:dyDescent="0.2">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row>
    <row r="70" spans="1:107" x14ac:dyDescent="0.2">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row>
    <row r="71" spans="1:107" x14ac:dyDescent="0.2">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row>
    <row r="72" spans="1:107" x14ac:dyDescent="0.2">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row>
    <row r="73" spans="1:107" x14ac:dyDescent="0.2">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row>
    <row r="74" spans="1:107" x14ac:dyDescent="0.2">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row>
    <row r="75" spans="1:107" x14ac:dyDescent="0.2">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row>
    <row r="76" spans="1:107" x14ac:dyDescent="0.2">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row>
    <row r="77" spans="1:107" x14ac:dyDescent="0.2">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row>
    <row r="78" spans="1:107" x14ac:dyDescent="0.2">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row>
    <row r="79" spans="1:107" x14ac:dyDescent="0.2">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row>
    <row r="80" spans="1:107" x14ac:dyDescent="0.2">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row>
    <row r="81" spans="1:105" x14ac:dyDescent="0.2">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c r="CC81" s="67"/>
      <c r="CD81" s="67"/>
      <c r="CE81" s="67"/>
      <c r="CF81" s="67"/>
      <c r="CG81" s="67"/>
      <c r="CH81" s="67"/>
      <c r="CI81" s="67"/>
      <c r="CJ81" s="67"/>
      <c r="CK81" s="67"/>
      <c r="CL81" s="67"/>
      <c r="CM81" s="67"/>
      <c r="CN81" s="67"/>
      <c r="CO81" s="67"/>
      <c r="CP81" s="67"/>
      <c r="CQ81" s="67"/>
      <c r="CR81" s="67"/>
      <c r="CS81" s="67"/>
      <c r="CT81" s="67"/>
      <c r="CU81" s="67"/>
      <c r="CV81" s="67"/>
      <c r="CW81" s="67"/>
      <c r="CX81" s="67"/>
      <c r="CY81" s="67"/>
      <c r="CZ81" s="67"/>
      <c r="DA81" s="67"/>
    </row>
    <row r="82" spans="1:105" x14ac:dyDescent="0.2">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row>
    <row r="83" spans="1:105" x14ac:dyDescent="0.2">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c r="CC83" s="67"/>
      <c r="CD83" s="67"/>
      <c r="CE83" s="67"/>
      <c r="CF83" s="67"/>
      <c r="CG83" s="67"/>
      <c r="CH83" s="67"/>
      <c r="CI83" s="67"/>
      <c r="CJ83" s="67"/>
      <c r="CK83" s="67"/>
      <c r="CL83" s="67"/>
      <c r="CM83" s="67"/>
      <c r="CN83" s="67"/>
      <c r="CO83" s="67"/>
      <c r="CP83" s="67"/>
      <c r="CQ83" s="67"/>
      <c r="CR83" s="67"/>
      <c r="CS83" s="67"/>
      <c r="CT83" s="67"/>
      <c r="CU83" s="67"/>
      <c r="CV83" s="67"/>
      <c r="CW83" s="67"/>
      <c r="CX83" s="67"/>
      <c r="CY83" s="67"/>
      <c r="CZ83" s="67"/>
      <c r="DA83" s="67"/>
    </row>
    <row r="84" spans="1:105" x14ac:dyDescent="0.2">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67"/>
      <c r="CW84" s="67"/>
      <c r="CX84" s="67"/>
      <c r="CY84" s="67"/>
      <c r="CZ84" s="67"/>
      <c r="DA84" s="67"/>
    </row>
    <row r="85" spans="1:105" x14ac:dyDescent="0.2">
      <c r="A85" s="67"/>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c r="CC85" s="67"/>
      <c r="CD85" s="67"/>
      <c r="CE85" s="67"/>
      <c r="CF85" s="67"/>
      <c r="CG85" s="67"/>
      <c r="CH85" s="67"/>
      <c r="CI85" s="67"/>
      <c r="CJ85" s="67"/>
      <c r="CK85" s="67"/>
      <c r="CL85" s="67"/>
      <c r="CM85" s="67"/>
      <c r="CN85" s="67"/>
      <c r="CO85" s="67"/>
      <c r="CP85" s="67"/>
      <c r="CQ85" s="67"/>
      <c r="CR85" s="67"/>
      <c r="CS85" s="67"/>
      <c r="CT85" s="67"/>
      <c r="CU85" s="67"/>
      <c r="CV85" s="67"/>
      <c r="CW85" s="67"/>
      <c r="CX85" s="67"/>
      <c r="CY85" s="67"/>
      <c r="CZ85" s="67"/>
      <c r="DA85" s="67"/>
    </row>
    <row r="86" spans="1:105" x14ac:dyDescent="0.2">
      <c r="A86" s="67"/>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BS86" s="67"/>
      <c r="BT86" s="67"/>
      <c r="BU86" s="67"/>
      <c r="BV86" s="67"/>
      <c r="BW86" s="67"/>
      <c r="BX86" s="67"/>
      <c r="BY86" s="67"/>
      <c r="BZ86" s="67"/>
      <c r="CA86" s="67"/>
      <c r="CB86" s="67"/>
      <c r="CC86" s="67"/>
      <c r="CD86" s="67"/>
      <c r="CE86" s="67"/>
      <c r="CF86" s="67"/>
      <c r="CG86" s="67"/>
      <c r="CH86" s="67"/>
      <c r="CI86" s="67"/>
      <c r="CJ86" s="67"/>
      <c r="CK86" s="67"/>
      <c r="CL86" s="67"/>
      <c r="CM86" s="67"/>
      <c r="CN86" s="67"/>
      <c r="CO86" s="67"/>
      <c r="CP86" s="67"/>
      <c r="CQ86" s="67"/>
      <c r="CR86" s="67"/>
      <c r="CS86" s="67"/>
      <c r="CT86" s="67"/>
      <c r="CU86" s="67"/>
      <c r="CV86" s="67"/>
      <c r="CW86" s="67"/>
      <c r="CX86" s="67"/>
      <c r="CY86" s="67"/>
      <c r="CZ86" s="67"/>
      <c r="DA86" s="67"/>
    </row>
    <row r="87" spans="1:105" x14ac:dyDescent="0.2">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c r="CC87" s="67"/>
      <c r="CD87" s="67"/>
      <c r="CE87" s="67"/>
      <c r="CF87" s="67"/>
      <c r="CG87" s="67"/>
      <c r="CH87" s="67"/>
      <c r="CI87" s="67"/>
      <c r="CJ87" s="67"/>
      <c r="CK87" s="67"/>
      <c r="CL87" s="67"/>
      <c r="CM87" s="67"/>
      <c r="CN87" s="67"/>
      <c r="CO87" s="67"/>
      <c r="CP87" s="67"/>
      <c r="CQ87" s="67"/>
      <c r="CR87" s="67"/>
      <c r="CS87" s="67"/>
      <c r="CT87" s="67"/>
      <c r="CU87" s="67"/>
      <c r="CV87" s="67"/>
      <c r="CW87" s="67"/>
      <c r="CX87" s="67"/>
      <c r="CY87" s="67"/>
      <c r="CZ87" s="67"/>
      <c r="DA87" s="67"/>
    </row>
    <row r="88" spans="1:105" x14ac:dyDescent="0.2">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67"/>
      <c r="CU88" s="67"/>
      <c r="CV88" s="67"/>
      <c r="CW88" s="67"/>
      <c r="CX88" s="67"/>
      <c r="CY88" s="67"/>
      <c r="CZ88" s="67"/>
      <c r="DA88" s="67"/>
    </row>
    <row r="89" spans="1:105" x14ac:dyDescent="0.2">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c r="CE89" s="67"/>
      <c r="CF89" s="67"/>
      <c r="CG89" s="67"/>
      <c r="CH89" s="67"/>
      <c r="CI89" s="67"/>
      <c r="CJ89" s="67"/>
      <c r="CK89" s="67"/>
      <c r="CL89" s="67"/>
      <c r="CM89" s="67"/>
      <c r="CN89" s="67"/>
      <c r="CO89" s="67"/>
      <c r="CP89" s="67"/>
      <c r="CQ89" s="67"/>
      <c r="CR89" s="67"/>
      <c r="CS89" s="67"/>
      <c r="CT89" s="67"/>
      <c r="CU89" s="67"/>
      <c r="CV89" s="67"/>
      <c r="CW89" s="67"/>
      <c r="CX89" s="67"/>
      <c r="CY89" s="67"/>
      <c r="CZ89" s="67"/>
      <c r="DA89" s="67"/>
    </row>
    <row r="90" spans="1:105" x14ac:dyDescent="0.2">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c r="CV90" s="67"/>
      <c r="CW90" s="67"/>
      <c r="CX90" s="67"/>
      <c r="CY90" s="67"/>
      <c r="CZ90" s="67"/>
      <c r="DA90" s="67"/>
    </row>
    <row r="91" spans="1:105" x14ac:dyDescent="0.2">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67"/>
      <c r="CX91" s="67"/>
      <c r="CY91" s="67"/>
      <c r="CZ91" s="67"/>
      <c r="DA91" s="67"/>
    </row>
    <row r="92" spans="1:105" x14ac:dyDescent="0.2">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c r="BM92" s="67"/>
      <c r="BN92" s="67"/>
      <c r="BO92" s="67"/>
      <c r="BP92" s="67"/>
      <c r="BQ92" s="67"/>
      <c r="BR92" s="67"/>
      <c r="BS92" s="67"/>
      <c r="BT92" s="67"/>
      <c r="BU92" s="67"/>
      <c r="BV92" s="67"/>
      <c r="BW92" s="67"/>
      <c r="BX92" s="67"/>
      <c r="BY92" s="67"/>
      <c r="BZ92" s="67"/>
      <c r="CA92" s="67"/>
      <c r="CB92" s="67"/>
      <c r="CC92" s="67"/>
      <c r="CD92" s="67"/>
      <c r="CE92" s="67"/>
      <c r="CF92" s="67"/>
      <c r="CG92" s="67"/>
      <c r="CH92" s="67"/>
      <c r="CI92" s="67"/>
      <c r="CJ92" s="67"/>
      <c r="CK92" s="67"/>
      <c r="CL92" s="67"/>
      <c r="CM92" s="67"/>
      <c r="CN92" s="67"/>
      <c r="CO92" s="67"/>
      <c r="CP92" s="67"/>
      <c r="CQ92" s="67"/>
      <c r="CR92" s="67"/>
      <c r="CS92" s="67"/>
      <c r="CT92" s="67"/>
      <c r="CU92" s="67"/>
      <c r="CV92" s="67"/>
      <c r="CW92" s="67"/>
      <c r="CX92" s="67"/>
      <c r="CY92" s="67"/>
      <c r="CZ92" s="67"/>
      <c r="DA92" s="67"/>
    </row>
    <row r="93" spans="1:105" x14ac:dyDescent="0.2">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67"/>
      <c r="BD93" s="67"/>
      <c r="BE93" s="67"/>
      <c r="BF93" s="67"/>
      <c r="BG93" s="67"/>
      <c r="BH93" s="67"/>
      <c r="BI93" s="67"/>
      <c r="BJ93" s="67"/>
      <c r="BK93" s="67"/>
      <c r="BL93" s="67"/>
      <c r="BM93" s="67"/>
      <c r="BN93" s="67"/>
      <c r="BO93" s="67"/>
      <c r="BP93" s="67"/>
      <c r="BQ93" s="67"/>
      <c r="BR93" s="67"/>
      <c r="BS93" s="67"/>
      <c r="BT93" s="67"/>
      <c r="BU93" s="67"/>
      <c r="BV93" s="67"/>
      <c r="BW93" s="67"/>
      <c r="BX93" s="67"/>
      <c r="BY93" s="67"/>
      <c r="BZ93" s="67"/>
      <c r="CA93" s="67"/>
      <c r="CB93" s="67"/>
      <c r="CC93" s="67"/>
      <c r="CD93" s="67"/>
      <c r="CE93" s="67"/>
      <c r="CF93" s="67"/>
      <c r="CG93" s="67"/>
      <c r="CH93" s="67"/>
      <c r="CI93" s="67"/>
      <c r="CJ93" s="67"/>
      <c r="CK93" s="67"/>
      <c r="CL93" s="67"/>
      <c r="CM93" s="67"/>
      <c r="CN93" s="67"/>
      <c r="CO93" s="67"/>
      <c r="CP93" s="67"/>
      <c r="CQ93" s="67"/>
      <c r="CR93" s="67"/>
      <c r="CS93" s="67"/>
      <c r="CT93" s="67"/>
      <c r="CU93" s="67"/>
      <c r="CV93" s="67"/>
      <c r="CW93" s="67"/>
      <c r="CX93" s="67"/>
      <c r="CY93" s="67"/>
      <c r="CZ93" s="67"/>
      <c r="DA93" s="67"/>
    </row>
    <row r="94" spans="1:105" x14ac:dyDescent="0.2">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67"/>
      <c r="BK94" s="67"/>
      <c r="BL94" s="67"/>
      <c r="BM94" s="67"/>
      <c r="BN94" s="67"/>
      <c r="BO94" s="67"/>
      <c r="BP94" s="67"/>
      <c r="BQ94" s="67"/>
      <c r="BR94" s="67"/>
      <c r="BS94" s="67"/>
      <c r="BT94" s="67"/>
      <c r="BU94" s="67"/>
      <c r="BV94" s="67"/>
      <c r="BW94" s="67"/>
      <c r="BX94" s="67"/>
      <c r="BY94" s="67"/>
      <c r="BZ94" s="67"/>
      <c r="CA94" s="67"/>
      <c r="CB94" s="67"/>
      <c r="CC94" s="67"/>
      <c r="CD94" s="67"/>
      <c r="CE94" s="67"/>
      <c r="CF94" s="67"/>
      <c r="CG94" s="67"/>
      <c r="CH94" s="67"/>
      <c r="CI94" s="67"/>
      <c r="CJ94" s="67"/>
      <c r="CK94" s="67"/>
      <c r="CL94" s="67"/>
      <c r="CM94" s="67"/>
      <c r="CN94" s="67"/>
      <c r="CO94" s="67"/>
      <c r="CP94" s="67"/>
      <c r="CQ94" s="67"/>
      <c r="CR94" s="67"/>
      <c r="CS94" s="67"/>
      <c r="CT94" s="67"/>
      <c r="CU94" s="67"/>
      <c r="CV94" s="67"/>
      <c r="CW94" s="67"/>
      <c r="CX94" s="67"/>
      <c r="CY94" s="67"/>
      <c r="CZ94" s="67"/>
      <c r="DA94" s="67"/>
    </row>
    <row r="95" spans="1:105" x14ac:dyDescent="0.2">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c r="CC95" s="67"/>
      <c r="CD95" s="67"/>
      <c r="CE95" s="67"/>
      <c r="CF95" s="67"/>
      <c r="CG95" s="67"/>
      <c r="CH95" s="67"/>
      <c r="CI95" s="67"/>
      <c r="CJ95" s="67"/>
      <c r="CK95" s="67"/>
      <c r="CL95" s="67"/>
      <c r="CM95" s="67"/>
      <c r="CN95" s="67"/>
      <c r="CO95" s="67"/>
      <c r="CP95" s="67"/>
      <c r="CQ95" s="67"/>
      <c r="CR95" s="67"/>
      <c r="CS95" s="67"/>
      <c r="CT95" s="67"/>
      <c r="CU95" s="67"/>
      <c r="CV95" s="67"/>
      <c r="CW95" s="67"/>
      <c r="CX95" s="67"/>
      <c r="CY95" s="67"/>
      <c r="CZ95" s="67"/>
      <c r="DA95" s="67"/>
    </row>
    <row r="96" spans="1:105" x14ac:dyDescent="0.2">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c r="BM96" s="67"/>
      <c r="BN96" s="67"/>
      <c r="BO96" s="67"/>
      <c r="BP96" s="67"/>
      <c r="BQ96" s="67"/>
      <c r="BR96" s="67"/>
      <c r="BS96" s="67"/>
      <c r="BT96" s="67"/>
      <c r="BU96" s="67"/>
      <c r="BV96" s="67"/>
      <c r="BW96" s="67"/>
      <c r="BX96" s="67"/>
      <c r="BY96" s="67"/>
      <c r="BZ96" s="67"/>
      <c r="CA96" s="67"/>
      <c r="CB96" s="67"/>
      <c r="CC96" s="67"/>
      <c r="CD96" s="67"/>
      <c r="CE96" s="67"/>
      <c r="CF96" s="67"/>
      <c r="CG96" s="67"/>
      <c r="CH96" s="67"/>
      <c r="CI96" s="67"/>
      <c r="CJ96" s="67"/>
      <c r="CK96" s="67"/>
      <c r="CL96" s="67"/>
      <c r="CM96" s="67"/>
      <c r="CN96" s="67"/>
      <c r="CO96" s="67"/>
      <c r="CP96" s="67"/>
      <c r="CQ96" s="67"/>
      <c r="CR96" s="67"/>
      <c r="CS96" s="67"/>
      <c r="CT96" s="67"/>
      <c r="CU96" s="67"/>
      <c r="CV96" s="67"/>
      <c r="CW96" s="67"/>
      <c r="CX96" s="67"/>
      <c r="CY96" s="67"/>
      <c r="CZ96" s="67"/>
      <c r="DA96" s="67"/>
    </row>
    <row r="97" spans="1:105" x14ac:dyDescent="0.2">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c r="BM97" s="67"/>
      <c r="BN97" s="67"/>
      <c r="BO97" s="67"/>
      <c r="BP97" s="67"/>
      <c r="BQ97" s="67"/>
      <c r="BR97" s="67"/>
      <c r="BS97" s="67"/>
      <c r="BT97" s="67"/>
      <c r="BU97" s="67"/>
      <c r="BV97" s="67"/>
      <c r="BW97" s="67"/>
      <c r="BX97" s="67"/>
      <c r="BY97" s="67"/>
      <c r="BZ97" s="67"/>
      <c r="CA97" s="67"/>
      <c r="CB97" s="67"/>
      <c r="CC97" s="67"/>
      <c r="CD97" s="67"/>
      <c r="CE97" s="67"/>
      <c r="CF97" s="67"/>
      <c r="CG97" s="67"/>
      <c r="CH97" s="67"/>
      <c r="CI97" s="67"/>
      <c r="CJ97" s="67"/>
      <c r="CK97" s="67"/>
      <c r="CL97" s="67"/>
      <c r="CM97" s="67"/>
      <c r="CN97" s="67"/>
      <c r="CO97" s="67"/>
      <c r="CP97" s="67"/>
      <c r="CQ97" s="67"/>
      <c r="CR97" s="67"/>
      <c r="CS97" s="67"/>
      <c r="CT97" s="67"/>
      <c r="CU97" s="67"/>
      <c r="CV97" s="67"/>
      <c r="CW97" s="67"/>
      <c r="CX97" s="67"/>
      <c r="CY97" s="67"/>
      <c r="CZ97" s="67"/>
      <c r="DA97" s="67"/>
    </row>
    <row r="98" spans="1:105" x14ac:dyDescent="0.2">
      <c r="A98" s="67"/>
      <c r="B98" s="67"/>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67"/>
      <c r="CM98" s="67"/>
      <c r="CN98" s="67"/>
      <c r="CO98" s="67"/>
      <c r="CP98" s="67"/>
      <c r="CQ98" s="67"/>
      <c r="CR98" s="67"/>
      <c r="CS98" s="67"/>
      <c r="CT98" s="67"/>
      <c r="CU98" s="67"/>
      <c r="CV98" s="67"/>
      <c r="CW98" s="67"/>
      <c r="CX98" s="67"/>
      <c r="CY98" s="67"/>
      <c r="CZ98" s="67"/>
      <c r="DA98" s="67"/>
    </row>
    <row r="99" spans="1:105" x14ac:dyDescent="0.2">
      <c r="A99" s="67"/>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c r="CE99" s="67"/>
      <c r="CF99" s="67"/>
      <c r="CG99" s="67"/>
      <c r="CH99" s="67"/>
      <c r="CI99" s="67"/>
      <c r="CJ99" s="67"/>
      <c r="CK99" s="67"/>
      <c r="CL99" s="67"/>
      <c r="CM99" s="67"/>
      <c r="CN99" s="67"/>
      <c r="CO99" s="67"/>
      <c r="CP99" s="67"/>
      <c r="CQ99" s="67"/>
      <c r="CR99" s="67"/>
      <c r="CS99" s="67"/>
      <c r="CT99" s="67"/>
      <c r="CU99" s="67"/>
      <c r="CV99" s="67"/>
      <c r="CW99" s="67"/>
      <c r="CX99" s="67"/>
      <c r="CY99" s="67"/>
      <c r="CZ99" s="67"/>
      <c r="DA99" s="67"/>
    </row>
    <row r="100" spans="1:105" x14ac:dyDescent="0.2">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c r="CE100" s="67"/>
      <c r="CF100" s="67"/>
      <c r="CG100" s="67"/>
      <c r="CH100" s="67"/>
      <c r="CI100" s="67"/>
      <c r="CJ100" s="67"/>
      <c r="CK100" s="67"/>
      <c r="CL100" s="67"/>
      <c r="CM100" s="67"/>
      <c r="CN100" s="67"/>
      <c r="CO100" s="67"/>
      <c r="CP100" s="67"/>
      <c r="CQ100" s="67"/>
      <c r="CR100" s="67"/>
      <c r="CS100" s="67"/>
      <c r="CT100" s="67"/>
      <c r="CU100" s="67"/>
      <c r="CV100" s="67"/>
      <c r="CW100" s="67"/>
      <c r="CX100" s="67"/>
      <c r="CY100" s="67"/>
      <c r="CZ100" s="67"/>
      <c r="DA100" s="67"/>
    </row>
    <row r="101" spans="1:105" x14ac:dyDescent="0.2">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c r="CE101" s="67"/>
      <c r="CF101" s="67"/>
      <c r="CG101" s="67"/>
      <c r="CH101" s="67"/>
      <c r="CI101" s="67"/>
      <c r="CJ101" s="67"/>
      <c r="CK101" s="67"/>
      <c r="CL101" s="67"/>
      <c r="CM101" s="67"/>
      <c r="CN101" s="67"/>
      <c r="CO101" s="67"/>
      <c r="CP101" s="67"/>
      <c r="CQ101" s="67"/>
      <c r="CR101" s="67"/>
      <c r="CS101" s="67"/>
      <c r="CT101" s="67"/>
      <c r="CU101" s="67"/>
      <c r="CV101" s="67"/>
      <c r="CW101" s="67"/>
      <c r="CX101" s="67"/>
      <c r="CY101" s="67"/>
      <c r="CZ101" s="67"/>
      <c r="DA101" s="67"/>
    </row>
    <row r="102" spans="1:105" x14ac:dyDescent="0.2">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c r="CE102" s="67"/>
      <c r="CF102" s="67"/>
      <c r="CG102" s="67"/>
      <c r="CH102" s="67"/>
      <c r="CI102" s="67"/>
      <c r="CJ102" s="67"/>
      <c r="CK102" s="67"/>
      <c r="CL102" s="67"/>
      <c r="CM102" s="67"/>
      <c r="CN102" s="67"/>
      <c r="CO102" s="67"/>
      <c r="CP102" s="67"/>
      <c r="CQ102" s="67"/>
      <c r="CR102" s="67"/>
      <c r="CS102" s="67"/>
      <c r="CT102" s="67"/>
      <c r="CU102" s="67"/>
      <c r="CV102" s="67"/>
      <c r="CW102" s="67"/>
      <c r="CX102" s="67"/>
      <c r="CY102" s="67"/>
      <c r="CZ102" s="67"/>
      <c r="DA102" s="67"/>
    </row>
    <row r="103" spans="1:105" x14ac:dyDescent="0.2">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c r="CW103" s="67"/>
      <c r="CX103" s="67"/>
      <c r="CY103" s="67"/>
      <c r="CZ103" s="67"/>
      <c r="DA103" s="67"/>
    </row>
    <row r="104" spans="1:105" x14ac:dyDescent="0.2">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c r="CW104" s="67"/>
      <c r="CX104" s="67"/>
      <c r="CY104" s="67"/>
      <c r="CZ104" s="67"/>
      <c r="DA104" s="67"/>
    </row>
    <row r="105" spans="1:105" x14ac:dyDescent="0.2">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c r="CW105" s="67"/>
      <c r="CX105" s="67"/>
      <c r="CY105" s="67"/>
      <c r="CZ105" s="67"/>
      <c r="DA105" s="67"/>
    </row>
    <row r="106" spans="1:105" x14ac:dyDescent="0.2">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c r="CE106" s="67"/>
      <c r="CF106" s="67"/>
      <c r="CG106" s="67"/>
      <c r="CH106" s="67"/>
      <c r="CI106" s="67"/>
      <c r="CJ106" s="67"/>
      <c r="CK106" s="67"/>
      <c r="CL106" s="67"/>
      <c r="CM106" s="67"/>
      <c r="CN106" s="67"/>
      <c r="CO106" s="67"/>
      <c r="CP106" s="67"/>
      <c r="CQ106" s="67"/>
      <c r="CR106" s="67"/>
      <c r="CS106" s="67"/>
      <c r="CT106" s="67"/>
      <c r="CU106" s="67"/>
      <c r="CV106" s="67"/>
      <c r="CW106" s="67"/>
      <c r="CX106" s="67"/>
      <c r="CY106" s="67"/>
      <c r="CZ106" s="67"/>
      <c r="DA106" s="67"/>
    </row>
    <row r="107" spans="1:105" x14ac:dyDescent="0.2">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row>
    <row r="108" spans="1:105" x14ac:dyDescent="0.2">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c r="BM108" s="67"/>
      <c r="BN108" s="67"/>
      <c r="BO108" s="67"/>
      <c r="BP108" s="67"/>
      <c r="BQ108" s="67"/>
      <c r="BR108" s="67"/>
      <c r="BS108" s="67"/>
      <c r="BT108" s="67"/>
      <c r="BU108" s="67"/>
      <c r="BV108" s="67"/>
      <c r="BW108" s="67"/>
      <c r="BX108" s="67"/>
      <c r="BY108" s="67"/>
      <c r="BZ108" s="67"/>
      <c r="CA108" s="67"/>
      <c r="CB108" s="67"/>
      <c r="CC108" s="67"/>
      <c r="CD108" s="67"/>
      <c r="CE108" s="67"/>
      <c r="CF108" s="67"/>
      <c r="CG108" s="67"/>
      <c r="CH108" s="67"/>
      <c r="CI108" s="67"/>
      <c r="CJ108" s="67"/>
      <c r="CK108" s="67"/>
      <c r="CL108" s="67"/>
      <c r="CM108" s="67"/>
      <c r="CN108" s="67"/>
      <c r="CO108" s="67"/>
      <c r="CP108" s="67"/>
      <c r="CQ108" s="67"/>
      <c r="CR108" s="67"/>
      <c r="CS108" s="67"/>
      <c r="CT108" s="67"/>
      <c r="CU108" s="67"/>
      <c r="CV108" s="67"/>
      <c r="CW108" s="67"/>
      <c r="CX108" s="67"/>
      <c r="CY108" s="67"/>
      <c r="CZ108" s="67"/>
      <c r="DA108" s="67"/>
    </row>
    <row r="109" spans="1:105" x14ac:dyDescent="0.2">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67"/>
      <c r="BM109" s="67"/>
      <c r="BN109" s="67"/>
      <c r="BO109" s="67"/>
      <c r="BP109" s="67"/>
      <c r="BQ109" s="67"/>
      <c r="BR109" s="67"/>
      <c r="BS109" s="67"/>
      <c r="BT109" s="67"/>
      <c r="BU109" s="67"/>
      <c r="BV109" s="67"/>
      <c r="BW109" s="67"/>
      <c r="BX109" s="67"/>
      <c r="BY109" s="67"/>
      <c r="BZ109" s="67"/>
      <c r="CA109" s="67"/>
      <c r="CB109" s="67"/>
      <c r="CC109" s="67"/>
      <c r="CD109" s="67"/>
      <c r="CE109" s="67"/>
      <c r="CF109" s="67"/>
      <c r="CG109" s="67"/>
      <c r="CH109" s="67"/>
      <c r="CI109" s="67"/>
      <c r="CJ109" s="67"/>
      <c r="CK109" s="67"/>
      <c r="CL109" s="67"/>
      <c r="CM109" s="67"/>
      <c r="CN109" s="67"/>
      <c r="CO109" s="67"/>
      <c r="CP109" s="67"/>
      <c r="CQ109" s="67"/>
      <c r="CR109" s="67"/>
      <c r="CS109" s="67"/>
      <c r="CT109" s="67"/>
      <c r="CU109" s="67"/>
      <c r="CV109" s="67"/>
      <c r="CW109" s="67"/>
      <c r="CX109" s="67"/>
      <c r="CY109" s="67"/>
      <c r="CZ109" s="67"/>
      <c r="DA109" s="67"/>
    </row>
    <row r="110" spans="1:105" x14ac:dyDescent="0.2">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c r="BM110" s="67"/>
      <c r="BN110" s="67"/>
      <c r="BO110" s="67"/>
      <c r="BP110" s="67"/>
      <c r="BQ110" s="67"/>
      <c r="BR110" s="67"/>
      <c r="BS110" s="67"/>
      <c r="BT110" s="67"/>
      <c r="BU110" s="67"/>
      <c r="BV110" s="67"/>
      <c r="BW110" s="67"/>
      <c r="BX110" s="67"/>
      <c r="BY110" s="67"/>
      <c r="BZ110" s="67"/>
      <c r="CA110" s="67"/>
      <c r="CB110" s="67"/>
      <c r="CC110" s="67"/>
      <c r="CD110" s="67"/>
      <c r="CE110" s="67"/>
      <c r="CF110" s="67"/>
      <c r="CG110" s="67"/>
      <c r="CH110" s="67"/>
      <c r="CI110" s="67"/>
      <c r="CJ110" s="67"/>
      <c r="CK110" s="67"/>
      <c r="CL110" s="67"/>
      <c r="CM110" s="67"/>
      <c r="CN110" s="67"/>
      <c r="CO110" s="67"/>
      <c r="CP110" s="67"/>
      <c r="CQ110" s="67"/>
      <c r="CR110" s="67"/>
      <c r="CS110" s="67"/>
      <c r="CT110" s="67"/>
      <c r="CU110" s="67"/>
      <c r="CV110" s="67"/>
      <c r="CW110" s="67"/>
      <c r="CX110" s="67"/>
      <c r="CY110" s="67"/>
      <c r="CZ110" s="67"/>
      <c r="DA110" s="67"/>
    </row>
    <row r="111" spans="1:105" x14ac:dyDescent="0.2">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c r="BM111" s="67"/>
      <c r="BN111" s="67"/>
      <c r="BO111" s="67"/>
      <c r="BP111" s="67"/>
      <c r="BQ111" s="67"/>
      <c r="BR111" s="67"/>
      <c r="BS111" s="67"/>
      <c r="BT111" s="67"/>
      <c r="BU111" s="67"/>
      <c r="BV111" s="67"/>
      <c r="BW111" s="67"/>
      <c r="BX111" s="67"/>
      <c r="BY111" s="67"/>
      <c r="BZ111" s="67"/>
      <c r="CA111" s="67"/>
      <c r="CB111" s="67"/>
      <c r="CC111" s="67"/>
      <c r="CD111" s="67"/>
      <c r="CE111" s="67"/>
      <c r="CF111" s="67"/>
      <c r="CG111" s="67"/>
      <c r="CH111" s="67"/>
      <c r="CI111" s="67"/>
      <c r="CJ111" s="67"/>
      <c r="CK111" s="67"/>
      <c r="CL111" s="67"/>
      <c r="CM111" s="67"/>
      <c r="CN111" s="67"/>
      <c r="CO111" s="67"/>
      <c r="CP111" s="67"/>
      <c r="CQ111" s="67"/>
      <c r="CR111" s="67"/>
      <c r="CS111" s="67"/>
      <c r="CT111" s="67"/>
      <c r="CU111" s="67"/>
      <c r="CV111" s="67"/>
      <c r="CW111" s="67"/>
      <c r="CX111" s="67"/>
      <c r="CY111" s="67"/>
      <c r="CZ111" s="67"/>
      <c r="DA111" s="67"/>
    </row>
    <row r="112" spans="1:105" x14ac:dyDescent="0.2">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c r="BM112" s="67"/>
      <c r="BN112" s="67"/>
      <c r="BO112" s="67"/>
      <c r="BP112" s="67"/>
      <c r="BQ112" s="67"/>
      <c r="BR112" s="67"/>
      <c r="BS112" s="67"/>
      <c r="BT112" s="67"/>
      <c r="BU112" s="67"/>
      <c r="BV112" s="67"/>
      <c r="BW112" s="67"/>
      <c r="BX112" s="67"/>
      <c r="BY112" s="67"/>
      <c r="BZ112" s="67"/>
      <c r="CA112" s="67"/>
      <c r="CB112" s="67"/>
      <c r="CC112" s="67"/>
      <c r="CD112" s="67"/>
      <c r="CE112" s="67"/>
      <c r="CF112" s="67"/>
      <c r="CG112" s="67"/>
      <c r="CH112" s="67"/>
      <c r="CI112" s="67"/>
      <c r="CJ112" s="67"/>
      <c r="CK112" s="67"/>
      <c r="CL112" s="67"/>
      <c r="CM112" s="67"/>
      <c r="CN112" s="67"/>
      <c r="CO112" s="67"/>
      <c r="CP112" s="67"/>
      <c r="CQ112" s="67"/>
      <c r="CR112" s="67"/>
      <c r="CS112" s="67"/>
      <c r="CT112" s="67"/>
      <c r="CU112" s="67"/>
      <c r="CV112" s="67"/>
      <c r="CW112" s="67"/>
      <c r="CX112" s="67"/>
      <c r="CY112" s="67"/>
      <c r="CZ112" s="67"/>
      <c r="DA112" s="67"/>
    </row>
    <row r="113" spans="1:105" x14ac:dyDescent="0.2">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c r="BM113" s="67"/>
      <c r="BN113" s="67"/>
      <c r="BO113" s="67"/>
      <c r="BP113" s="67"/>
      <c r="BQ113" s="67"/>
      <c r="BR113" s="67"/>
      <c r="BS113" s="67"/>
      <c r="BT113" s="67"/>
      <c r="BU113" s="67"/>
      <c r="BV113" s="67"/>
      <c r="BW113" s="67"/>
      <c r="BX113" s="67"/>
      <c r="BY113" s="67"/>
      <c r="BZ113" s="67"/>
      <c r="CA113" s="67"/>
      <c r="CB113" s="67"/>
      <c r="CC113" s="67"/>
      <c r="CD113" s="67"/>
      <c r="CE113" s="67"/>
      <c r="CF113" s="67"/>
      <c r="CG113" s="67"/>
      <c r="CH113" s="67"/>
      <c r="CI113" s="67"/>
      <c r="CJ113" s="67"/>
      <c r="CK113" s="67"/>
      <c r="CL113" s="67"/>
      <c r="CM113" s="67"/>
      <c r="CN113" s="67"/>
      <c r="CO113" s="67"/>
      <c r="CP113" s="67"/>
      <c r="CQ113" s="67"/>
      <c r="CR113" s="67"/>
      <c r="CS113" s="67"/>
      <c r="CT113" s="67"/>
      <c r="CU113" s="67"/>
      <c r="CV113" s="67"/>
      <c r="CW113" s="67"/>
      <c r="CX113" s="67"/>
      <c r="CY113" s="67"/>
      <c r="CZ113" s="67"/>
      <c r="DA113" s="67"/>
    </row>
    <row r="114" spans="1:105" x14ac:dyDescent="0.2">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c r="BM114" s="67"/>
      <c r="BN114" s="67"/>
      <c r="BO114" s="67"/>
      <c r="BP114" s="67"/>
      <c r="BQ114" s="67"/>
      <c r="BR114" s="67"/>
      <c r="BS114" s="67"/>
      <c r="BT114" s="67"/>
      <c r="BU114" s="67"/>
      <c r="BV114" s="67"/>
      <c r="BW114" s="67"/>
      <c r="BX114" s="67"/>
      <c r="BY114" s="67"/>
      <c r="BZ114" s="67"/>
      <c r="CA114" s="67"/>
      <c r="CB114" s="67"/>
      <c r="CC114" s="67"/>
      <c r="CD114" s="67"/>
      <c r="CE114" s="67"/>
      <c r="CF114" s="67"/>
      <c r="CG114" s="67"/>
      <c r="CH114" s="67"/>
      <c r="CI114" s="67"/>
      <c r="CJ114" s="67"/>
      <c r="CK114" s="67"/>
      <c r="CL114" s="67"/>
      <c r="CM114" s="67"/>
      <c r="CN114" s="67"/>
      <c r="CO114" s="67"/>
      <c r="CP114" s="67"/>
      <c r="CQ114" s="67"/>
      <c r="CR114" s="67"/>
      <c r="CS114" s="67"/>
      <c r="CT114" s="67"/>
      <c r="CU114" s="67"/>
      <c r="CV114" s="67"/>
      <c r="CW114" s="67"/>
      <c r="CX114" s="67"/>
      <c r="CY114" s="67"/>
      <c r="CZ114" s="67"/>
      <c r="DA114" s="67"/>
    </row>
    <row r="115" spans="1:105" x14ac:dyDescent="0.2">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7"/>
      <c r="AY115" s="67"/>
      <c r="AZ115" s="67"/>
      <c r="BA115" s="67"/>
      <c r="BB115" s="67"/>
      <c r="BC115" s="67"/>
      <c r="BD115" s="67"/>
      <c r="BE115" s="67"/>
      <c r="BF115" s="67"/>
      <c r="BG115" s="67"/>
      <c r="BH115" s="67"/>
      <c r="BI115" s="67"/>
      <c r="BJ115" s="67"/>
      <c r="BK115" s="67"/>
      <c r="BL115" s="67"/>
      <c r="BM115" s="67"/>
      <c r="BN115" s="67"/>
      <c r="BO115" s="67"/>
      <c r="BP115" s="67"/>
      <c r="BQ115" s="67"/>
      <c r="BR115" s="67"/>
      <c r="BS115" s="67"/>
      <c r="BT115" s="67"/>
      <c r="BU115" s="67"/>
      <c r="BV115" s="67"/>
      <c r="BW115" s="67"/>
      <c r="BX115" s="67"/>
      <c r="BY115" s="67"/>
      <c r="BZ115" s="67"/>
      <c r="CA115" s="67"/>
      <c r="CB115" s="67"/>
      <c r="CC115" s="67"/>
      <c r="CD115" s="67"/>
      <c r="CE115" s="67"/>
      <c r="CF115" s="67"/>
      <c r="CG115" s="67"/>
      <c r="CH115" s="67"/>
      <c r="CI115" s="67"/>
      <c r="CJ115" s="67"/>
      <c r="CK115" s="67"/>
      <c r="CL115" s="67"/>
      <c r="CM115" s="67"/>
      <c r="CN115" s="67"/>
      <c r="CO115" s="67"/>
      <c r="CP115" s="67"/>
      <c r="CQ115" s="67"/>
      <c r="CR115" s="67"/>
      <c r="CS115" s="67"/>
      <c r="CT115" s="67"/>
      <c r="CU115" s="67"/>
      <c r="CV115" s="67"/>
      <c r="CW115" s="67"/>
      <c r="CX115" s="67"/>
      <c r="CY115" s="67"/>
      <c r="CZ115" s="67"/>
      <c r="DA115" s="67"/>
    </row>
    <row r="116" spans="1:105" x14ac:dyDescent="0.2">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c r="AQ116" s="67"/>
      <c r="AR116" s="67"/>
      <c r="AS116" s="67"/>
      <c r="AT116" s="67"/>
      <c r="AU116" s="67"/>
      <c r="AV116" s="67"/>
      <c r="AW116" s="67"/>
      <c r="AX116" s="67"/>
      <c r="AY116" s="67"/>
      <c r="AZ116" s="67"/>
      <c r="BA116" s="67"/>
      <c r="BB116" s="67"/>
      <c r="BC116" s="67"/>
      <c r="BD116" s="67"/>
      <c r="BE116" s="67"/>
      <c r="BF116" s="67"/>
      <c r="BG116" s="67"/>
      <c r="BH116" s="67"/>
      <c r="BI116" s="67"/>
      <c r="BJ116" s="67"/>
      <c r="BK116" s="67"/>
      <c r="BL116" s="67"/>
      <c r="BM116" s="67"/>
      <c r="BN116" s="67"/>
      <c r="BO116" s="67"/>
      <c r="BP116" s="67"/>
      <c r="BQ116" s="67"/>
      <c r="BR116" s="67"/>
      <c r="BS116" s="67"/>
      <c r="BT116" s="67"/>
      <c r="BU116" s="67"/>
      <c r="BV116" s="67"/>
      <c r="BW116" s="67"/>
      <c r="BX116" s="67"/>
      <c r="BY116" s="67"/>
      <c r="BZ116" s="67"/>
      <c r="CA116" s="67"/>
      <c r="CB116" s="67"/>
      <c r="CC116" s="67"/>
      <c r="CD116" s="67"/>
      <c r="CE116" s="67"/>
      <c r="CF116" s="67"/>
      <c r="CG116" s="67"/>
      <c r="CH116" s="67"/>
      <c r="CI116" s="67"/>
      <c r="CJ116" s="67"/>
      <c r="CK116" s="67"/>
      <c r="CL116" s="67"/>
      <c r="CM116" s="67"/>
      <c r="CN116" s="67"/>
      <c r="CO116" s="67"/>
      <c r="CP116" s="67"/>
      <c r="CQ116" s="67"/>
      <c r="CR116" s="67"/>
      <c r="CS116" s="67"/>
      <c r="CT116" s="67"/>
      <c r="CU116" s="67"/>
      <c r="CV116" s="67"/>
      <c r="CW116" s="67"/>
      <c r="CX116" s="67"/>
      <c r="CY116" s="67"/>
      <c r="CZ116" s="67"/>
      <c r="DA116" s="67"/>
    </row>
    <row r="117" spans="1:105" x14ac:dyDescent="0.2">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c r="AQ117" s="67"/>
      <c r="AR117" s="67"/>
      <c r="AS117" s="67"/>
      <c r="AT117" s="67"/>
      <c r="AU117" s="67"/>
      <c r="AV117" s="67"/>
      <c r="AW117" s="67"/>
      <c r="AX117" s="67"/>
      <c r="AY117" s="67"/>
      <c r="AZ117" s="67"/>
      <c r="BA117" s="67"/>
      <c r="BB117" s="67"/>
      <c r="BC117" s="67"/>
      <c r="BD117" s="67"/>
      <c r="BE117" s="67"/>
      <c r="BF117" s="67"/>
      <c r="BG117" s="67"/>
      <c r="BH117" s="67"/>
      <c r="BI117" s="67"/>
      <c r="BJ117" s="67"/>
      <c r="BK117" s="67"/>
      <c r="BL117" s="67"/>
      <c r="BM117" s="67"/>
      <c r="BN117" s="67"/>
      <c r="BO117" s="67"/>
      <c r="BP117" s="67"/>
      <c r="BQ117" s="67"/>
      <c r="BR117" s="67"/>
      <c r="BS117" s="67"/>
      <c r="BT117" s="67"/>
      <c r="BU117" s="67"/>
      <c r="BV117" s="67"/>
      <c r="BW117" s="67"/>
      <c r="BX117" s="67"/>
      <c r="BY117" s="67"/>
      <c r="BZ117" s="67"/>
      <c r="CA117" s="67"/>
      <c r="CB117" s="67"/>
      <c r="CC117" s="67"/>
      <c r="CD117" s="67"/>
      <c r="CE117" s="67"/>
      <c r="CF117" s="67"/>
      <c r="CG117" s="67"/>
      <c r="CH117" s="67"/>
      <c r="CI117" s="67"/>
      <c r="CJ117" s="67"/>
      <c r="CK117" s="67"/>
      <c r="CL117" s="67"/>
      <c r="CM117" s="67"/>
      <c r="CN117" s="67"/>
      <c r="CO117" s="67"/>
      <c r="CP117" s="67"/>
      <c r="CQ117" s="67"/>
      <c r="CR117" s="67"/>
      <c r="CS117" s="67"/>
      <c r="CT117" s="67"/>
      <c r="CU117" s="67"/>
      <c r="CV117" s="67"/>
      <c r="CW117" s="67"/>
      <c r="CX117" s="67"/>
      <c r="CY117" s="67"/>
      <c r="CZ117" s="67"/>
      <c r="DA117" s="67"/>
    </row>
    <row r="118" spans="1:105" x14ac:dyDescent="0.2">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7"/>
      <c r="BW118" s="67"/>
      <c r="BX118" s="67"/>
      <c r="BY118" s="67"/>
      <c r="BZ118" s="67"/>
      <c r="CA118" s="67"/>
      <c r="CB118" s="67"/>
      <c r="CC118" s="67"/>
      <c r="CD118" s="67"/>
      <c r="CE118" s="67"/>
      <c r="CF118" s="67"/>
      <c r="CG118" s="67"/>
      <c r="CH118" s="67"/>
      <c r="CI118" s="67"/>
      <c r="CJ118" s="67"/>
      <c r="CK118" s="67"/>
      <c r="CL118" s="67"/>
      <c r="CM118" s="67"/>
      <c r="CN118" s="67"/>
      <c r="CO118" s="67"/>
      <c r="CP118" s="67"/>
      <c r="CQ118" s="67"/>
      <c r="CR118" s="67"/>
      <c r="CS118" s="67"/>
      <c r="CT118" s="67"/>
      <c r="CU118" s="67"/>
      <c r="CV118" s="67"/>
      <c r="CW118" s="67"/>
      <c r="CX118" s="67"/>
      <c r="CY118" s="67"/>
      <c r="CZ118" s="67"/>
      <c r="DA118" s="67"/>
    </row>
    <row r="119" spans="1:105" x14ac:dyDescent="0.2">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c r="CF119" s="67"/>
      <c r="CG119" s="67"/>
      <c r="CH119" s="67"/>
      <c r="CI119" s="67"/>
      <c r="CJ119" s="67"/>
      <c r="CK119" s="67"/>
      <c r="CL119" s="67"/>
      <c r="CM119" s="67"/>
      <c r="CN119" s="67"/>
      <c r="CO119" s="67"/>
      <c r="CP119" s="67"/>
      <c r="CQ119" s="67"/>
      <c r="CR119" s="67"/>
      <c r="CS119" s="67"/>
      <c r="CT119" s="67"/>
      <c r="CU119" s="67"/>
      <c r="CV119" s="67"/>
      <c r="CW119" s="67"/>
      <c r="CX119" s="67"/>
      <c r="CY119" s="67"/>
      <c r="CZ119" s="67"/>
      <c r="DA119" s="67"/>
    </row>
    <row r="120" spans="1:105" x14ac:dyDescent="0.2">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7"/>
      <c r="BW120" s="67"/>
      <c r="BX120" s="67"/>
      <c r="BY120" s="67"/>
      <c r="BZ120" s="67"/>
      <c r="CA120" s="67"/>
      <c r="CB120" s="67"/>
      <c r="CC120" s="67"/>
      <c r="CD120" s="67"/>
      <c r="CE120" s="67"/>
      <c r="CF120" s="67"/>
      <c r="CG120" s="67"/>
      <c r="CH120" s="67"/>
      <c r="CI120" s="67"/>
      <c r="CJ120" s="67"/>
      <c r="CK120" s="67"/>
      <c r="CL120" s="67"/>
      <c r="CM120" s="67"/>
      <c r="CN120" s="67"/>
      <c r="CO120" s="67"/>
      <c r="CP120" s="67"/>
      <c r="CQ120" s="67"/>
      <c r="CR120" s="67"/>
      <c r="CS120" s="67"/>
      <c r="CT120" s="67"/>
      <c r="CU120" s="67"/>
      <c r="CV120" s="67"/>
      <c r="CW120" s="67"/>
      <c r="CX120" s="67"/>
      <c r="CY120" s="67"/>
      <c r="CZ120" s="67"/>
      <c r="DA120" s="67"/>
    </row>
    <row r="121" spans="1:105" x14ac:dyDescent="0.2">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7"/>
      <c r="BW121" s="67"/>
      <c r="BX121" s="67"/>
      <c r="BY121" s="67"/>
      <c r="BZ121" s="67"/>
      <c r="CA121" s="67"/>
      <c r="CB121" s="67"/>
      <c r="CC121" s="67"/>
      <c r="CD121" s="67"/>
      <c r="CE121" s="67"/>
      <c r="CF121" s="67"/>
      <c r="CG121" s="67"/>
      <c r="CH121" s="67"/>
      <c r="CI121" s="67"/>
      <c r="CJ121" s="67"/>
      <c r="CK121" s="67"/>
      <c r="CL121" s="67"/>
      <c r="CM121" s="67"/>
      <c r="CN121" s="67"/>
      <c r="CO121" s="67"/>
      <c r="CP121" s="67"/>
      <c r="CQ121" s="67"/>
      <c r="CR121" s="67"/>
      <c r="CS121" s="67"/>
      <c r="CT121" s="67"/>
      <c r="CU121" s="67"/>
      <c r="CV121" s="67"/>
      <c r="CW121" s="67"/>
      <c r="CX121" s="67"/>
      <c r="CY121" s="67"/>
      <c r="CZ121" s="67"/>
      <c r="DA121" s="67"/>
    </row>
    <row r="122" spans="1:105" x14ac:dyDescent="0.2">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c r="CF122" s="67"/>
      <c r="CG122" s="67"/>
      <c r="CH122" s="67"/>
      <c r="CI122" s="67"/>
      <c r="CJ122" s="67"/>
      <c r="CK122" s="67"/>
      <c r="CL122" s="67"/>
      <c r="CM122" s="67"/>
      <c r="CN122" s="67"/>
      <c r="CO122" s="67"/>
      <c r="CP122" s="67"/>
      <c r="CQ122" s="67"/>
      <c r="CR122" s="67"/>
      <c r="CS122" s="67"/>
      <c r="CT122" s="67"/>
      <c r="CU122" s="67"/>
      <c r="CV122" s="67"/>
      <c r="CW122" s="67"/>
      <c r="CX122" s="67"/>
      <c r="CY122" s="67"/>
      <c r="CZ122" s="67"/>
      <c r="DA122" s="67"/>
    </row>
    <row r="123" spans="1:105" x14ac:dyDescent="0.2">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7"/>
      <c r="BW123" s="67"/>
      <c r="BX123" s="67"/>
      <c r="BY123" s="67"/>
      <c r="BZ123" s="67"/>
      <c r="CA123" s="67"/>
      <c r="CB123" s="67"/>
      <c r="CC123" s="67"/>
      <c r="CD123" s="67"/>
      <c r="CE123" s="67"/>
      <c r="CF123" s="67"/>
      <c r="CG123" s="67"/>
      <c r="CH123" s="67"/>
      <c r="CI123" s="67"/>
      <c r="CJ123" s="67"/>
      <c r="CK123" s="67"/>
      <c r="CL123" s="67"/>
      <c r="CM123" s="67"/>
      <c r="CN123" s="67"/>
      <c r="CO123" s="67"/>
      <c r="CP123" s="67"/>
      <c r="CQ123" s="67"/>
      <c r="CR123" s="67"/>
      <c r="CS123" s="67"/>
      <c r="CT123" s="67"/>
      <c r="CU123" s="67"/>
      <c r="CV123" s="67"/>
      <c r="CW123" s="67"/>
      <c r="CX123" s="67"/>
      <c r="CY123" s="67"/>
      <c r="CZ123" s="67"/>
      <c r="DA123" s="67"/>
    </row>
    <row r="124" spans="1:105" x14ac:dyDescent="0.2">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c r="BM124" s="67"/>
      <c r="BN124" s="67"/>
      <c r="BO124" s="67"/>
      <c r="BP124" s="67"/>
      <c r="BQ124" s="67"/>
      <c r="BR124" s="67"/>
      <c r="BS124" s="67"/>
      <c r="BT124" s="67"/>
      <c r="BU124" s="67"/>
      <c r="BV124" s="67"/>
      <c r="BW124" s="67"/>
      <c r="BX124" s="67"/>
      <c r="BY124" s="67"/>
      <c r="BZ124" s="67"/>
      <c r="CA124" s="67"/>
      <c r="CB124" s="67"/>
      <c r="CC124" s="67"/>
      <c r="CD124" s="67"/>
      <c r="CE124" s="67"/>
      <c r="CF124" s="67"/>
      <c r="CG124" s="67"/>
      <c r="CH124" s="67"/>
      <c r="CI124" s="67"/>
      <c r="CJ124" s="67"/>
      <c r="CK124" s="67"/>
      <c r="CL124" s="67"/>
      <c r="CM124" s="67"/>
      <c r="CN124" s="67"/>
      <c r="CO124" s="67"/>
      <c r="CP124" s="67"/>
      <c r="CQ124" s="67"/>
      <c r="CR124" s="67"/>
      <c r="CS124" s="67"/>
      <c r="CT124" s="67"/>
      <c r="CU124" s="67"/>
      <c r="CV124" s="67"/>
      <c r="CW124" s="67"/>
      <c r="CX124" s="67"/>
      <c r="CY124" s="67"/>
      <c r="CZ124" s="67"/>
      <c r="DA124" s="67"/>
    </row>
    <row r="125" spans="1:105" x14ac:dyDescent="0.2">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c r="AQ125" s="67"/>
      <c r="AR125" s="67"/>
      <c r="AS125" s="67"/>
      <c r="AT125" s="67"/>
      <c r="AU125" s="67"/>
      <c r="AV125" s="67"/>
      <c r="AW125" s="67"/>
      <c r="AX125" s="67"/>
      <c r="AY125" s="67"/>
      <c r="AZ125" s="67"/>
      <c r="BA125" s="67"/>
      <c r="BB125" s="67"/>
      <c r="BC125" s="67"/>
      <c r="BD125" s="67"/>
      <c r="BE125" s="67"/>
      <c r="BF125" s="67"/>
      <c r="BG125" s="67"/>
      <c r="BH125" s="67"/>
      <c r="BI125" s="67"/>
      <c r="BJ125" s="67"/>
      <c r="BK125" s="67"/>
      <c r="BL125" s="67"/>
      <c r="BM125" s="67"/>
      <c r="BN125" s="67"/>
      <c r="BO125" s="67"/>
      <c r="BP125" s="67"/>
      <c r="BQ125" s="67"/>
      <c r="BR125" s="67"/>
      <c r="BS125" s="67"/>
      <c r="BT125" s="67"/>
      <c r="BU125" s="67"/>
      <c r="BV125" s="67"/>
      <c r="BW125" s="67"/>
      <c r="BX125" s="67"/>
      <c r="BY125" s="67"/>
      <c r="BZ125" s="67"/>
      <c r="CA125" s="67"/>
      <c r="CB125" s="67"/>
      <c r="CC125" s="67"/>
      <c r="CD125" s="67"/>
      <c r="CE125" s="67"/>
      <c r="CF125" s="67"/>
      <c r="CG125" s="67"/>
      <c r="CH125" s="67"/>
      <c r="CI125" s="67"/>
      <c r="CJ125" s="67"/>
      <c r="CK125" s="67"/>
      <c r="CL125" s="67"/>
      <c r="CM125" s="67"/>
      <c r="CN125" s="67"/>
      <c r="CO125" s="67"/>
      <c r="CP125" s="67"/>
      <c r="CQ125" s="67"/>
      <c r="CR125" s="67"/>
      <c r="CS125" s="67"/>
      <c r="CT125" s="67"/>
      <c r="CU125" s="67"/>
      <c r="CV125" s="67"/>
      <c r="CW125" s="67"/>
      <c r="CX125" s="67"/>
      <c r="CY125" s="67"/>
      <c r="CZ125" s="67"/>
      <c r="DA125" s="67"/>
    </row>
    <row r="126" spans="1:105" x14ac:dyDescent="0.2">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c r="BM126" s="67"/>
      <c r="BN126" s="67"/>
      <c r="BO126" s="67"/>
      <c r="BP126" s="67"/>
      <c r="BQ126" s="67"/>
      <c r="BR126" s="67"/>
      <c r="BS126" s="67"/>
      <c r="BT126" s="67"/>
      <c r="BU126" s="67"/>
      <c r="BV126" s="67"/>
      <c r="BW126" s="67"/>
      <c r="BX126" s="67"/>
      <c r="BY126" s="67"/>
      <c r="BZ126" s="67"/>
      <c r="CA126" s="67"/>
      <c r="CB126" s="67"/>
      <c r="CC126" s="67"/>
      <c r="CD126" s="67"/>
      <c r="CE126" s="67"/>
      <c r="CF126" s="67"/>
      <c r="CG126" s="67"/>
      <c r="CH126" s="67"/>
      <c r="CI126" s="67"/>
      <c r="CJ126" s="67"/>
      <c r="CK126" s="67"/>
      <c r="CL126" s="67"/>
      <c r="CM126" s="67"/>
      <c r="CN126" s="67"/>
      <c r="CO126" s="67"/>
      <c r="CP126" s="67"/>
      <c r="CQ126" s="67"/>
      <c r="CR126" s="67"/>
      <c r="CS126" s="67"/>
      <c r="CT126" s="67"/>
      <c r="CU126" s="67"/>
      <c r="CV126" s="67"/>
      <c r="CW126" s="67"/>
      <c r="CX126" s="67"/>
      <c r="CY126" s="67"/>
      <c r="CZ126" s="67"/>
      <c r="DA126" s="67"/>
    </row>
    <row r="127" spans="1:105" x14ac:dyDescent="0.2">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7"/>
      <c r="AY127" s="67"/>
      <c r="AZ127" s="67"/>
      <c r="BA127" s="67"/>
      <c r="BB127" s="67"/>
      <c r="BC127" s="67"/>
      <c r="BD127" s="67"/>
      <c r="BE127" s="67"/>
      <c r="BF127" s="67"/>
      <c r="BG127" s="67"/>
      <c r="BH127" s="67"/>
      <c r="BI127" s="67"/>
      <c r="BJ127" s="67"/>
      <c r="BK127" s="67"/>
      <c r="BL127" s="67"/>
      <c r="BM127" s="67"/>
      <c r="BN127" s="67"/>
      <c r="BO127" s="67"/>
      <c r="BP127" s="67"/>
      <c r="BQ127" s="67"/>
      <c r="BR127" s="67"/>
      <c r="BS127" s="67"/>
      <c r="BT127" s="67"/>
      <c r="BU127" s="67"/>
      <c r="BV127" s="67"/>
      <c r="BW127" s="67"/>
      <c r="BX127" s="67"/>
      <c r="BY127" s="67"/>
      <c r="BZ127" s="67"/>
      <c r="CA127" s="67"/>
      <c r="CB127" s="67"/>
      <c r="CC127" s="67"/>
      <c r="CD127" s="67"/>
      <c r="CE127" s="67"/>
      <c r="CF127" s="67"/>
      <c r="CG127" s="67"/>
      <c r="CH127" s="67"/>
      <c r="CI127" s="67"/>
      <c r="CJ127" s="67"/>
      <c r="CK127" s="67"/>
      <c r="CL127" s="67"/>
      <c r="CM127" s="67"/>
      <c r="CN127" s="67"/>
      <c r="CO127" s="67"/>
      <c r="CP127" s="67"/>
      <c r="CQ127" s="67"/>
      <c r="CR127" s="67"/>
      <c r="CS127" s="67"/>
      <c r="CT127" s="67"/>
      <c r="CU127" s="67"/>
      <c r="CV127" s="67"/>
      <c r="CW127" s="67"/>
      <c r="CX127" s="67"/>
      <c r="CY127" s="67"/>
      <c r="CZ127" s="67"/>
      <c r="DA127" s="67"/>
    </row>
    <row r="128" spans="1:105" x14ac:dyDescent="0.2">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67"/>
      <c r="CE128" s="67"/>
      <c r="CF128" s="67"/>
      <c r="CG128" s="67"/>
      <c r="CH128" s="67"/>
      <c r="CI128" s="67"/>
      <c r="CJ128" s="67"/>
      <c r="CK128" s="67"/>
      <c r="CL128" s="67"/>
      <c r="CM128" s="67"/>
      <c r="CN128" s="67"/>
      <c r="CO128" s="67"/>
      <c r="CP128" s="67"/>
      <c r="CQ128" s="67"/>
      <c r="CR128" s="67"/>
      <c r="CS128" s="67"/>
      <c r="CT128" s="67"/>
      <c r="CU128" s="67"/>
      <c r="CV128" s="67"/>
      <c r="CW128" s="67"/>
      <c r="CX128" s="67"/>
      <c r="CY128" s="67"/>
      <c r="CZ128" s="67"/>
      <c r="DA128" s="67"/>
    </row>
    <row r="129" spans="1:105" x14ac:dyDescent="0.2">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c r="CE129" s="67"/>
      <c r="CF129" s="67"/>
      <c r="CG129" s="67"/>
      <c r="CH129" s="67"/>
      <c r="CI129" s="67"/>
      <c r="CJ129" s="67"/>
      <c r="CK129" s="67"/>
      <c r="CL129" s="67"/>
      <c r="CM129" s="67"/>
      <c r="CN129" s="67"/>
      <c r="CO129" s="67"/>
      <c r="CP129" s="67"/>
      <c r="CQ129" s="67"/>
      <c r="CR129" s="67"/>
      <c r="CS129" s="67"/>
      <c r="CT129" s="67"/>
      <c r="CU129" s="67"/>
      <c r="CV129" s="67"/>
      <c r="CW129" s="67"/>
      <c r="CX129" s="67"/>
      <c r="CY129" s="67"/>
      <c r="CZ129" s="67"/>
      <c r="DA129" s="67"/>
    </row>
    <row r="130" spans="1:105" x14ac:dyDescent="0.2">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7"/>
      <c r="BW130" s="67"/>
      <c r="BX130" s="67"/>
      <c r="BY130" s="67"/>
      <c r="BZ130" s="67"/>
      <c r="CA130" s="67"/>
      <c r="CB130" s="67"/>
      <c r="CC130" s="67"/>
      <c r="CD130" s="67"/>
      <c r="CE130" s="67"/>
      <c r="CF130" s="67"/>
      <c r="CG130" s="67"/>
      <c r="CH130" s="67"/>
      <c r="CI130" s="67"/>
      <c r="CJ130" s="67"/>
      <c r="CK130" s="67"/>
      <c r="CL130" s="67"/>
      <c r="CM130" s="67"/>
      <c r="CN130" s="67"/>
      <c r="CO130" s="67"/>
      <c r="CP130" s="67"/>
      <c r="CQ130" s="67"/>
      <c r="CR130" s="67"/>
      <c r="CS130" s="67"/>
      <c r="CT130" s="67"/>
      <c r="CU130" s="67"/>
      <c r="CV130" s="67"/>
      <c r="CW130" s="67"/>
      <c r="CX130" s="67"/>
      <c r="CY130" s="67"/>
      <c r="CZ130" s="67"/>
      <c r="DA130" s="67"/>
    </row>
    <row r="131" spans="1:105" x14ac:dyDescent="0.2">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c r="CF131" s="67"/>
      <c r="CG131" s="67"/>
      <c r="CH131" s="67"/>
      <c r="CI131" s="67"/>
      <c r="CJ131" s="67"/>
      <c r="CK131" s="67"/>
      <c r="CL131" s="67"/>
      <c r="CM131" s="67"/>
      <c r="CN131" s="67"/>
      <c r="CO131" s="67"/>
      <c r="CP131" s="67"/>
      <c r="CQ131" s="67"/>
      <c r="CR131" s="67"/>
      <c r="CS131" s="67"/>
      <c r="CT131" s="67"/>
      <c r="CU131" s="67"/>
      <c r="CV131" s="67"/>
      <c r="CW131" s="67"/>
      <c r="CX131" s="67"/>
      <c r="CY131" s="67"/>
      <c r="CZ131" s="67"/>
      <c r="DA131" s="67"/>
    </row>
    <row r="132" spans="1:105" x14ac:dyDescent="0.2">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67"/>
      <c r="CB132" s="67"/>
      <c r="CC132" s="67"/>
      <c r="CD132" s="67"/>
      <c r="CE132" s="67"/>
      <c r="CF132" s="67"/>
      <c r="CG132" s="67"/>
      <c r="CH132" s="67"/>
      <c r="CI132" s="67"/>
      <c r="CJ132" s="67"/>
      <c r="CK132" s="67"/>
      <c r="CL132" s="67"/>
      <c r="CM132" s="67"/>
      <c r="CN132" s="67"/>
      <c r="CO132" s="67"/>
      <c r="CP132" s="67"/>
      <c r="CQ132" s="67"/>
      <c r="CR132" s="67"/>
      <c r="CS132" s="67"/>
      <c r="CT132" s="67"/>
      <c r="CU132" s="67"/>
      <c r="CV132" s="67"/>
      <c r="CW132" s="67"/>
      <c r="CX132" s="67"/>
      <c r="CY132" s="67"/>
      <c r="CZ132" s="67"/>
      <c r="DA132" s="67"/>
    </row>
    <row r="133" spans="1:105" x14ac:dyDescent="0.2">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c r="CF133" s="67"/>
      <c r="CG133" s="67"/>
      <c r="CH133" s="67"/>
      <c r="CI133" s="67"/>
      <c r="CJ133" s="67"/>
      <c r="CK133" s="67"/>
      <c r="CL133" s="67"/>
      <c r="CM133" s="67"/>
      <c r="CN133" s="67"/>
      <c r="CO133" s="67"/>
      <c r="CP133" s="67"/>
      <c r="CQ133" s="67"/>
      <c r="CR133" s="67"/>
      <c r="CS133" s="67"/>
      <c r="CT133" s="67"/>
      <c r="CU133" s="67"/>
      <c r="CV133" s="67"/>
      <c r="CW133" s="67"/>
      <c r="CX133" s="67"/>
      <c r="CY133" s="67"/>
      <c r="CZ133" s="67"/>
      <c r="DA133" s="67"/>
    </row>
    <row r="134" spans="1:105" x14ac:dyDescent="0.2">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row>
    <row r="135" spans="1:105" x14ac:dyDescent="0.2">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c r="CF135" s="67"/>
      <c r="CG135" s="67"/>
      <c r="CH135" s="67"/>
      <c r="CI135" s="67"/>
      <c r="CJ135" s="67"/>
      <c r="CK135" s="67"/>
      <c r="CL135" s="67"/>
      <c r="CM135" s="67"/>
      <c r="CN135" s="67"/>
      <c r="CO135" s="67"/>
      <c r="CP135" s="67"/>
      <c r="CQ135" s="67"/>
      <c r="CR135" s="67"/>
      <c r="CS135" s="67"/>
      <c r="CT135" s="67"/>
      <c r="CU135" s="67"/>
      <c r="CV135" s="67"/>
      <c r="CW135" s="67"/>
      <c r="CX135" s="67"/>
      <c r="CY135" s="67"/>
      <c r="CZ135" s="67"/>
      <c r="DA135" s="67"/>
    </row>
    <row r="136" spans="1:105" x14ac:dyDescent="0.2">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c r="BM136" s="67"/>
      <c r="BN136" s="67"/>
      <c r="BO136" s="67"/>
      <c r="BP136" s="67"/>
      <c r="BQ136" s="67"/>
      <c r="BR136" s="67"/>
      <c r="BS136" s="67"/>
      <c r="BT136" s="67"/>
      <c r="BU136" s="67"/>
      <c r="BV136" s="67"/>
      <c r="BW136" s="67"/>
      <c r="BX136" s="67"/>
      <c r="BY136" s="67"/>
      <c r="BZ136" s="67"/>
      <c r="CA136" s="67"/>
      <c r="CB136" s="67"/>
      <c r="CC136" s="67"/>
      <c r="CD136" s="67"/>
      <c r="CE136" s="67"/>
      <c r="CF136" s="67"/>
      <c r="CG136" s="67"/>
      <c r="CH136" s="67"/>
      <c r="CI136" s="67"/>
      <c r="CJ136" s="67"/>
      <c r="CK136" s="67"/>
      <c r="CL136" s="67"/>
      <c r="CM136" s="67"/>
      <c r="CN136" s="67"/>
      <c r="CO136" s="67"/>
      <c r="CP136" s="67"/>
      <c r="CQ136" s="67"/>
      <c r="CR136" s="67"/>
      <c r="CS136" s="67"/>
      <c r="CT136" s="67"/>
      <c r="CU136" s="67"/>
      <c r="CV136" s="67"/>
      <c r="CW136" s="67"/>
      <c r="CX136" s="67"/>
      <c r="CY136" s="67"/>
      <c r="CZ136" s="67"/>
      <c r="DA136" s="67"/>
    </row>
    <row r="137" spans="1:105" x14ac:dyDescent="0.2">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c r="BM137" s="67"/>
      <c r="BN137" s="67"/>
      <c r="BO137" s="67"/>
      <c r="BP137" s="67"/>
      <c r="BQ137" s="67"/>
      <c r="BR137" s="67"/>
      <c r="BS137" s="67"/>
      <c r="BT137" s="67"/>
      <c r="BU137" s="67"/>
      <c r="BV137" s="67"/>
      <c r="BW137" s="67"/>
      <c r="BX137" s="67"/>
      <c r="BY137" s="67"/>
      <c r="BZ137" s="67"/>
      <c r="CA137" s="67"/>
      <c r="CB137" s="67"/>
      <c r="CC137" s="67"/>
      <c r="CD137" s="67"/>
      <c r="CE137" s="67"/>
      <c r="CF137" s="67"/>
      <c r="CG137" s="67"/>
      <c r="CH137" s="67"/>
      <c r="CI137" s="67"/>
      <c r="CJ137" s="67"/>
      <c r="CK137" s="67"/>
      <c r="CL137" s="67"/>
      <c r="CM137" s="67"/>
      <c r="CN137" s="67"/>
      <c r="CO137" s="67"/>
      <c r="CP137" s="67"/>
      <c r="CQ137" s="67"/>
      <c r="CR137" s="67"/>
      <c r="CS137" s="67"/>
      <c r="CT137" s="67"/>
      <c r="CU137" s="67"/>
      <c r="CV137" s="67"/>
      <c r="CW137" s="67"/>
      <c r="CX137" s="67"/>
      <c r="CY137" s="67"/>
      <c r="CZ137" s="67"/>
      <c r="DA137" s="67"/>
    </row>
    <row r="138" spans="1:105" x14ac:dyDescent="0.2">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c r="BM138" s="67"/>
      <c r="BN138" s="67"/>
      <c r="BO138" s="67"/>
      <c r="BP138" s="67"/>
      <c r="BQ138" s="67"/>
      <c r="BR138" s="67"/>
      <c r="BS138" s="67"/>
      <c r="BT138" s="67"/>
      <c r="BU138" s="67"/>
      <c r="BV138" s="67"/>
      <c r="BW138" s="67"/>
      <c r="BX138" s="67"/>
      <c r="BY138" s="67"/>
      <c r="BZ138" s="67"/>
      <c r="CA138" s="67"/>
      <c r="CB138" s="67"/>
      <c r="CC138" s="67"/>
      <c r="CD138" s="67"/>
      <c r="CE138" s="67"/>
      <c r="CF138" s="67"/>
      <c r="CG138" s="67"/>
      <c r="CH138" s="67"/>
      <c r="CI138" s="67"/>
      <c r="CJ138" s="67"/>
      <c r="CK138" s="67"/>
      <c r="CL138" s="67"/>
      <c r="CM138" s="67"/>
      <c r="CN138" s="67"/>
      <c r="CO138" s="67"/>
      <c r="CP138" s="67"/>
      <c r="CQ138" s="67"/>
      <c r="CR138" s="67"/>
      <c r="CS138" s="67"/>
      <c r="CT138" s="67"/>
      <c r="CU138" s="67"/>
      <c r="CV138" s="67"/>
      <c r="CW138" s="67"/>
      <c r="CX138" s="67"/>
      <c r="CY138" s="67"/>
      <c r="CZ138" s="67"/>
      <c r="DA138" s="67"/>
    </row>
    <row r="139" spans="1:105" x14ac:dyDescent="0.2">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c r="AQ139" s="67"/>
      <c r="AR139" s="67"/>
      <c r="AS139" s="67"/>
      <c r="AT139" s="67"/>
      <c r="AU139" s="67"/>
      <c r="AV139" s="67"/>
      <c r="AW139" s="67"/>
      <c r="AX139" s="67"/>
      <c r="AY139" s="67"/>
      <c r="AZ139" s="67"/>
      <c r="BA139" s="67"/>
      <c r="BB139" s="67"/>
      <c r="BC139" s="67"/>
      <c r="BD139" s="67"/>
      <c r="BE139" s="67"/>
      <c r="BF139" s="67"/>
      <c r="BG139" s="67"/>
      <c r="BH139" s="67"/>
      <c r="BI139" s="67"/>
      <c r="BJ139" s="67"/>
      <c r="BK139" s="67"/>
      <c r="BL139" s="67"/>
      <c r="BM139" s="67"/>
      <c r="BN139" s="67"/>
      <c r="BO139" s="67"/>
      <c r="BP139" s="67"/>
      <c r="BQ139" s="67"/>
      <c r="BR139" s="67"/>
      <c r="BS139" s="67"/>
      <c r="BT139" s="67"/>
      <c r="BU139" s="67"/>
      <c r="BV139" s="67"/>
      <c r="BW139" s="67"/>
      <c r="BX139" s="67"/>
      <c r="BY139" s="67"/>
      <c r="BZ139" s="67"/>
      <c r="CA139" s="67"/>
      <c r="CB139" s="67"/>
      <c r="CC139" s="67"/>
      <c r="CD139" s="67"/>
      <c r="CE139" s="67"/>
      <c r="CF139" s="67"/>
      <c r="CG139" s="67"/>
      <c r="CH139" s="67"/>
      <c r="CI139" s="67"/>
      <c r="CJ139" s="67"/>
      <c r="CK139" s="67"/>
      <c r="CL139" s="67"/>
      <c r="CM139" s="67"/>
      <c r="CN139" s="67"/>
      <c r="CO139" s="67"/>
      <c r="CP139" s="67"/>
      <c r="CQ139" s="67"/>
      <c r="CR139" s="67"/>
      <c r="CS139" s="67"/>
      <c r="CT139" s="67"/>
      <c r="CU139" s="67"/>
      <c r="CV139" s="67"/>
      <c r="CW139" s="67"/>
      <c r="CX139" s="67"/>
      <c r="CY139" s="67"/>
      <c r="CZ139" s="67"/>
      <c r="DA139" s="67"/>
    </row>
    <row r="140" spans="1:105" x14ac:dyDescent="0.2">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c r="BM140" s="67"/>
      <c r="BN140" s="67"/>
      <c r="BO140" s="67"/>
      <c r="BP140" s="67"/>
      <c r="BQ140" s="67"/>
      <c r="BR140" s="67"/>
      <c r="BS140" s="67"/>
      <c r="BT140" s="67"/>
      <c r="BU140" s="67"/>
      <c r="BV140" s="67"/>
      <c r="BW140" s="67"/>
      <c r="BX140" s="67"/>
      <c r="BY140" s="67"/>
      <c r="BZ140" s="67"/>
      <c r="CA140" s="67"/>
      <c r="CB140" s="67"/>
      <c r="CC140" s="67"/>
      <c r="CD140" s="67"/>
      <c r="CE140" s="67"/>
      <c r="CF140" s="67"/>
      <c r="CG140" s="67"/>
      <c r="CH140" s="67"/>
      <c r="CI140" s="67"/>
      <c r="CJ140" s="67"/>
      <c r="CK140" s="67"/>
      <c r="CL140" s="67"/>
      <c r="CM140" s="67"/>
      <c r="CN140" s="67"/>
      <c r="CO140" s="67"/>
      <c r="CP140" s="67"/>
      <c r="CQ140" s="67"/>
      <c r="CR140" s="67"/>
      <c r="CS140" s="67"/>
      <c r="CT140" s="67"/>
      <c r="CU140" s="67"/>
      <c r="CV140" s="67"/>
      <c r="CW140" s="67"/>
      <c r="CX140" s="67"/>
      <c r="CY140" s="67"/>
      <c r="CZ140" s="67"/>
      <c r="DA140" s="67"/>
    </row>
    <row r="141" spans="1:105" x14ac:dyDescent="0.2">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c r="BT141" s="67"/>
      <c r="BU141" s="67"/>
      <c r="BV141" s="67"/>
      <c r="BW141" s="67"/>
      <c r="BX141" s="67"/>
      <c r="BY141" s="67"/>
      <c r="BZ141" s="67"/>
      <c r="CA141" s="67"/>
      <c r="CB141" s="67"/>
      <c r="CC141" s="67"/>
      <c r="CD141" s="67"/>
      <c r="CE141" s="67"/>
      <c r="CF141" s="67"/>
      <c r="CG141" s="67"/>
      <c r="CH141" s="67"/>
      <c r="CI141" s="67"/>
      <c r="CJ141" s="67"/>
      <c r="CK141" s="67"/>
      <c r="CL141" s="67"/>
      <c r="CM141" s="67"/>
      <c r="CN141" s="67"/>
      <c r="CO141" s="67"/>
      <c r="CP141" s="67"/>
      <c r="CQ141" s="67"/>
      <c r="CR141" s="67"/>
      <c r="CS141" s="67"/>
      <c r="CT141" s="67"/>
      <c r="CU141" s="67"/>
      <c r="CV141" s="67"/>
      <c r="CW141" s="67"/>
      <c r="CX141" s="67"/>
      <c r="CY141" s="67"/>
      <c r="CZ141" s="67"/>
      <c r="DA141" s="67"/>
    </row>
    <row r="142" spans="1:105" x14ac:dyDescent="0.2">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row>
    <row r="143" spans="1:105" x14ac:dyDescent="0.2">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c r="BY143" s="67"/>
      <c r="BZ143" s="67"/>
      <c r="CA143" s="67"/>
      <c r="CB143" s="67"/>
      <c r="CC143" s="67"/>
      <c r="CD143" s="67"/>
      <c r="CE143" s="67"/>
      <c r="CF143" s="67"/>
      <c r="CG143" s="67"/>
      <c r="CH143" s="67"/>
      <c r="CI143" s="67"/>
      <c r="CJ143" s="67"/>
      <c r="CK143" s="67"/>
      <c r="CL143" s="67"/>
      <c r="CM143" s="67"/>
      <c r="CN143" s="67"/>
      <c r="CO143" s="67"/>
      <c r="CP143" s="67"/>
      <c r="CQ143" s="67"/>
      <c r="CR143" s="67"/>
      <c r="CS143" s="67"/>
      <c r="CT143" s="67"/>
      <c r="CU143" s="67"/>
      <c r="CV143" s="67"/>
      <c r="CW143" s="67"/>
      <c r="CX143" s="67"/>
      <c r="CY143" s="67"/>
      <c r="CZ143" s="67"/>
      <c r="DA143" s="67"/>
    </row>
    <row r="144" spans="1:105" x14ac:dyDescent="0.2">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c r="BM144" s="67"/>
      <c r="BN144" s="67"/>
      <c r="BO144" s="67"/>
      <c r="BP144" s="67"/>
      <c r="BQ144" s="67"/>
      <c r="BR144" s="67"/>
      <c r="BS144" s="67"/>
      <c r="BT144" s="67"/>
      <c r="BU144" s="67"/>
      <c r="BV144" s="67"/>
      <c r="BW144" s="67"/>
      <c r="BX144" s="67"/>
      <c r="BY144" s="67"/>
      <c r="BZ144" s="67"/>
      <c r="CA144" s="67"/>
      <c r="CB144" s="67"/>
      <c r="CC144" s="67"/>
      <c r="CD144" s="67"/>
      <c r="CE144" s="67"/>
      <c r="CF144" s="67"/>
      <c r="CG144" s="67"/>
      <c r="CH144" s="67"/>
      <c r="CI144" s="67"/>
      <c r="CJ144" s="67"/>
      <c r="CK144" s="67"/>
      <c r="CL144" s="67"/>
      <c r="CM144" s="67"/>
      <c r="CN144" s="67"/>
      <c r="CO144" s="67"/>
      <c r="CP144" s="67"/>
      <c r="CQ144" s="67"/>
      <c r="CR144" s="67"/>
      <c r="CS144" s="67"/>
      <c r="CT144" s="67"/>
      <c r="CU144" s="67"/>
      <c r="CV144" s="67"/>
      <c r="CW144" s="67"/>
      <c r="CX144" s="67"/>
      <c r="CY144" s="67"/>
      <c r="CZ144" s="67"/>
      <c r="DA144" s="67"/>
    </row>
    <row r="145" spans="1:105" x14ac:dyDescent="0.2">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c r="CA145" s="67"/>
      <c r="CB145" s="67"/>
      <c r="CC145" s="67"/>
      <c r="CD145" s="67"/>
      <c r="CE145" s="67"/>
      <c r="CF145" s="67"/>
      <c r="CG145" s="67"/>
      <c r="CH145" s="67"/>
      <c r="CI145" s="67"/>
      <c r="CJ145" s="67"/>
      <c r="CK145" s="67"/>
      <c r="CL145" s="67"/>
      <c r="CM145" s="67"/>
      <c r="CN145" s="67"/>
      <c r="CO145" s="67"/>
      <c r="CP145" s="67"/>
      <c r="CQ145" s="67"/>
      <c r="CR145" s="67"/>
      <c r="CS145" s="67"/>
      <c r="CT145" s="67"/>
      <c r="CU145" s="67"/>
      <c r="CV145" s="67"/>
      <c r="CW145" s="67"/>
      <c r="CX145" s="67"/>
      <c r="CY145" s="67"/>
      <c r="CZ145" s="67"/>
      <c r="DA145" s="67"/>
    </row>
    <row r="146" spans="1:105" x14ac:dyDescent="0.2">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c r="CA146" s="67"/>
      <c r="CB146" s="67"/>
      <c r="CC146" s="67"/>
      <c r="CD146" s="67"/>
      <c r="CE146" s="67"/>
      <c r="CF146" s="67"/>
      <c r="CG146" s="67"/>
      <c r="CH146" s="67"/>
      <c r="CI146" s="67"/>
      <c r="CJ146" s="67"/>
      <c r="CK146" s="67"/>
      <c r="CL146" s="67"/>
      <c r="CM146" s="67"/>
      <c r="CN146" s="67"/>
      <c r="CO146" s="67"/>
      <c r="CP146" s="67"/>
      <c r="CQ146" s="67"/>
      <c r="CR146" s="67"/>
      <c r="CS146" s="67"/>
      <c r="CT146" s="67"/>
      <c r="CU146" s="67"/>
      <c r="CV146" s="67"/>
      <c r="CW146" s="67"/>
      <c r="CX146" s="67"/>
      <c r="CY146" s="67"/>
      <c r="CZ146" s="67"/>
      <c r="DA146" s="67"/>
    </row>
    <row r="147" spans="1:105" x14ac:dyDescent="0.2">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c r="CA147" s="67"/>
      <c r="CB147" s="67"/>
      <c r="CC147" s="67"/>
      <c r="CD147" s="67"/>
      <c r="CE147" s="67"/>
      <c r="CF147" s="67"/>
      <c r="CG147" s="67"/>
      <c r="CH147" s="67"/>
      <c r="CI147" s="67"/>
      <c r="CJ147" s="67"/>
      <c r="CK147" s="67"/>
      <c r="CL147" s="67"/>
      <c r="CM147" s="67"/>
      <c r="CN147" s="67"/>
      <c r="CO147" s="67"/>
      <c r="CP147" s="67"/>
      <c r="CQ147" s="67"/>
      <c r="CR147" s="67"/>
      <c r="CS147" s="67"/>
      <c r="CT147" s="67"/>
      <c r="CU147" s="67"/>
      <c r="CV147" s="67"/>
      <c r="CW147" s="67"/>
      <c r="CX147" s="67"/>
      <c r="CY147" s="67"/>
      <c r="CZ147" s="67"/>
      <c r="DA147" s="67"/>
    </row>
    <row r="148" spans="1:105" x14ac:dyDescent="0.2">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c r="BZ148" s="67"/>
      <c r="CA148" s="67"/>
      <c r="CB148" s="67"/>
      <c r="CC148" s="67"/>
      <c r="CD148" s="67"/>
      <c r="CE148" s="67"/>
      <c r="CF148" s="67"/>
      <c r="CG148" s="67"/>
      <c r="CH148" s="67"/>
      <c r="CI148" s="67"/>
      <c r="CJ148" s="67"/>
      <c r="CK148" s="67"/>
      <c r="CL148" s="67"/>
      <c r="CM148" s="67"/>
      <c r="CN148" s="67"/>
      <c r="CO148" s="67"/>
      <c r="CP148" s="67"/>
      <c r="CQ148" s="67"/>
      <c r="CR148" s="67"/>
      <c r="CS148" s="67"/>
      <c r="CT148" s="67"/>
      <c r="CU148" s="67"/>
      <c r="CV148" s="67"/>
      <c r="CW148" s="67"/>
      <c r="CX148" s="67"/>
      <c r="CY148" s="67"/>
      <c r="CZ148" s="67"/>
      <c r="DA148" s="67"/>
    </row>
    <row r="149" spans="1:105" x14ac:dyDescent="0.2">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c r="BY149" s="67"/>
      <c r="BZ149" s="67"/>
      <c r="CA149" s="67"/>
      <c r="CB149" s="67"/>
      <c r="CC149" s="67"/>
      <c r="CD149" s="67"/>
      <c r="CE149" s="67"/>
      <c r="CF149" s="67"/>
      <c r="CG149" s="67"/>
      <c r="CH149" s="67"/>
      <c r="CI149" s="67"/>
      <c r="CJ149" s="67"/>
      <c r="CK149" s="67"/>
      <c r="CL149" s="67"/>
      <c r="CM149" s="67"/>
      <c r="CN149" s="67"/>
      <c r="CO149" s="67"/>
      <c r="CP149" s="67"/>
      <c r="CQ149" s="67"/>
      <c r="CR149" s="67"/>
      <c r="CS149" s="67"/>
      <c r="CT149" s="67"/>
      <c r="CU149" s="67"/>
      <c r="CV149" s="67"/>
      <c r="CW149" s="67"/>
      <c r="CX149" s="67"/>
      <c r="CY149" s="67"/>
      <c r="CZ149" s="67"/>
      <c r="DA149" s="67"/>
    </row>
    <row r="150" spans="1:105" x14ac:dyDescent="0.2">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c r="BY150" s="67"/>
      <c r="BZ150" s="67"/>
      <c r="CA150" s="67"/>
      <c r="CB150" s="67"/>
      <c r="CC150" s="67"/>
      <c r="CD150" s="67"/>
      <c r="CE150" s="67"/>
      <c r="CF150" s="67"/>
      <c r="CG150" s="67"/>
      <c r="CH150" s="67"/>
      <c r="CI150" s="67"/>
      <c r="CJ150" s="67"/>
      <c r="CK150" s="67"/>
      <c r="CL150" s="67"/>
      <c r="CM150" s="67"/>
      <c r="CN150" s="67"/>
      <c r="CO150" s="67"/>
      <c r="CP150" s="67"/>
      <c r="CQ150" s="67"/>
      <c r="CR150" s="67"/>
      <c r="CS150" s="67"/>
      <c r="CT150" s="67"/>
      <c r="CU150" s="67"/>
      <c r="CV150" s="67"/>
      <c r="CW150" s="67"/>
      <c r="CX150" s="67"/>
      <c r="CY150" s="67"/>
      <c r="CZ150" s="67"/>
      <c r="DA150" s="67"/>
    </row>
    <row r="151" spans="1:105" x14ac:dyDescent="0.2">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c r="BM151" s="67"/>
      <c r="BN151" s="67"/>
      <c r="BO151" s="67"/>
      <c r="BP151" s="67"/>
      <c r="BQ151" s="67"/>
      <c r="BR151" s="67"/>
      <c r="BS151" s="67"/>
      <c r="BT151" s="67"/>
      <c r="BU151" s="67"/>
      <c r="BV151" s="67"/>
      <c r="BW151" s="67"/>
      <c r="BX151" s="67"/>
      <c r="BY151" s="67"/>
      <c r="BZ151" s="67"/>
      <c r="CA151" s="67"/>
      <c r="CB151" s="67"/>
      <c r="CC151" s="67"/>
      <c r="CD151" s="67"/>
      <c r="CE151" s="67"/>
      <c r="CF151" s="67"/>
      <c r="CG151" s="67"/>
      <c r="CH151" s="67"/>
      <c r="CI151" s="67"/>
      <c r="CJ151" s="67"/>
      <c r="CK151" s="67"/>
      <c r="CL151" s="67"/>
      <c r="CM151" s="67"/>
      <c r="CN151" s="67"/>
      <c r="CO151" s="67"/>
      <c r="CP151" s="67"/>
      <c r="CQ151" s="67"/>
      <c r="CR151" s="67"/>
      <c r="CS151" s="67"/>
      <c r="CT151" s="67"/>
      <c r="CU151" s="67"/>
      <c r="CV151" s="67"/>
      <c r="CW151" s="67"/>
      <c r="CX151" s="67"/>
      <c r="CY151" s="67"/>
      <c r="CZ151" s="67"/>
      <c r="DA151" s="67"/>
    </row>
    <row r="152" spans="1:105" x14ac:dyDescent="0.2">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c r="BZ152" s="67"/>
      <c r="CA152" s="67"/>
      <c r="CB152" s="67"/>
      <c r="CC152" s="67"/>
      <c r="CD152" s="67"/>
      <c r="CE152" s="67"/>
      <c r="CF152" s="67"/>
      <c r="CG152" s="67"/>
      <c r="CH152" s="67"/>
      <c r="CI152" s="67"/>
      <c r="CJ152" s="67"/>
      <c r="CK152" s="67"/>
      <c r="CL152" s="67"/>
      <c r="CM152" s="67"/>
      <c r="CN152" s="67"/>
      <c r="CO152" s="67"/>
      <c r="CP152" s="67"/>
      <c r="CQ152" s="67"/>
      <c r="CR152" s="67"/>
      <c r="CS152" s="67"/>
      <c r="CT152" s="67"/>
      <c r="CU152" s="67"/>
      <c r="CV152" s="67"/>
      <c r="CW152" s="67"/>
      <c r="CX152" s="67"/>
      <c r="CY152" s="67"/>
      <c r="CZ152" s="67"/>
      <c r="DA152" s="67"/>
    </row>
    <row r="153" spans="1:105" x14ac:dyDescent="0.2">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c r="BY153" s="67"/>
      <c r="BZ153" s="67"/>
      <c r="CA153" s="67"/>
      <c r="CB153" s="67"/>
      <c r="CC153" s="67"/>
      <c r="CD153" s="67"/>
      <c r="CE153" s="67"/>
      <c r="CF153" s="67"/>
      <c r="CG153" s="67"/>
      <c r="CH153" s="67"/>
      <c r="CI153" s="67"/>
      <c r="CJ153" s="67"/>
      <c r="CK153" s="67"/>
      <c r="CL153" s="67"/>
      <c r="CM153" s="67"/>
      <c r="CN153" s="67"/>
      <c r="CO153" s="67"/>
      <c r="CP153" s="67"/>
      <c r="CQ153" s="67"/>
      <c r="CR153" s="67"/>
      <c r="CS153" s="67"/>
      <c r="CT153" s="67"/>
      <c r="CU153" s="67"/>
      <c r="CV153" s="67"/>
      <c r="CW153" s="67"/>
      <c r="CX153" s="67"/>
      <c r="CY153" s="67"/>
      <c r="CZ153" s="67"/>
      <c r="DA153" s="67"/>
    </row>
    <row r="154" spans="1:105" x14ac:dyDescent="0.2">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c r="BM154" s="67"/>
      <c r="BN154" s="67"/>
      <c r="BO154" s="67"/>
      <c r="BP154" s="67"/>
      <c r="BQ154" s="67"/>
      <c r="BR154" s="67"/>
      <c r="BS154" s="67"/>
      <c r="BT154" s="67"/>
      <c r="BU154" s="67"/>
      <c r="BV154" s="67"/>
      <c r="BW154" s="67"/>
      <c r="BX154" s="67"/>
      <c r="BY154" s="67"/>
      <c r="BZ154" s="67"/>
      <c r="CA154" s="67"/>
      <c r="CB154" s="67"/>
      <c r="CC154" s="67"/>
      <c r="CD154" s="67"/>
      <c r="CE154" s="67"/>
      <c r="CF154" s="67"/>
      <c r="CG154" s="67"/>
      <c r="CH154" s="67"/>
      <c r="CI154" s="67"/>
      <c r="CJ154" s="67"/>
      <c r="CK154" s="67"/>
      <c r="CL154" s="67"/>
      <c r="CM154" s="67"/>
      <c r="CN154" s="67"/>
      <c r="CO154" s="67"/>
      <c r="CP154" s="67"/>
      <c r="CQ154" s="67"/>
      <c r="CR154" s="67"/>
      <c r="CS154" s="67"/>
      <c r="CT154" s="67"/>
      <c r="CU154" s="67"/>
      <c r="CV154" s="67"/>
      <c r="CW154" s="67"/>
      <c r="CX154" s="67"/>
      <c r="CY154" s="67"/>
      <c r="CZ154" s="67"/>
      <c r="DA154" s="67"/>
    </row>
    <row r="155" spans="1:105" x14ac:dyDescent="0.2">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c r="BM155" s="67"/>
      <c r="BN155" s="67"/>
      <c r="BO155" s="67"/>
      <c r="BP155" s="67"/>
      <c r="BQ155" s="67"/>
      <c r="BR155" s="67"/>
      <c r="BS155" s="67"/>
      <c r="BT155" s="67"/>
      <c r="BU155" s="67"/>
      <c r="BV155" s="67"/>
      <c r="BW155" s="67"/>
      <c r="BX155" s="67"/>
      <c r="BY155" s="67"/>
      <c r="BZ155" s="67"/>
      <c r="CA155" s="67"/>
      <c r="CB155" s="67"/>
      <c r="CC155" s="67"/>
      <c r="CD155" s="67"/>
      <c r="CE155" s="67"/>
      <c r="CF155" s="67"/>
      <c r="CG155" s="67"/>
      <c r="CH155" s="67"/>
      <c r="CI155" s="67"/>
      <c r="CJ155" s="67"/>
      <c r="CK155" s="67"/>
      <c r="CL155" s="67"/>
      <c r="CM155" s="67"/>
      <c r="CN155" s="67"/>
      <c r="CO155" s="67"/>
      <c r="CP155" s="67"/>
      <c r="CQ155" s="67"/>
      <c r="CR155" s="67"/>
      <c r="CS155" s="67"/>
      <c r="CT155" s="67"/>
      <c r="CU155" s="67"/>
      <c r="CV155" s="67"/>
      <c r="CW155" s="67"/>
      <c r="CX155" s="67"/>
      <c r="CY155" s="67"/>
      <c r="CZ155" s="67"/>
      <c r="DA155" s="67"/>
    </row>
    <row r="156" spans="1:105" x14ac:dyDescent="0.2">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c r="BJ156" s="67"/>
      <c r="BK156" s="67"/>
      <c r="BL156" s="67"/>
      <c r="BM156" s="67"/>
      <c r="BN156" s="67"/>
      <c r="BO156" s="67"/>
      <c r="BP156" s="67"/>
      <c r="BQ156" s="67"/>
      <c r="BR156" s="67"/>
      <c r="BS156" s="67"/>
      <c r="BT156" s="67"/>
      <c r="BU156" s="67"/>
      <c r="BV156" s="67"/>
      <c r="BW156" s="67"/>
      <c r="BX156" s="67"/>
      <c r="BY156" s="67"/>
      <c r="BZ156" s="67"/>
      <c r="CA156" s="67"/>
      <c r="CB156" s="67"/>
      <c r="CC156" s="67"/>
      <c r="CD156" s="67"/>
      <c r="CE156" s="67"/>
      <c r="CF156" s="67"/>
      <c r="CG156" s="67"/>
      <c r="CH156" s="67"/>
      <c r="CI156" s="67"/>
      <c r="CJ156" s="67"/>
      <c r="CK156" s="67"/>
      <c r="CL156" s="67"/>
      <c r="CM156" s="67"/>
      <c r="CN156" s="67"/>
      <c r="CO156" s="67"/>
      <c r="CP156" s="67"/>
      <c r="CQ156" s="67"/>
      <c r="CR156" s="67"/>
      <c r="CS156" s="67"/>
      <c r="CT156" s="67"/>
      <c r="CU156" s="67"/>
      <c r="CV156" s="67"/>
      <c r="CW156" s="67"/>
      <c r="CX156" s="67"/>
      <c r="CY156" s="67"/>
      <c r="CZ156" s="67"/>
      <c r="DA156" s="67"/>
    </row>
    <row r="157" spans="1:105" x14ac:dyDescent="0.2">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c r="BZ157" s="67"/>
      <c r="CA157" s="67"/>
      <c r="CB157" s="67"/>
      <c r="CC157" s="67"/>
      <c r="CD157" s="67"/>
      <c r="CE157" s="67"/>
      <c r="CF157" s="67"/>
      <c r="CG157" s="67"/>
      <c r="CH157" s="67"/>
      <c r="CI157" s="67"/>
      <c r="CJ157" s="67"/>
      <c r="CK157" s="67"/>
      <c r="CL157" s="67"/>
      <c r="CM157" s="67"/>
      <c r="CN157" s="67"/>
      <c r="CO157" s="67"/>
      <c r="CP157" s="67"/>
      <c r="CQ157" s="67"/>
      <c r="CR157" s="67"/>
      <c r="CS157" s="67"/>
      <c r="CT157" s="67"/>
      <c r="CU157" s="67"/>
      <c r="CV157" s="67"/>
      <c r="CW157" s="67"/>
      <c r="CX157" s="67"/>
      <c r="CY157" s="67"/>
      <c r="CZ157" s="67"/>
      <c r="DA157" s="67"/>
    </row>
    <row r="158" spans="1:105" x14ac:dyDescent="0.2">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c r="BZ158" s="67"/>
      <c r="CA158" s="67"/>
      <c r="CB158" s="67"/>
      <c r="CC158" s="67"/>
      <c r="CD158" s="67"/>
      <c r="CE158" s="67"/>
      <c r="CF158" s="67"/>
      <c r="CG158" s="67"/>
      <c r="CH158" s="67"/>
      <c r="CI158" s="67"/>
      <c r="CJ158" s="67"/>
      <c r="CK158" s="67"/>
      <c r="CL158" s="67"/>
      <c r="CM158" s="67"/>
      <c r="CN158" s="67"/>
      <c r="CO158" s="67"/>
      <c r="CP158" s="67"/>
      <c r="CQ158" s="67"/>
      <c r="CR158" s="67"/>
      <c r="CS158" s="67"/>
      <c r="CT158" s="67"/>
      <c r="CU158" s="67"/>
      <c r="CV158" s="67"/>
      <c r="CW158" s="67"/>
      <c r="CX158" s="67"/>
      <c r="CY158" s="67"/>
      <c r="CZ158" s="67"/>
      <c r="DA158" s="67"/>
    </row>
    <row r="159" spans="1:105" x14ac:dyDescent="0.2">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c r="BZ159" s="67"/>
      <c r="CA159" s="67"/>
      <c r="CB159" s="67"/>
      <c r="CC159" s="67"/>
      <c r="CD159" s="67"/>
      <c r="CE159" s="67"/>
      <c r="CF159" s="67"/>
      <c r="CG159" s="67"/>
      <c r="CH159" s="67"/>
      <c r="CI159" s="67"/>
      <c r="CJ159" s="67"/>
      <c r="CK159" s="67"/>
      <c r="CL159" s="67"/>
      <c r="CM159" s="67"/>
      <c r="CN159" s="67"/>
      <c r="CO159" s="67"/>
      <c r="CP159" s="67"/>
      <c r="CQ159" s="67"/>
      <c r="CR159" s="67"/>
      <c r="CS159" s="67"/>
      <c r="CT159" s="67"/>
      <c r="CU159" s="67"/>
      <c r="CV159" s="67"/>
      <c r="CW159" s="67"/>
      <c r="CX159" s="67"/>
      <c r="CY159" s="67"/>
      <c r="CZ159" s="67"/>
      <c r="DA159" s="67"/>
    </row>
    <row r="160" spans="1:105" x14ac:dyDescent="0.2">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c r="BZ160" s="67"/>
      <c r="CA160" s="67"/>
      <c r="CB160" s="67"/>
      <c r="CC160" s="67"/>
      <c r="CD160" s="67"/>
      <c r="CE160" s="67"/>
      <c r="CF160" s="67"/>
      <c r="CG160" s="67"/>
      <c r="CH160" s="67"/>
      <c r="CI160" s="67"/>
      <c r="CJ160" s="67"/>
      <c r="CK160" s="67"/>
      <c r="CL160" s="67"/>
      <c r="CM160" s="67"/>
      <c r="CN160" s="67"/>
      <c r="CO160" s="67"/>
      <c r="CP160" s="67"/>
      <c r="CQ160" s="67"/>
      <c r="CR160" s="67"/>
      <c r="CS160" s="67"/>
      <c r="CT160" s="67"/>
      <c r="CU160" s="67"/>
      <c r="CV160" s="67"/>
      <c r="CW160" s="67"/>
      <c r="CX160" s="67"/>
      <c r="CY160" s="67"/>
      <c r="CZ160" s="67"/>
      <c r="DA160" s="67"/>
    </row>
    <row r="161" spans="1:105" x14ac:dyDescent="0.2">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c r="BZ161" s="67"/>
      <c r="CA161" s="67"/>
      <c r="CB161" s="67"/>
      <c r="CC161" s="67"/>
      <c r="CD161" s="67"/>
      <c r="CE161" s="67"/>
      <c r="CF161" s="67"/>
      <c r="CG161" s="67"/>
      <c r="CH161" s="67"/>
      <c r="CI161" s="67"/>
      <c r="CJ161" s="67"/>
      <c r="CK161" s="67"/>
      <c r="CL161" s="67"/>
      <c r="CM161" s="67"/>
      <c r="CN161" s="67"/>
      <c r="CO161" s="67"/>
      <c r="CP161" s="67"/>
      <c r="CQ161" s="67"/>
      <c r="CR161" s="67"/>
      <c r="CS161" s="67"/>
      <c r="CT161" s="67"/>
      <c r="CU161" s="67"/>
      <c r="CV161" s="67"/>
      <c r="CW161" s="67"/>
      <c r="CX161" s="67"/>
      <c r="CY161" s="67"/>
      <c r="CZ161" s="67"/>
      <c r="DA161" s="67"/>
    </row>
    <row r="162" spans="1:105" x14ac:dyDescent="0.2">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c r="BZ162" s="67"/>
      <c r="CA162" s="67"/>
      <c r="CB162" s="67"/>
      <c r="CC162" s="67"/>
      <c r="CD162" s="67"/>
      <c r="CE162" s="67"/>
      <c r="CF162" s="67"/>
      <c r="CG162" s="67"/>
      <c r="CH162" s="67"/>
      <c r="CI162" s="67"/>
      <c r="CJ162" s="67"/>
      <c r="CK162" s="67"/>
      <c r="CL162" s="67"/>
      <c r="CM162" s="67"/>
      <c r="CN162" s="67"/>
      <c r="CO162" s="67"/>
      <c r="CP162" s="67"/>
      <c r="CQ162" s="67"/>
      <c r="CR162" s="67"/>
      <c r="CS162" s="67"/>
      <c r="CT162" s="67"/>
      <c r="CU162" s="67"/>
      <c r="CV162" s="67"/>
      <c r="CW162" s="67"/>
      <c r="CX162" s="67"/>
      <c r="CY162" s="67"/>
      <c r="CZ162" s="67"/>
      <c r="DA162" s="67"/>
    </row>
    <row r="163" spans="1:105" x14ac:dyDescent="0.2">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c r="BZ163" s="67"/>
      <c r="CA163" s="67"/>
      <c r="CB163" s="67"/>
      <c r="CC163" s="67"/>
      <c r="CD163" s="67"/>
      <c r="CE163" s="67"/>
      <c r="CF163" s="67"/>
      <c r="CG163" s="67"/>
      <c r="CH163" s="67"/>
      <c r="CI163" s="67"/>
      <c r="CJ163" s="67"/>
      <c r="CK163" s="67"/>
      <c r="CL163" s="67"/>
      <c r="CM163" s="67"/>
      <c r="CN163" s="67"/>
      <c r="CO163" s="67"/>
      <c r="CP163" s="67"/>
      <c r="CQ163" s="67"/>
      <c r="CR163" s="67"/>
      <c r="CS163" s="67"/>
      <c r="CT163" s="67"/>
      <c r="CU163" s="67"/>
      <c r="CV163" s="67"/>
      <c r="CW163" s="67"/>
      <c r="CX163" s="67"/>
      <c r="CY163" s="67"/>
      <c r="CZ163" s="67"/>
      <c r="DA163" s="67"/>
    </row>
    <row r="164" spans="1:105" x14ac:dyDescent="0.2">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c r="BZ164" s="67"/>
      <c r="CA164" s="67"/>
      <c r="CB164" s="67"/>
      <c r="CC164" s="67"/>
      <c r="CD164" s="67"/>
      <c r="CE164" s="67"/>
      <c r="CF164" s="67"/>
      <c r="CG164" s="67"/>
      <c r="CH164" s="67"/>
      <c r="CI164" s="67"/>
      <c r="CJ164" s="67"/>
      <c r="CK164" s="67"/>
      <c r="CL164" s="67"/>
      <c r="CM164" s="67"/>
      <c r="CN164" s="67"/>
      <c r="CO164" s="67"/>
      <c r="CP164" s="67"/>
      <c r="CQ164" s="67"/>
      <c r="CR164" s="67"/>
      <c r="CS164" s="67"/>
      <c r="CT164" s="67"/>
      <c r="CU164" s="67"/>
      <c r="CV164" s="67"/>
      <c r="CW164" s="67"/>
      <c r="CX164" s="67"/>
      <c r="CY164" s="67"/>
      <c r="CZ164" s="67"/>
      <c r="DA164" s="67"/>
    </row>
    <row r="165" spans="1:105" x14ac:dyDescent="0.2">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c r="AQ165" s="67"/>
      <c r="AR165" s="67"/>
      <c r="AS165" s="67"/>
      <c r="AT165" s="67"/>
      <c r="AU165" s="67"/>
      <c r="AV165" s="67"/>
      <c r="AW165" s="67"/>
      <c r="AX165" s="67"/>
      <c r="AY165" s="67"/>
      <c r="AZ165" s="67"/>
      <c r="BA165" s="67"/>
      <c r="BB165" s="67"/>
      <c r="BC165" s="67"/>
      <c r="BD165" s="67"/>
      <c r="BE165" s="67"/>
      <c r="BF165" s="67"/>
      <c r="BG165" s="67"/>
      <c r="BH165" s="67"/>
      <c r="BI165" s="67"/>
      <c r="BJ165" s="67"/>
      <c r="BK165" s="67"/>
      <c r="BL165" s="67"/>
      <c r="BM165" s="67"/>
      <c r="BN165" s="67"/>
      <c r="BO165" s="67"/>
      <c r="BP165" s="67"/>
      <c r="BQ165" s="67"/>
      <c r="BR165" s="67"/>
      <c r="BS165" s="67"/>
      <c r="BT165" s="67"/>
      <c r="BU165" s="67"/>
      <c r="BV165" s="67"/>
      <c r="BW165" s="67"/>
      <c r="BX165" s="67"/>
      <c r="BY165" s="67"/>
      <c r="BZ165" s="67"/>
      <c r="CA165" s="67"/>
      <c r="CB165" s="67"/>
      <c r="CC165" s="67"/>
      <c r="CD165" s="67"/>
      <c r="CE165" s="67"/>
      <c r="CF165" s="67"/>
      <c r="CG165" s="67"/>
      <c r="CH165" s="67"/>
      <c r="CI165" s="67"/>
      <c r="CJ165" s="67"/>
      <c r="CK165" s="67"/>
      <c r="CL165" s="67"/>
      <c r="CM165" s="67"/>
      <c r="CN165" s="67"/>
      <c r="CO165" s="67"/>
      <c r="CP165" s="67"/>
      <c r="CQ165" s="67"/>
      <c r="CR165" s="67"/>
      <c r="CS165" s="67"/>
      <c r="CT165" s="67"/>
      <c r="CU165" s="67"/>
      <c r="CV165" s="67"/>
      <c r="CW165" s="67"/>
      <c r="CX165" s="67"/>
      <c r="CY165" s="67"/>
      <c r="CZ165" s="67"/>
      <c r="DA165" s="67"/>
    </row>
    <row r="166" spans="1:105" x14ac:dyDescent="0.2">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c r="BD166" s="67"/>
      <c r="BE166" s="67"/>
      <c r="BF166" s="67"/>
      <c r="BG166" s="67"/>
      <c r="BH166" s="67"/>
      <c r="BI166" s="67"/>
      <c r="BJ166" s="67"/>
      <c r="BK166" s="67"/>
      <c r="BL166" s="67"/>
      <c r="BM166" s="67"/>
      <c r="BN166" s="67"/>
      <c r="BO166" s="67"/>
      <c r="BP166" s="67"/>
      <c r="BQ166" s="67"/>
      <c r="BR166" s="67"/>
      <c r="BS166" s="67"/>
      <c r="BT166" s="67"/>
      <c r="BU166" s="67"/>
      <c r="BV166" s="67"/>
      <c r="BW166" s="67"/>
      <c r="BX166" s="67"/>
      <c r="BY166" s="67"/>
      <c r="BZ166" s="67"/>
      <c r="CA166" s="67"/>
      <c r="CB166" s="67"/>
      <c r="CC166" s="67"/>
      <c r="CD166" s="67"/>
      <c r="CE166" s="67"/>
      <c r="CF166" s="67"/>
      <c r="CG166" s="67"/>
      <c r="CH166" s="67"/>
      <c r="CI166" s="67"/>
      <c r="CJ166" s="67"/>
      <c r="CK166" s="67"/>
      <c r="CL166" s="67"/>
      <c r="CM166" s="67"/>
      <c r="CN166" s="67"/>
      <c r="CO166" s="67"/>
      <c r="CP166" s="67"/>
      <c r="CQ166" s="67"/>
      <c r="CR166" s="67"/>
      <c r="CS166" s="67"/>
      <c r="CT166" s="67"/>
      <c r="CU166" s="67"/>
      <c r="CV166" s="67"/>
      <c r="CW166" s="67"/>
      <c r="CX166" s="67"/>
      <c r="CY166" s="67"/>
      <c r="CZ166" s="67"/>
      <c r="DA166" s="67"/>
    </row>
    <row r="167" spans="1:105" x14ac:dyDescent="0.2">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c r="AQ167" s="67"/>
      <c r="AR167" s="67"/>
      <c r="AS167" s="67"/>
      <c r="AT167" s="67"/>
      <c r="AU167" s="67"/>
      <c r="AV167" s="67"/>
      <c r="AW167" s="67"/>
      <c r="AX167" s="67"/>
      <c r="AY167" s="67"/>
      <c r="AZ167" s="67"/>
      <c r="BA167" s="67"/>
      <c r="BB167" s="67"/>
      <c r="BC167" s="67"/>
      <c r="BD167" s="67"/>
      <c r="BE167" s="67"/>
      <c r="BF167" s="67"/>
      <c r="BG167" s="67"/>
      <c r="BH167" s="67"/>
      <c r="BI167" s="67"/>
      <c r="BJ167" s="67"/>
      <c r="BK167" s="67"/>
      <c r="BL167" s="67"/>
      <c r="BM167" s="67"/>
      <c r="BN167" s="67"/>
      <c r="BO167" s="67"/>
      <c r="BP167" s="67"/>
      <c r="BQ167" s="67"/>
      <c r="BR167" s="67"/>
      <c r="BS167" s="67"/>
      <c r="BT167" s="67"/>
      <c r="BU167" s="67"/>
      <c r="BV167" s="67"/>
      <c r="BW167" s="67"/>
      <c r="BX167" s="67"/>
      <c r="BY167" s="67"/>
      <c r="BZ167" s="67"/>
      <c r="CA167" s="67"/>
      <c r="CB167" s="67"/>
      <c r="CC167" s="67"/>
      <c r="CD167" s="67"/>
      <c r="CE167" s="67"/>
      <c r="CF167" s="67"/>
      <c r="CG167" s="67"/>
      <c r="CH167" s="67"/>
      <c r="CI167" s="67"/>
      <c r="CJ167" s="67"/>
      <c r="CK167" s="67"/>
      <c r="CL167" s="67"/>
      <c r="CM167" s="67"/>
      <c r="CN167" s="67"/>
      <c r="CO167" s="67"/>
      <c r="CP167" s="67"/>
      <c r="CQ167" s="67"/>
      <c r="CR167" s="67"/>
      <c r="CS167" s="67"/>
      <c r="CT167" s="67"/>
      <c r="CU167" s="67"/>
      <c r="CV167" s="67"/>
      <c r="CW167" s="67"/>
      <c r="CX167" s="67"/>
      <c r="CY167" s="67"/>
      <c r="CZ167" s="67"/>
      <c r="DA167" s="67"/>
    </row>
    <row r="168" spans="1:105" x14ac:dyDescent="0.2">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c r="BM168" s="67"/>
      <c r="BN168" s="67"/>
      <c r="BO168" s="67"/>
      <c r="BP168" s="67"/>
      <c r="BQ168" s="67"/>
      <c r="BR168" s="67"/>
      <c r="BS168" s="67"/>
      <c r="BT168" s="67"/>
      <c r="BU168" s="67"/>
      <c r="BV168" s="67"/>
      <c r="BW168" s="67"/>
      <c r="BX168" s="67"/>
      <c r="BY168" s="67"/>
      <c r="BZ168" s="67"/>
      <c r="CA168" s="67"/>
      <c r="CB168" s="67"/>
      <c r="CC168" s="67"/>
      <c r="CD168" s="67"/>
      <c r="CE168" s="67"/>
      <c r="CF168" s="67"/>
      <c r="CG168" s="67"/>
      <c r="CH168" s="67"/>
      <c r="CI168" s="67"/>
      <c r="CJ168" s="67"/>
      <c r="CK168" s="67"/>
      <c r="CL168" s="67"/>
      <c r="CM168" s="67"/>
      <c r="CN168" s="67"/>
      <c r="CO168" s="67"/>
      <c r="CP168" s="67"/>
      <c r="CQ168" s="67"/>
      <c r="CR168" s="67"/>
      <c r="CS168" s="67"/>
      <c r="CT168" s="67"/>
      <c r="CU168" s="67"/>
      <c r="CV168" s="67"/>
      <c r="CW168" s="67"/>
      <c r="CX168" s="67"/>
      <c r="CY168" s="67"/>
      <c r="CZ168" s="67"/>
      <c r="DA168" s="67"/>
    </row>
    <row r="169" spans="1:105" x14ac:dyDescent="0.2">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c r="AQ169" s="67"/>
      <c r="AR169" s="67"/>
      <c r="AS169" s="67"/>
      <c r="AT169" s="67"/>
      <c r="AU169" s="67"/>
      <c r="AV169" s="67"/>
      <c r="AW169" s="67"/>
      <c r="AX169" s="67"/>
      <c r="AY169" s="67"/>
      <c r="AZ169" s="67"/>
      <c r="BA169" s="67"/>
      <c r="BB169" s="67"/>
      <c r="BC169" s="67"/>
      <c r="BD169" s="67"/>
      <c r="BE169" s="67"/>
      <c r="BF169" s="67"/>
      <c r="BG169" s="67"/>
      <c r="BH169" s="67"/>
      <c r="BI169" s="67"/>
      <c r="BJ169" s="67"/>
      <c r="BK169" s="67"/>
      <c r="BL169" s="67"/>
      <c r="BM169" s="67"/>
      <c r="BN169" s="67"/>
      <c r="BO169" s="67"/>
      <c r="BP169" s="67"/>
      <c r="BQ169" s="67"/>
      <c r="BR169" s="67"/>
      <c r="BS169" s="67"/>
      <c r="BT169" s="67"/>
      <c r="BU169" s="67"/>
      <c r="BV169" s="67"/>
      <c r="BW169" s="67"/>
      <c r="BX169" s="67"/>
      <c r="BY169" s="67"/>
      <c r="BZ169" s="67"/>
      <c r="CA169" s="67"/>
      <c r="CB169" s="67"/>
      <c r="CC169" s="67"/>
      <c r="CD169" s="67"/>
      <c r="CE169" s="67"/>
      <c r="CF169" s="67"/>
      <c r="CG169" s="67"/>
      <c r="CH169" s="67"/>
      <c r="CI169" s="67"/>
      <c r="CJ169" s="67"/>
      <c r="CK169" s="67"/>
      <c r="CL169" s="67"/>
      <c r="CM169" s="67"/>
      <c r="CN169" s="67"/>
      <c r="CO169" s="67"/>
      <c r="CP169" s="67"/>
      <c r="CQ169" s="67"/>
      <c r="CR169" s="67"/>
      <c r="CS169" s="67"/>
      <c r="CT169" s="67"/>
      <c r="CU169" s="67"/>
      <c r="CV169" s="67"/>
      <c r="CW169" s="67"/>
      <c r="CX169" s="67"/>
      <c r="CY169" s="67"/>
      <c r="CZ169" s="67"/>
      <c r="DA169" s="67"/>
    </row>
    <row r="170" spans="1:105" x14ac:dyDescent="0.2">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c r="AQ170" s="67"/>
      <c r="AR170" s="67"/>
      <c r="AS170" s="67"/>
      <c r="AT170" s="67"/>
      <c r="AU170" s="67"/>
      <c r="AV170" s="67"/>
      <c r="AW170" s="67"/>
      <c r="AX170" s="67"/>
      <c r="AY170" s="67"/>
      <c r="AZ170" s="67"/>
      <c r="BA170" s="67"/>
      <c r="BB170" s="67"/>
      <c r="BC170" s="67"/>
      <c r="BD170" s="67"/>
      <c r="BE170" s="67"/>
      <c r="BF170" s="67"/>
      <c r="BG170" s="67"/>
      <c r="BH170" s="67"/>
      <c r="BI170" s="67"/>
      <c r="BJ170" s="67"/>
      <c r="BK170" s="67"/>
      <c r="BL170" s="67"/>
      <c r="BM170" s="67"/>
      <c r="BN170" s="67"/>
      <c r="BO170" s="67"/>
      <c r="BP170" s="67"/>
      <c r="BQ170" s="67"/>
      <c r="BR170" s="67"/>
      <c r="BS170" s="67"/>
      <c r="BT170" s="67"/>
      <c r="BU170" s="67"/>
      <c r="BV170" s="67"/>
      <c r="BW170" s="67"/>
      <c r="BX170" s="67"/>
      <c r="BY170" s="67"/>
      <c r="BZ170" s="67"/>
      <c r="CA170" s="67"/>
      <c r="CB170" s="67"/>
      <c r="CC170" s="67"/>
      <c r="CD170" s="67"/>
      <c r="CE170" s="67"/>
      <c r="CF170" s="67"/>
      <c r="CG170" s="67"/>
      <c r="CH170" s="67"/>
      <c r="CI170" s="67"/>
      <c r="CJ170" s="67"/>
      <c r="CK170" s="67"/>
      <c r="CL170" s="67"/>
      <c r="CM170" s="67"/>
      <c r="CN170" s="67"/>
      <c r="CO170" s="67"/>
      <c r="CP170" s="67"/>
      <c r="CQ170" s="67"/>
      <c r="CR170" s="67"/>
      <c r="CS170" s="67"/>
      <c r="CT170" s="67"/>
      <c r="CU170" s="67"/>
      <c r="CV170" s="67"/>
      <c r="CW170" s="67"/>
      <c r="CX170" s="67"/>
      <c r="CY170" s="67"/>
      <c r="CZ170" s="67"/>
      <c r="DA170" s="67"/>
    </row>
    <row r="171" spans="1:105" x14ac:dyDescent="0.2">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c r="BM171" s="67"/>
      <c r="BN171" s="67"/>
      <c r="BO171" s="67"/>
      <c r="BP171" s="67"/>
      <c r="BQ171" s="67"/>
      <c r="BR171" s="67"/>
      <c r="BS171" s="67"/>
      <c r="BT171" s="67"/>
      <c r="BU171" s="67"/>
      <c r="BV171" s="67"/>
      <c r="BW171" s="67"/>
      <c r="BX171" s="67"/>
      <c r="BY171" s="67"/>
      <c r="BZ171" s="67"/>
      <c r="CA171" s="67"/>
      <c r="CB171" s="67"/>
      <c r="CC171" s="67"/>
      <c r="CD171" s="67"/>
      <c r="CE171" s="67"/>
      <c r="CF171" s="67"/>
      <c r="CG171" s="67"/>
      <c r="CH171" s="67"/>
      <c r="CI171" s="67"/>
      <c r="CJ171" s="67"/>
      <c r="CK171" s="67"/>
      <c r="CL171" s="67"/>
      <c r="CM171" s="67"/>
      <c r="CN171" s="67"/>
      <c r="CO171" s="67"/>
      <c r="CP171" s="67"/>
      <c r="CQ171" s="67"/>
      <c r="CR171" s="67"/>
      <c r="CS171" s="67"/>
      <c r="CT171" s="67"/>
      <c r="CU171" s="67"/>
      <c r="CV171" s="67"/>
      <c r="CW171" s="67"/>
      <c r="CX171" s="67"/>
      <c r="CY171" s="67"/>
      <c r="CZ171" s="67"/>
      <c r="DA171" s="67"/>
    </row>
    <row r="172" spans="1:105" x14ac:dyDescent="0.2">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c r="BM172" s="67"/>
      <c r="BN172" s="67"/>
      <c r="BO172" s="67"/>
      <c r="BP172" s="67"/>
      <c r="BQ172" s="67"/>
      <c r="BR172" s="67"/>
      <c r="BS172" s="67"/>
      <c r="BT172" s="67"/>
      <c r="BU172" s="67"/>
      <c r="BV172" s="67"/>
      <c r="BW172" s="67"/>
      <c r="BX172" s="67"/>
      <c r="BY172" s="67"/>
      <c r="BZ172" s="67"/>
      <c r="CA172" s="67"/>
      <c r="CB172" s="67"/>
      <c r="CC172" s="67"/>
      <c r="CD172" s="67"/>
      <c r="CE172" s="67"/>
      <c r="CF172" s="67"/>
      <c r="CG172" s="67"/>
      <c r="CH172" s="67"/>
      <c r="CI172" s="67"/>
      <c r="CJ172" s="67"/>
      <c r="CK172" s="67"/>
      <c r="CL172" s="67"/>
      <c r="CM172" s="67"/>
      <c r="CN172" s="67"/>
      <c r="CO172" s="67"/>
      <c r="CP172" s="67"/>
      <c r="CQ172" s="67"/>
      <c r="CR172" s="67"/>
      <c r="CS172" s="67"/>
      <c r="CT172" s="67"/>
      <c r="CU172" s="67"/>
      <c r="CV172" s="67"/>
      <c r="CW172" s="67"/>
      <c r="CX172" s="67"/>
      <c r="CY172" s="67"/>
      <c r="CZ172" s="67"/>
      <c r="DA172" s="67"/>
    </row>
    <row r="173" spans="1:105" x14ac:dyDescent="0.2">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c r="BM173" s="67"/>
      <c r="BN173" s="67"/>
      <c r="BO173" s="67"/>
      <c r="BP173" s="67"/>
      <c r="BQ173" s="67"/>
      <c r="BR173" s="67"/>
      <c r="BS173" s="67"/>
      <c r="BT173" s="67"/>
      <c r="BU173" s="67"/>
      <c r="BV173" s="67"/>
      <c r="BW173" s="67"/>
      <c r="BX173" s="67"/>
      <c r="BY173" s="67"/>
      <c r="BZ173" s="67"/>
      <c r="CA173" s="67"/>
      <c r="CB173" s="67"/>
      <c r="CC173" s="67"/>
      <c r="CD173" s="67"/>
      <c r="CE173" s="67"/>
      <c r="CF173" s="67"/>
      <c r="CG173" s="67"/>
      <c r="CH173" s="67"/>
      <c r="CI173" s="67"/>
      <c r="CJ173" s="67"/>
      <c r="CK173" s="67"/>
      <c r="CL173" s="67"/>
      <c r="CM173" s="67"/>
      <c r="CN173" s="67"/>
      <c r="CO173" s="67"/>
      <c r="CP173" s="67"/>
      <c r="CQ173" s="67"/>
      <c r="CR173" s="67"/>
      <c r="CS173" s="67"/>
      <c r="CT173" s="67"/>
      <c r="CU173" s="67"/>
      <c r="CV173" s="67"/>
      <c r="CW173" s="67"/>
      <c r="CX173" s="67"/>
      <c r="CY173" s="67"/>
      <c r="CZ173" s="67"/>
      <c r="DA173" s="67"/>
    </row>
    <row r="174" spans="1:105" x14ac:dyDescent="0.2">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c r="BM174" s="67"/>
      <c r="BN174" s="67"/>
      <c r="BO174" s="67"/>
      <c r="BP174" s="67"/>
      <c r="BQ174" s="67"/>
      <c r="BR174" s="67"/>
      <c r="BS174" s="67"/>
      <c r="BT174" s="67"/>
      <c r="BU174" s="67"/>
      <c r="BV174" s="67"/>
      <c r="BW174" s="67"/>
      <c r="BX174" s="67"/>
      <c r="BY174" s="67"/>
      <c r="BZ174" s="67"/>
      <c r="CA174" s="67"/>
      <c r="CB174" s="67"/>
      <c r="CC174" s="67"/>
      <c r="CD174" s="67"/>
      <c r="CE174" s="67"/>
      <c r="CF174" s="67"/>
      <c r="CG174" s="67"/>
      <c r="CH174" s="67"/>
      <c r="CI174" s="67"/>
      <c r="CJ174" s="67"/>
      <c r="CK174" s="67"/>
      <c r="CL174" s="67"/>
      <c r="CM174" s="67"/>
      <c r="CN174" s="67"/>
      <c r="CO174" s="67"/>
      <c r="CP174" s="67"/>
      <c r="CQ174" s="67"/>
      <c r="CR174" s="67"/>
      <c r="CS174" s="67"/>
      <c r="CT174" s="67"/>
      <c r="CU174" s="67"/>
      <c r="CV174" s="67"/>
      <c r="CW174" s="67"/>
      <c r="CX174" s="67"/>
      <c r="CY174" s="67"/>
      <c r="CZ174" s="67"/>
      <c r="DA174" s="67"/>
    </row>
    <row r="175" spans="1:105" x14ac:dyDescent="0.2">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c r="BM175" s="67"/>
      <c r="BN175" s="67"/>
      <c r="BO175" s="67"/>
      <c r="BP175" s="67"/>
      <c r="BQ175" s="67"/>
      <c r="BR175" s="67"/>
      <c r="BS175" s="67"/>
      <c r="BT175" s="67"/>
      <c r="BU175" s="67"/>
      <c r="BV175" s="67"/>
      <c r="BW175" s="67"/>
      <c r="BX175" s="67"/>
      <c r="BY175" s="67"/>
      <c r="BZ175" s="67"/>
      <c r="CA175" s="67"/>
      <c r="CB175" s="67"/>
      <c r="CC175" s="67"/>
      <c r="CD175" s="67"/>
      <c r="CE175" s="67"/>
      <c r="CF175" s="67"/>
      <c r="CG175" s="67"/>
      <c r="CH175" s="67"/>
      <c r="CI175" s="67"/>
      <c r="CJ175" s="67"/>
      <c r="CK175" s="67"/>
      <c r="CL175" s="67"/>
      <c r="CM175" s="67"/>
      <c r="CN175" s="67"/>
      <c r="CO175" s="67"/>
      <c r="CP175" s="67"/>
      <c r="CQ175" s="67"/>
      <c r="CR175" s="67"/>
      <c r="CS175" s="67"/>
      <c r="CT175" s="67"/>
      <c r="CU175" s="67"/>
      <c r="CV175" s="67"/>
      <c r="CW175" s="67"/>
      <c r="CX175" s="67"/>
      <c r="CY175" s="67"/>
      <c r="CZ175" s="67"/>
      <c r="DA175" s="67"/>
    </row>
    <row r="176" spans="1:105" x14ac:dyDescent="0.2">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c r="BM176" s="67"/>
      <c r="BN176" s="67"/>
      <c r="BO176" s="67"/>
      <c r="BP176" s="67"/>
      <c r="BQ176" s="67"/>
      <c r="BR176" s="67"/>
      <c r="BS176" s="67"/>
      <c r="BT176" s="67"/>
      <c r="BU176" s="67"/>
      <c r="BV176" s="67"/>
      <c r="BW176" s="67"/>
      <c r="BX176" s="67"/>
      <c r="BY176" s="67"/>
      <c r="BZ176" s="67"/>
      <c r="CA176" s="67"/>
      <c r="CB176" s="67"/>
      <c r="CC176" s="67"/>
      <c r="CD176" s="67"/>
      <c r="CE176" s="67"/>
      <c r="CF176" s="67"/>
      <c r="CG176" s="67"/>
      <c r="CH176" s="67"/>
      <c r="CI176" s="67"/>
      <c r="CJ176" s="67"/>
      <c r="CK176" s="67"/>
      <c r="CL176" s="67"/>
      <c r="CM176" s="67"/>
      <c r="CN176" s="67"/>
      <c r="CO176" s="67"/>
      <c r="CP176" s="67"/>
      <c r="CQ176" s="67"/>
      <c r="CR176" s="67"/>
      <c r="CS176" s="67"/>
      <c r="CT176" s="67"/>
      <c r="CU176" s="67"/>
      <c r="CV176" s="67"/>
      <c r="CW176" s="67"/>
      <c r="CX176" s="67"/>
      <c r="CY176" s="67"/>
      <c r="CZ176" s="67"/>
      <c r="DA176" s="67"/>
    </row>
    <row r="177" spans="1:105" x14ac:dyDescent="0.2">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c r="CE177" s="67"/>
      <c r="CF177" s="67"/>
      <c r="CG177" s="67"/>
      <c r="CH177" s="67"/>
      <c r="CI177" s="67"/>
      <c r="CJ177" s="67"/>
      <c r="CK177" s="67"/>
      <c r="CL177" s="67"/>
      <c r="CM177" s="67"/>
      <c r="CN177" s="67"/>
      <c r="CO177" s="67"/>
      <c r="CP177" s="67"/>
      <c r="CQ177" s="67"/>
      <c r="CR177" s="67"/>
      <c r="CS177" s="67"/>
      <c r="CT177" s="67"/>
      <c r="CU177" s="67"/>
      <c r="CV177" s="67"/>
      <c r="CW177" s="67"/>
      <c r="CX177" s="67"/>
      <c r="CY177" s="67"/>
      <c r="CZ177" s="67"/>
      <c r="DA177" s="67"/>
    </row>
    <row r="178" spans="1:105" x14ac:dyDescent="0.2">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c r="BM178" s="67"/>
      <c r="BN178" s="67"/>
      <c r="BO178" s="67"/>
      <c r="BP178" s="67"/>
      <c r="BQ178" s="67"/>
      <c r="BR178" s="67"/>
      <c r="BS178" s="67"/>
      <c r="BT178" s="67"/>
      <c r="BU178" s="67"/>
      <c r="BV178" s="67"/>
      <c r="BW178" s="67"/>
      <c r="BX178" s="67"/>
      <c r="BY178" s="67"/>
      <c r="BZ178" s="67"/>
      <c r="CA178" s="67"/>
      <c r="CB178" s="67"/>
      <c r="CC178" s="67"/>
      <c r="CD178" s="67"/>
      <c r="CE178" s="67"/>
      <c r="CF178" s="67"/>
      <c r="CG178" s="67"/>
      <c r="CH178" s="67"/>
      <c r="CI178" s="67"/>
      <c r="CJ178" s="67"/>
      <c r="CK178" s="67"/>
      <c r="CL178" s="67"/>
      <c r="CM178" s="67"/>
      <c r="CN178" s="67"/>
      <c r="CO178" s="67"/>
      <c r="CP178" s="67"/>
      <c r="CQ178" s="67"/>
      <c r="CR178" s="67"/>
      <c r="CS178" s="67"/>
      <c r="CT178" s="67"/>
      <c r="CU178" s="67"/>
      <c r="CV178" s="67"/>
      <c r="CW178" s="67"/>
      <c r="CX178" s="67"/>
      <c r="CY178" s="67"/>
      <c r="CZ178" s="67"/>
      <c r="DA178" s="67"/>
    </row>
    <row r="179" spans="1:105" x14ac:dyDescent="0.2">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c r="CE179" s="67"/>
      <c r="CF179" s="67"/>
      <c r="CG179" s="67"/>
      <c r="CH179" s="67"/>
      <c r="CI179" s="67"/>
      <c r="CJ179" s="67"/>
      <c r="CK179" s="67"/>
      <c r="CL179" s="67"/>
      <c r="CM179" s="67"/>
      <c r="CN179" s="67"/>
      <c r="CO179" s="67"/>
      <c r="CP179" s="67"/>
      <c r="CQ179" s="67"/>
      <c r="CR179" s="67"/>
      <c r="CS179" s="67"/>
      <c r="CT179" s="67"/>
      <c r="CU179" s="67"/>
      <c r="CV179" s="67"/>
      <c r="CW179" s="67"/>
      <c r="CX179" s="67"/>
      <c r="CY179" s="67"/>
      <c r="CZ179" s="67"/>
      <c r="DA179" s="67"/>
    </row>
    <row r="180" spans="1:105" x14ac:dyDescent="0.2">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c r="CE180" s="67"/>
      <c r="CF180" s="67"/>
      <c r="CG180" s="67"/>
      <c r="CH180" s="67"/>
      <c r="CI180" s="67"/>
      <c r="CJ180" s="67"/>
      <c r="CK180" s="67"/>
      <c r="CL180" s="67"/>
      <c r="CM180" s="67"/>
      <c r="CN180" s="67"/>
      <c r="CO180" s="67"/>
      <c r="CP180" s="67"/>
      <c r="CQ180" s="67"/>
      <c r="CR180" s="67"/>
      <c r="CS180" s="67"/>
      <c r="CT180" s="67"/>
      <c r="CU180" s="67"/>
      <c r="CV180" s="67"/>
      <c r="CW180" s="67"/>
      <c r="CX180" s="67"/>
      <c r="CY180" s="67"/>
      <c r="CZ180" s="67"/>
      <c r="DA180" s="67"/>
    </row>
    <row r="181" spans="1:105" x14ac:dyDescent="0.2">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c r="CE181" s="67"/>
      <c r="CF181" s="67"/>
      <c r="CG181" s="67"/>
      <c r="CH181" s="67"/>
      <c r="CI181" s="67"/>
      <c r="CJ181" s="67"/>
      <c r="CK181" s="67"/>
      <c r="CL181" s="67"/>
      <c r="CM181" s="67"/>
      <c r="CN181" s="67"/>
      <c r="CO181" s="67"/>
      <c r="CP181" s="67"/>
      <c r="CQ181" s="67"/>
      <c r="CR181" s="67"/>
      <c r="CS181" s="67"/>
      <c r="CT181" s="67"/>
      <c r="CU181" s="67"/>
      <c r="CV181" s="67"/>
      <c r="CW181" s="67"/>
      <c r="CX181" s="67"/>
      <c r="CY181" s="67"/>
      <c r="CZ181" s="67"/>
      <c r="DA181" s="67"/>
    </row>
    <row r="182" spans="1:105" x14ac:dyDescent="0.2">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c r="BZ182" s="67"/>
      <c r="CA182" s="67"/>
      <c r="CB182" s="67"/>
      <c r="CC182" s="67"/>
      <c r="CD182" s="67"/>
      <c r="CE182" s="67"/>
      <c r="CF182" s="67"/>
      <c r="CG182" s="67"/>
      <c r="CH182" s="67"/>
      <c r="CI182" s="67"/>
      <c r="CJ182" s="67"/>
      <c r="CK182" s="67"/>
      <c r="CL182" s="67"/>
      <c r="CM182" s="67"/>
      <c r="CN182" s="67"/>
      <c r="CO182" s="67"/>
      <c r="CP182" s="67"/>
      <c r="CQ182" s="67"/>
      <c r="CR182" s="67"/>
      <c r="CS182" s="67"/>
      <c r="CT182" s="67"/>
      <c r="CU182" s="67"/>
      <c r="CV182" s="67"/>
      <c r="CW182" s="67"/>
      <c r="CX182" s="67"/>
      <c r="CY182" s="67"/>
      <c r="CZ182" s="67"/>
      <c r="DA182" s="67"/>
    </row>
    <row r="183" spans="1:105" x14ac:dyDescent="0.2">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c r="BY183" s="67"/>
      <c r="BZ183" s="67"/>
      <c r="CA183" s="67"/>
      <c r="CB183" s="67"/>
      <c r="CC183" s="67"/>
      <c r="CD183" s="67"/>
      <c r="CE183" s="67"/>
      <c r="CF183" s="67"/>
      <c r="CG183" s="67"/>
      <c r="CH183" s="67"/>
      <c r="CI183" s="67"/>
      <c r="CJ183" s="67"/>
      <c r="CK183" s="67"/>
      <c r="CL183" s="67"/>
      <c r="CM183" s="67"/>
      <c r="CN183" s="67"/>
      <c r="CO183" s="67"/>
      <c r="CP183" s="67"/>
      <c r="CQ183" s="67"/>
      <c r="CR183" s="67"/>
      <c r="CS183" s="67"/>
      <c r="CT183" s="67"/>
      <c r="CU183" s="67"/>
      <c r="CV183" s="67"/>
      <c r="CW183" s="67"/>
      <c r="CX183" s="67"/>
      <c r="CY183" s="67"/>
      <c r="CZ183" s="67"/>
      <c r="DA183" s="67"/>
    </row>
    <row r="184" spans="1:105" x14ac:dyDescent="0.2">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c r="CE184" s="67"/>
      <c r="CF184" s="67"/>
      <c r="CG184" s="67"/>
      <c r="CH184" s="67"/>
      <c r="CI184" s="67"/>
      <c r="CJ184" s="67"/>
      <c r="CK184" s="67"/>
      <c r="CL184" s="67"/>
      <c r="CM184" s="67"/>
      <c r="CN184" s="67"/>
      <c r="CO184" s="67"/>
      <c r="CP184" s="67"/>
      <c r="CQ184" s="67"/>
      <c r="CR184" s="67"/>
      <c r="CS184" s="67"/>
      <c r="CT184" s="67"/>
      <c r="CU184" s="67"/>
      <c r="CV184" s="67"/>
      <c r="CW184" s="67"/>
      <c r="CX184" s="67"/>
      <c r="CY184" s="67"/>
      <c r="CZ184" s="67"/>
      <c r="DA184" s="67"/>
    </row>
    <row r="185" spans="1:105" x14ac:dyDescent="0.2">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c r="BZ185" s="67"/>
      <c r="CA185" s="67"/>
      <c r="CB185" s="67"/>
      <c r="CC185" s="67"/>
      <c r="CD185" s="67"/>
      <c r="CE185" s="67"/>
      <c r="CF185" s="67"/>
      <c r="CG185" s="67"/>
      <c r="CH185" s="67"/>
      <c r="CI185" s="67"/>
      <c r="CJ185" s="67"/>
      <c r="CK185" s="67"/>
      <c r="CL185" s="67"/>
      <c r="CM185" s="67"/>
      <c r="CN185" s="67"/>
      <c r="CO185" s="67"/>
      <c r="CP185" s="67"/>
      <c r="CQ185" s="67"/>
      <c r="CR185" s="67"/>
      <c r="CS185" s="67"/>
      <c r="CT185" s="67"/>
      <c r="CU185" s="67"/>
      <c r="CV185" s="67"/>
      <c r="CW185" s="67"/>
      <c r="CX185" s="67"/>
      <c r="CY185" s="67"/>
      <c r="CZ185" s="67"/>
      <c r="DA185" s="67"/>
    </row>
    <row r="186" spans="1:105" x14ac:dyDescent="0.2">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c r="BM186" s="67"/>
      <c r="BN186" s="67"/>
      <c r="BO186" s="67"/>
      <c r="BP186" s="67"/>
      <c r="BQ186" s="67"/>
      <c r="BR186" s="67"/>
      <c r="BS186" s="67"/>
      <c r="BT186" s="67"/>
      <c r="BU186" s="67"/>
      <c r="BV186" s="67"/>
      <c r="BW186" s="67"/>
      <c r="BX186" s="67"/>
      <c r="BY186" s="67"/>
      <c r="BZ186" s="67"/>
      <c r="CA186" s="67"/>
      <c r="CB186" s="67"/>
      <c r="CC186" s="67"/>
      <c r="CD186" s="67"/>
      <c r="CE186" s="67"/>
      <c r="CF186" s="67"/>
      <c r="CG186" s="67"/>
      <c r="CH186" s="67"/>
      <c r="CI186" s="67"/>
      <c r="CJ186" s="67"/>
      <c r="CK186" s="67"/>
      <c r="CL186" s="67"/>
      <c r="CM186" s="67"/>
      <c r="CN186" s="67"/>
      <c r="CO186" s="67"/>
      <c r="CP186" s="67"/>
      <c r="CQ186" s="67"/>
      <c r="CR186" s="67"/>
      <c r="CS186" s="67"/>
      <c r="CT186" s="67"/>
      <c r="CU186" s="67"/>
      <c r="CV186" s="67"/>
      <c r="CW186" s="67"/>
      <c r="CX186" s="67"/>
      <c r="CY186" s="67"/>
      <c r="CZ186" s="67"/>
      <c r="DA186" s="67"/>
    </row>
    <row r="187" spans="1:105" x14ac:dyDescent="0.2">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67"/>
      <c r="BN187" s="67"/>
      <c r="BO187" s="67"/>
      <c r="BP187" s="67"/>
      <c r="BQ187" s="67"/>
      <c r="BR187" s="67"/>
      <c r="BS187" s="67"/>
      <c r="BT187" s="67"/>
      <c r="BU187" s="67"/>
      <c r="BV187" s="67"/>
      <c r="BW187" s="67"/>
      <c r="BX187" s="67"/>
      <c r="BY187" s="67"/>
      <c r="BZ187" s="67"/>
      <c r="CA187" s="67"/>
      <c r="CB187" s="67"/>
      <c r="CC187" s="67"/>
      <c r="CD187" s="67"/>
      <c r="CE187" s="67"/>
      <c r="CF187" s="67"/>
      <c r="CG187" s="67"/>
      <c r="CH187" s="67"/>
      <c r="CI187" s="67"/>
      <c r="CJ187" s="67"/>
      <c r="CK187" s="67"/>
      <c r="CL187" s="67"/>
      <c r="CM187" s="67"/>
      <c r="CN187" s="67"/>
      <c r="CO187" s="67"/>
      <c r="CP187" s="67"/>
      <c r="CQ187" s="67"/>
      <c r="CR187" s="67"/>
      <c r="CS187" s="67"/>
      <c r="CT187" s="67"/>
      <c r="CU187" s="67"/>
      <c r="CV187" s="67"/>
      <c r="CW187" s="67"/>
      <c r="CX187" s="67"/>
      <c r="CY187" s="67"/>
      <c r="CZ187" s="67"/>
      <c r="DA187" s="67"/>
    </row>
    <row r="188" spans="1:105" x14ac:dyDescent="0.2">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c r="BT188" s="67"/>
      <c r="BU188" s="67"/>
      <c r="BV188" s="67"/>
      <c r="BW188" s="67"/>
      <c r="BX188" s="67"/>
      <c r="BY188" s="67"/>
      <c r="BZ188" s="67"/>
      <c r="CA188" s="67"/>
      <c r="CB188" s="67"/>
      <c r="CC188" s="67"/>
      <c r="CD188" s="67"/>
      <c r="CE188" s="67"/>
      <c r="CF188" s="67"/>
      <c r="CG188" s="67"/>
      <c r="CH188" s="67"/>
      <c r="CI188" s="67"/>
      <c r="CJ188" s="67"/>
      <c r="CK188" s="67"/>
      <c r="CL188" s="67"/>
      <c r="CM188" s="67"/>
      <c r="CN188" s="67"/>
      <c r="CO188" s="67"/>
      <c r="CP188" s="67"/>
      <c r="CQ188" s="67"/>
      <c r="CR188" s="67"/>
      <c r="CS188" s="67"/>
      <c r="CT188" s="67"/>
      <c r="CU188" s="67"/>
      <c r="CV188" s="67"/>
      <c r="CW188" s="67"/>
      <c r="CX188" s="67"/>
      <c r="CY188" s="67"/>
      <c r="CZ188" s="67"/>
      <c r="DA188" s="67"/>
    </row>
    <row r="189" spans="1:105" x14ac:dyDescent="0.2">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c r="BM189" s="67"/>
      <c r="BN189" s="67"/>
      <c r="BO189" s="67"/>
      <c r="BP189" s="67"/>
      <c r="BQ189" s="67"/>
      <c r="BR189" s="67"/>
      <c r="BS189" s="67"/>
      <c r="BT189" s="67"/>
      <c r="BU189" s="67"/>
      <c r="BV189" s="67"/>
      <c r="BW189" s="67"/>
      <c r="BX189" s="67"/>
      <c r="BY189" s="67"/>
      <c r="BZ189" s="67"/>
      <c r="CA189" s="67"/>
      <c r="CB189" s="67"/>
      <c r="CC189" s="67"/>
      <c r="CD189" s="67"/>
      <c r="CE189" s="67"/>
      <c r="CF189" s="67"/>
      <c r="CG189" s="67"/>
      <c r="CH189" s="67"/>
      <c r="CI189" s="67"/>
      <c r="CJ189" s="67"/>
      <c r="CK189" s="67"/>
      <c r="CL189" s="67"/>
      <c r="CM189" s="67"/>
      <c r="CN189" s="67"/>
      <c r="CO189" s="67"/>
      <c r="CP189" s="67"/>
      <c r="CQ189" s="67"/>
      <c r="CR189" s="67"/>
      <c r="CS189" s="67"/>
      <c r="CT189" s="67"/>
      <c r="CU189" s="67"/>
      <c r="CV189" s="67"/>
      <c r="CW189" s="67"/>
      <c r="CX189" s="67"/>
      <c r="CY189" s="67"/>
      <c r="CZ189" s="67"/>
      <c r="DA189" s="67"/>
    </row>
    <row r="190" spans="1:105" x14ac:dyDescent="0.2">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c r="AQ190" s="67"/>
      <c r="AR190" s="67"/>
      <c r="AS190" s="67"/>
      <c r="AT190" s="67"/>
      <c r="AU190" s="67"/>
      <c r="AV190" s="67"/>
      <c r="AW190" s="67"/>
      <c r="AX190" s="67"/>
      <c r="AY190" s="67"/>
      <c r="AZ190" s="67"/>
      <c r="BA190" s="67"/>
      <c r="BB190" s="67"/>
      <c r="BC190" s="67"/>
      <c r="BD190" s="67"/>
      <c r="BE190" s="67"/>
      <c r="BF190" s="67"/>
      <c r="BG190" s="67"/>
      <c r="BH190" s="67"/>
      <c r="BI190" s="67"/>
      <c r="BJ190" s="67"/>
      <c r="BK190" s="67"/>
      <c r="BL190" s="67"/>
      <c r="BM190" s="67"/>
      <c r="BN190" s="67"/>
      <c r="BO190" s="67"/>
      <c r="BP190" s="67"/>
      <c r="BQ190" s="67"/>
      <c r="BR190" s="67"/>
      <c r="BS190" s="67"/>
      <c r="BT190" s="67"/>
      <c r="BU190" s="67"/>
      <c r="BV190" s="67"/>
      <c r="BW190" s="67"/>
      <c r="BX190" s="67"/>
      <c r="BY190" s="67"/>
      <c r="BZ190" s="67"/>
      <c r="CA190" s="67"/>
      <c r="CB190" s="67"/>
      <c r="CC190" s="67"/>
      <c r="CD190" s="67"/>
      <c r="CE190" s="67"/>
      <c r="CF190" s="67"/>
      <c r="CG190" s="67"/>
      <c r="CH190" s="67"/>
      <c r="CI190" s="67"/>
      <c r="CJ190" s="67"/>
      <c r="CK190" s="67"/>
      <c r="CL190" s="67"/>
      <c r="CM190" s="67"/>
      <c r="CN190" s="67"/>
      <c r="CO190" s="67"/>
      <c r="CP190" s="67"/>
      <c r="CQ190" s="67"/>
      <c r="CR190" s="67"/>
      <c r="CS190" s="67"/>
      <c r="CT190" s="67"/>
      <c r="CU190" s="67"/>
      <c r="CV190" s="67"/>
      <c r="CW190" s="67"/>
      <c r="CX190" s="67"/>
      <c r="CY190" s="67"/>
      <c r="CZ190" s="67"/>
      <c r="DA190" s="67"/>
    </row>
    <row r="191" spans="1:105" x14ac:dyDescent="0.2">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67"/>
      <c r="BN191" s="67"/>
      <c r="BO191" s="67"/>
      <c r="BP191" s="67"/>
      <c r="BQ191" s="67"/>
      <c r="BR191" s="67"/>
      <c r="BS191" s="67"/>
      <c r="BT191" s="67"/>
      <c r="BU191" s="67"/>
      <c r="BV191" s="67"/>
      <c r="BW191" s="67"/>
      <c r="BX191" s="67"/>
      <c r="BY191" s="67"/>
      <c r="BZ191" s="67"/>
      <c r="CA191" s="67"/>
      <c r="CB191" s="67"/>
      <c r="CC191" s="67"/>
      <c r="CD191" s="67"/>
      <c r="CE191" s="67"/>
      <c r="CF191" s="67"/>
      <c r="CG191" s="67"/>
      <c r="CH191" s="67"/>
      <c r="CI191" s="67"/>
      <c r="CJ191" s="67"/>
      <c r="CK191" s="67"/>
      <c r="CL191" s="67"/>
      <c r="CM191" s="67"/>
      <c r="CN191" s="67"/>
      <c r="CO191" s="67"/>
      <c r="CP191" s="67"/>
      <c r="CQ191" s="67"/>
      <c r="CR191" s="67"/>
      <c r="CS191" s="67"/>
      <c r="CT191" s="67"/>
      <c r="CU191" s="67"/>
      <c r="CV191" s="67"/>
      <c r="CW191" s="67"/>
      <c r="CX191" s="67"/>
      <c r="CY191" s="67"/>
      <c r="CZ191" s="67"/>
      <c r="DA191" s="67"/>
    </row>
    <row r="192" spans="1:105" x14ac:dyDescent="0.2">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c r="AQ192" s="67"/>
      <c r="AR192" s="67"/>
      <c r="AS192" s="67"/>
      <c r="AT192" s="67"/>
      <c r="AU192" s="67"/>
      <c r="AV192" s="67"/>
      <c r="AW192" s="67"/>
      <c r="AX192" s="67"/>
      <c r="AY192" s="67"/>
      <c r="AZ192" s="67"/>
      <c r="BA192" s="67"/>
      <c r="BB192" s="67"/>
      <c r="BC192" s="67"/>
      <c r="BD192" s="67"/>
      <c r="BE192" s="67"/>
      <c r="BF192" s="67"/>
      <c r="BG192" s="67"/>
      <c r="BH192" s="67"/>
      <c r="BI192" s="67"/>
      <c r="BJ192" s="67"/>
      <c r="BK192" s="67"/>
      <c r="BL192" s="67"/>
      <c r="BM192" s="67"/>
      <c r="BN192" s="67"/>
      <c r="BO192" s="67"/>
      <c r="BP192" s="67"/>
      <c r="BQ192" s="67"/>
      <c r="BR192" s="67"/>
      <c r="BS192" s="67"/>
      <c r="BT192" s="67"/>
      <c r="BU192" s="67"/>
      <c r="BV192" s="67"/>
      <c r="BW192" s="67"/>
      <c r="BX192" s="67"/>
      <c r="BY192" s="67"/>
      <c r="BZ192" s="67"/>
      <c r="CA192" s="67"/>
      <c r="CB192" s="67"/>
      <c r="CC192" s="67"/>
      <c r="CD192" s="67"/>
      <c r="CE192" s="67"/>
      <c r="CF192" s="67"/>
      <c r="CG192" s="67"/>
      <c r="CH192" s="67"/>
      <c r="CI192" s="67"/>
      <c r="CJ192" s="67"/>
      <c r="CK192" s="67"/>
      <c r="CL192" s="67"/>
      <c r="CM192" s="67"/>
      <c r="CN192" s="67"/>
      <c r="CO192" s="67"/>
      <c r="CP192" s="67"/>
      <c r="CQ192" s="67"/>
      <c r="CR192" s="67"/>
      <c r="CS192" s="67"/>
      <c r="CT192" s="67"/>
      <c r="CU192" s="67"/>
      <c r="CV192" s="67"/>
      <c r="CW192" s="67"/>
      <c r="CX192" s="67"/>
      <c r="CY192" s="67"/>
      <c r="CZ192" s="67"/>
      <c r="DA192" s="67"/>
    </row>
    <row r="193" spans="1:105" x14ac:dyDescent="0.2">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c r="AQ193" s="67"/>
      <c r="AR193" s="67"/>
      <c r="AS193" s="67"/>
      <c r="AT193" s="67"/>
      <c r="AU193" s="67"/>
      <c r="AV193" s="67"/>
      <c r="AW193" s="67"/>
      <c r="AX193" s="67"/>
      <c r="AY193" s="67"/>
      <c r="AZ193" s="67"/>
      <c r="BA193" s="67"/>
      <c r="BB193" s="67"/>
      <c r="BC193" s="67"/>
      <c r="BD193" s="67"/>
      <c r="BE193" s="67"/>
      <c r="BF193" s="67"/>
      <c r="BG193" s="67"/>
      <c r="BH193" s="67"/>
      <c r="BI193" s="67"/>
      <c r="BJ193" s="67"/>
      <c r="BK193" s="67"/>
      <c r="BL193" s="67"/>
      <c r="BM193" s="67"/>
      <c r="BN193" s="67"/>
      <c r="BO193" s="67"/>
      <c r="BP193" s="67"/>
      <c r="BQ193" s="67"/>
      <c r="BR193" s="67"/>
      <c r="BS193" s="67"/>
      <c r="BT193" s="67"/>
      <c r="BU193" s="67"/>
      <c r="BV193" s="67"/>
      <c r="BW193" s="67"/>
      <c r="BX193" s="67"/>
      <c r="BY193" s="67"/>
      <c r="BZ193" s="67"/>
      <c r="CA193" s="67"/>
      <c r="CB193" s="67"/>
      <c r="CC193" s="67"/>
      <c r="CD193" s="67"/>
      <c r="CE193" s="67"/>
      <c r="CF193" s="67"/>
      <c r="CG193" s="67"/>
      <c r="CH193" s="67"/>
      <c r="CI193" s="67"/>
      <c r="CJ193" s="67"/>
      <c r="CK193" s="67"/>
      <c r="CL193" s="67"/>
      <c r="CM193" s="67"/>
      <c r="CN193" s="67"/>
      <c r="CO193" s="67"/>
      <c r="CP193" s="67"/>
      <c r="CQ193" s="67"/>
      <c r="CR193" s="67"/>
      <c r="CS193" s="67"/>
      <c r="CT193" s="67"/>
      <c r="CU193" s="67"/>
      <c r="CV193" s="67"/>
      <c r="CW193" s="67"/>
      <c r="CX193" s="67"/>
      <c r="CY193" s="67"/>
      <c r="CZ193" s="67"/>
      <c r="DA193" s="67"/>
    </row>
    <row r="194" spans="1:105" x14ac:dyDescent="0.2">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c r="AQ194" s="67"/>
      <c r="AR194" s="67"/>
      <c r="AS194" s="67"/>
      <c r="AT194" s="67"/>
      <c r="AU194" s="67"/>
      <c r="AV194" s="67"/>
      <c r="AW194" s="67"/>
      <c r="AX194" s="67"/>
      <c r="AY194" s="67"/>
      <c r="AZ194" s="67"/>
      <c r="BA194" s="67"/>
      <c r="BB194" s="67"/>
      <c r="BC194" s="67"/>
      <c r="BD194" s="67"/>
      <c r="BE194" s="67"/>
      <c r="BF194" s="67"/>
      <c r="BG194" s="67"/>
      <c r="BH194" s="67"/>
      <c r="BI194" s="67"/>
      <c r="BJ194" s="67"/>
      <c r="BK194" s="67"/>
      <c r="BL194" s="67"/>
      <c r="BM194" s="67"/>
      <c r="BN194" s="67"/>
      <c r="BO194" s="67"/>
      <c r="BP194" s="67"/>
      <c r="BQ194" s="67"/>
      <c r="BR194" s="67"/>
      <c r="BS194" s="67"/>
      <c r="BT194" s="67"/>
      <c r="BU194" s="67"/>
      <c r="BV194" s="67"/>
      <c r="BW194" s="67"/>
      <c r="BX194" s="67"/>
      <c r="BY194" s="67"/>
      <c r="BZ194" s="67"/>
      <c r="CA194" s="67"/>
      <c r="CB194" s="67"/>
      <c r="CC194" s="67"/>
      <c r="CD194" s="67"/>
      <c r="CE194" s="67"/>
      <c r="CF194" s="67"/>
      <c r="CG194" s="67"/>
      <c r="CH194" s="67"/>
      <c r="CI194" s="67"/>
      <c r="CJ194" s="67"/>
      <c r="CK194" s="67"/>
      <c r="CL194" s="67"/>
      <c r="CM194" s="67"/>
      <c r="CN194" s="67"/>
      <c r="CO194" s="67"/>
      <c r="CP194" s="67"/>
      <c r="CQ194" s="67"/>
      <c r="CR194" s="67"/>
      <c r="CS194" s="67"/>
      <c r="CT194" s="67"/>
      <c r="CU194" s="67"/>
      <c r="CV194" s="67"/>
      <c r="CW194" s="67"/>
      <c r="CX194" s="67"/>
      <c r="CY194" s="67"/>
      <c r="CZ194" s="67"/>
      <c r="DA194" s="67"/>
    </row>
    <row r="195" spans="1:105" x14ac:dyDescent="0.2">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c r="BM195" s="67"/>
      <c r="BN195" s="67"/>
      <c r="BO195" s="67"/>
      <c r="BP195" s="67"/>
      <c r="BQ195" s="67"/>
      <c r="BR195" s="67"/>
      <c r="BS195" s="67"/>
      <c r="BT195" s="67"/>
      <c r="BU195" s="67"/>
      <c r="BV195" s="67"/>
      <c r="BW195" s="67"/>
      <c r="BX195" s="67"/>
      <c r="BY195" s="67"/>
      <c r="BZ195" s="67"/>
      <c r="CA195" s="67"/>
      <c r="CB195" s="67"/>
      <c r="CC195" s="67"/>
      <c r="CD195" s="67"/>
      <c r="CE195" s="67"/>
      <c r="CF195" s="67"/>
      <c r="CG195" s="67"/>
      <c r="CH195" s="67"/>
      <c r="CI195" s="67"/>
      <c r="CJ195" s="67"/>
      <c r="CK195" s="67"/>
      <c r="CL195" s="67"/>
      <c r="CM195" s="67"/>
      <c r="CN195" s="67"/>
      <c r="CO195" s="67"/>
      <c r="CP195" s="67"/>
      <c r="CQ195" s="67"/>
      <c r="CR195" s="67"/>
      <c r="CS195" s="67"/>
      <c r="CT195" s="67"/>
      <c r="CU195" s="67"/>
      <c r="CV195" s="67"/>
      <c r="CW195" s="67"/>
      <c r="CX195" s="67"/>
      <c r="CY195" s="67"/>
      <c r="CZ195" s="67"/>
      <c r="DA195" s="67"/>
    </row>
    <row r="196" spans="1:105" x14ac:dyDescent="0.2">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c r="AQ196" s="67"/>
      <c r="AR196" s="67"/>
      <c r="AS196" s="67"/>
      <c r="AT196" s="67"/>
      <c r="AU196" s="67"/>
      <c r="AV196" s="67"/>
      <c r="AW196" s="67"/>
      <c r="AX196" s="67"/>
      <c r="AY196" s="67"/>
      <c r="AZ196" s="67"/>
      <c r="BA196" s="67"/>
      <c r="BB196" s="67"/>
      <c r="BC196" s="67"/>
      <c r="BD196" s="67"/>
      <c r="BE196" s="67"/>
      <c r="BF196" s="67"/>
      <c r="BG196" s="67"/>
      <c r="BH196" s="67"/>
      <c r="BI196" s="67"/>
      <c r="BJ196" s="67"/>
      <c r="BK196" s="67"/>
      <c r="BL196" s="67"/>
      <c r="BM196" s="67"/>
      <c r="BN196" s="67"/>
      <c r="BO196" s="67"/>
      <c r="BP196" s="67"/>
      <c r="BQ196" s="67"/>
      <c r="BR196" s="67"/>
      <c r="BS196" s="67"/>
      <c r="BT196" s="67"/>
      <c r="BU196" s="67"/>
      <c r="BV196" s="67"/>
      <c r="BW196" s="67"/>
      <c r="BX196" s="67"/>
      <c r="BY196" s="67"/>
      <c r="BZ196" s="67"/>
      <c r="CA196" s="67"/>
      <c r="CB196" s="67"/>
      <c r="CC196" s="67"/>
      <c r="CD196" s="67"/>
      <c r="CE196" s="67"/>
      <c r="CF196" s="67"/>
      <c r="CG196" s="67"/>
      <c r="CH196" s="67"/>
      <c r="CI196" s="67"/>
      <c r="CJ196" s="67"/>
      <c r="CK196" s="67"/>
      <c r="CL196" s="67"/>
      <c r="CM196" s="67"/>
      <c r="CN196" s="67"/>
      <c r="CO196" s="67"/>
      <c r="CP196" s="67"/>
      <c r="CQ196" s="67"/>
      <c r="CR196" s="67"/>
      <c r="CS196" s="67"/>
      <c r="CT196" s="67"/>
      <c r="CU196" s="67"/>
      <c r="CV196" s="67"/>
      <c r="CW196" s="67"/>
      <c r="CX196" s="67"/>
      <c r="CY196" s="67"/>
      <c r="CZ196" s="67"/>
      <c r="DA196" s="67"/>
    </row>
    <row r="197" spans="1:105" x14ac:dyDescent="0.2">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c r="AQ197" s="67"/>
      <c r="AR197" s="67"/>
      <c r="AS197" s="67"/>
      <c r="AT197" s="67"/>
      <c r="AU197" s="67"/>
      <c r="AV197" s="67"/>
      <c r="AW197" s="67"/>
      <c r="AX197" s="67"/>
      <c r="AY197" s="67"/>
      <c r="AZ197" s="67"/>
      <c r="BA197" s="67"/>
      <c r="BB197" s="67"/>
      <c r="BC197" s="67"/>
      <c r="BD197" s="67"/>
      <c r="BE197" s="67"/>
      <c r="BF197" s="67"/>
      <c r="BG197" s="67"/>
      <c r="BH197" s="67"/>
      <c r="BI197" s="67"/>
      <c r="BJ197" s="67"/>
      <c r="BK197" s="67"/>
      <c r="BL197" s="67"/>
      <c r="BM197" s="67"/>
      <c r="BN197" s="67"/>
      <c r="BO197" s="67"/>
      <c r="BP197" s="67"/>
      <c r="BQ197" s="67"/>
      <c r="BR197" s="67"/>
      <c r="BS197" s="67"/>
      <c r="BT197" s="67"/>
      <c r="BU197" s="67"/>
      <c r="BV197" s="67"/>
      <c r="BW197" s="67"/>
      <c r="BX197" s="67"/>
      <c r="BY197" s="67"/>
      <c r="BZ197" s="67"/>
      <c r="CA197" s="67"/>
      <c r="CB197" s="67"/>
      <c r="CC197" s="67"/>
      <c r="CD197" s="67"/>
      <c r="CE197" s="67"/>
      <c r="CF197" s="67"/>
      <c r="CG197" s="67"/>
      <c r="CH197" s="67"/>
      <c r="CI197" s="67"/>
      <c r="CJ197" s="67"/>
      <c r="CK197" s="67"/>
      <c r="CL197" s="67"/>
      <c r="CM197" s="67"/>
      <c r="CN197" s="67"/>
      <c r="CO197" s="67"/>
      <c r="CP197" s="67"/>
      <c r="CQ197" s="67"/>
      <c r="CR197" s="67"/>
      <c r="CS197" s="67"/>
      <c r="CT197" s="67"/>
      <c r="CU197" s="67"/>
      <c r="CV197" s="67"/>
      <c r="CW197" s="67"/>
      <c r="CX197" s="67"/>
      <c r="CY197" s="67"/>
      <c r="CZ197" s="67"/>
      <c r="DA197" s="67"/>
    </row>
    <row r="198" spans="1:105" x14ac:dyDescent="0.2">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c r="AQ198" s="67"/>
      <c r="AR198" s="67"/>
      <c r="AS198" s="67"/>
      <c r="AT198" s="67"/>
      <c r="AU198" s="67"/>
      <c r="AV198" s="67"/>
      <c r="AW198" s="67"/>
      <c r="AX198" s="67"/>
      <c r="AY198" s="67"/>
      <c r="AZ198" s="67"/>
      <c r="BA198" s="67"/>
      <c r="BB198" s="67"/>
      <c r="BC198" s="67"/>
      <c r="BD198" s="67"/>
      <c r="BE198" s="67"/>
      <c r="BF198" s="67"/>
      <c r="BG198" s="67"/>
      <c r="BH198" s="67"/>
      <c r="BI198" s="67"/>
      <c r="BJ198" s="67"/>
      <c r="BK198" s="67"/>
      <c r="BL198" s="67"/>
      <c r="BM198" s="67"/>
      <c r="BN198" s="67"/>
      <c r="BO198" s="67"/>
      <c r="BP198" s="67"/>
      <c r="BQ198" s="67"/>
      <c r="BR198" s="67"/>
      <c r="BS198" s="67"/>
      <c r="BT198" s="67"/>
      <c r="BU198" s="67"/>
      <c r="BV198" s="67"/>
      <c r="BW198" s="67"/>
      <c r="BX198" s="67"/>
      <c r="BY198" s="67"/>
      <c r="BZ198" s="67"/>
      <c r="CA198" s="67"/>
      <c r="CB198" s="67"/>
      <c r="CC198" s="67"/>
      <c r="CD198" s="67"/>
      <c r="CE198" s="67"/>
      <c r="CF198" s="67"/>
      <c r="CG198" s="67"/>
      <c r="CH198" s="67"/>
      <c r="CI198" s="67"/>
      <c r="CJ198" s="67"/>
      <c r="CK198" s="67"/>
      <c r="CL198" s="67"/>
      <c r="CM198" s="67"/>
      <c r="CN198" s="67"/>
      <c r="CO198" s="67"/>
      <c r="CP198" s="67"/>
      <c r="CQ198" s="67"/>
      <c r="CR198" s="67"/>
      <c r="CS198" s="67"/>
      <c r="CT198" s="67"/>
      <c r="CU198" s="67"/>
      <c r="CV198" s="67"/>
      <c r="CW198" s="67"/>
      <c r="CX198" s="67"/>
      <c r="CY198" s="67"/>
      <c r="CZ198" s="67"/>
      <c r="DA198" s="67"/>
    </row>
    <row r="199" spans="1:105" x14ac:dyDescent="0.2">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c r="AQ199" s="67"/>
      <c r="AR199" s="67"/>
      <c r="AS199" s="67"/>
      <c r="AT199" s="67"/>
      <c r="AU199" s="67"/>
      <c r="AV199" s="67"/>
      <c r="AW199" s="67"/>
      <c r="AX199" s="67"/>
      <c r="AY199" s="67"/>
      <c r="AZ199" s="67"/>
      <c r="BA199" s="67"/>
      <c r="BB199" s="67"/>
      <c r="BC199" s="67"/>
      <c r="BD199" s="67"/>
      <c r="BE199" s="67"/>
      <c r="BF199" s="67"/>
      <c r="BG199" s="67"/>
      <c r="BH199" s="67"/>
      <c r="BI199" s="67"/>
      <c r="BJ199" s="67"/>
      <c r="BK199" s="67"/>
      <c r="BL199" s="67"/>
      <c r="BM199" s="67"/>
      <c r="BN199" s="67"/>
      <c r="BO199" s="67"/>
      <c r="BP199" s="67"/>
      <c r="BQ199" s="67"/>
      <c r="BR199" s="67"/>
      <c r="BS199" s="67"/>
      <c r="BT199" s="67"/>
      <c r="BU199" s="67"/>
      <c r="BV199" s="67"/>
      <c r="BW199" s="67"/>
      <c r="BX199" s="67"/>
      <c r="BY199" s="67"/>
      <c r="BZ199" s="67"/>
      <c r="CA199" s="67"/>
      <c r="CB199" s="67"/>
      <c r="CC199" s="67"/>
      <c r="CD199" s="67"/>
      <c r="CE199" s="67"/>
      <c r="CF199" s="67"/>
      <c r="CG199" s="67"/>
      <c r="CH199" s="67"/>
      <c r="CI199" s="67"/>
      <c r="CJ199" s="67"/>
      <c r="CK199" s="67"/>
      <c r="CL199" s="67"/>
      <c r="CM199" s="67"/>
      <c r="CN199" s="67"/>
      <c r="CO199" s="67"/>
      <c r="CP199" s="67"/>
      <c r="CQ199" s="67"/>
      <c r="CR199" s="67"/>
      <c r="CS199" s="67"/>
      <c r="CT199" s="67"/>
      <c r="CU199" s="67"/>
      <c r="CV199" s="67"/>
      <c r="CW199" s="67"/>
      <c r="CX199" s="67"/>
      <c r="CY199" s="67"/>
      <c r="CZ199" s="67"/>
      <c r="DA199" s="67"/>
    </row>
    <row r="200" spans="1:105" x14ac:dyDescent="0.2">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c r="AQ200" s="67"/>
      <c r="AR200" s="67"/>
      <c r="AS200" s="67"/>
      <c r="AT200" s="67"/>
      <c r="AU200" s="67"/>
      <c r="AV200" s="67"/>
      <c r="AW200" s="67"/>
      <c r="AX200" s="67"/>
      <c r="AY200" s="67"/>
      <c r="AZ200" s="67"/>
      <c r="BA200" s="67"/>
      <c r="BB200" s="67"/>
      <c r="BC200" s="67"/>
      <c r="BD200" s="67"/>
      <c r="BE200" s="67"/>
      <c r="BF200" s="67"/>
      <c r="BG200" s="67"/>
      <c r="BH200" s="67"/>
      <c r="BI200" s="67"/>
      <c r="BJ200" s="67"/>
      <c r="BK200" s="67"/>
      <c r="BL200" s="67"/>
      <c r="BM200" s="67"/>
      <c r="BN200" s="67"/>
      <c r="BO200" s="67"/>
      <c r="BP200" s="67"/>
      <c r="BQ200" s="67"/>
      <c r="BR200" s="67"/>
      <c r="BS200" s="67"/>
      <c r="BT200" s="67"/>
      <c r="BU200" s="67"/>
      <c r="BV200" s="67"/>
      <c r="BW200" s="67"/>
      <c r="BX200" s="67"/>
      <c r="BY200" s="67"/>
      <c r="BZ200" s="67"/>
      <c r="CA200" s="67"/>
      <c r="CB200" s="67"/>
      <c r="CC200" s="67"/>
      <c r="CD200" s="67"/>
      <c r="CE200" s="67"/>
      <c r="CF200" s="67"/>
      <c r="CG200" s="67"/>
      <c r="CH200" s="67"/>
      <c r="CI200" s="67"/>
      <c r="CJ200" s="67"/>
      <c r="CK200" s="67"/>
      <c r="CL200" s="67"/>
      <c r="CM200" s="67"/>
      <c r="CN200" s="67"/>
      <c r="CO200" s="67"/>
      <c r="CP200" s="67"/>
      <c r="CQ200" s="67"/>
      <c r="CR200" s="67"/>
      <c r="CS200" s="67"/>
      <c r="CT200" s="67"/>
      <c r="CU200" s="67"/>
      <c r="CV200" s="67"/>
      <c r="CW200" s="67"/>
      <c r="CX200" s="67"/>
      <c r="CY200" s="67"/>
      <c r="CZ200" s="67"/>
      <c r="DA200" s="67"/>
    </row>
    <row r="201" spans="1:105" x14ac:dyDescent="0.2">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c r="AQ201" s="67"/>
      <c r="AR201" s="67"/>
      <c r="AS201" s="67"/>
      <c r="AT201" s="67"/>
      <c r="AU201" s="67"/>
      <c r="AV201" s="67"/>
      <c r="AW201" s="67"/>
      <c r="AX201" s="67"/>
      <c r="AY201" s="67"/>
      <c r="AZ201" s="67"/>
      <c r="BA201" s="67"/>
      <c r="BB201" s="67"/>
      <c r="BC201" s="67"/>
      <c r="BD201" s="67"/>
      <c r="BE201" s="67"/>
      <c r="BF201" s="67"/>
      <c r="BG201" s="67"/>
      <c r="BH201" s="67"/>
      <c r="BI201" s="67"/>
      <c r="BJ201" s="67"/>
      <c r="BK201" s="67"/>
      <c r="BL201" s="67"/>
      <c r="BM201" s="67"/>
      <c r="BN201" s="67"/>
      <c r="BO201" s="67"/>
      <c r="BP201" s="67"/>
      <c r="BQ201" s="67"/>
      <c r="BR201" s="67"/>
      <c r="BS201" s="67"/>
      <c r="BT201" s="67"/>
      <c r="BU201" s="67"/>
      <c r="BV201" s="67"/>
      <c r="BW201" s="67"/>
      <c r="BX201" s="67"/>
      <c r="BY201" s="67"/>
      <c r="BZ201" s="67"/>
      <c r="CA201" s="67"/>
      <c r="CB201" s="67"/>
      <c r="CC201" s="67"/>
      <c r="CD201" s="67"/>
      <c r="CE201" s="67"/>
      <c r="CF201" s="67"/>
      <c r="CG201" s="67"/>
      <c r="CH201" s="67"/>
      <c r="CI201" s="67"/>
      <c r="CJ201" s="67"/>
      <c r="CK201" s="67"/>
      <c r="CL201" s="67"/>
      <c r="CM201" s="67"/>
      <c r="CN201" s="67"/>
      <c r="CO201" s="67"/>
      <c r="CP201" s="67"/>
      <c r="CQ201" s="67"/>
      <c r="CR201" s="67"/>
      <c r="CS201" s="67"/>
      <c r="CT201" s="67"/>
      <c r="CU201" s="67"/>
      <c r="CV201" s="67"/>
      <c r="CW201" s="67"/>
      <c r="CX201" s="67"/>
      <c r="CY201" s="67"/>
      <c r="CZ201" s="67"/>
      <c r="DA201" s="67"/>
    </row>
    <row r="202" spans="1:105" x14ac:dyDescent="0.2">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c r="AQ202" s="67"/>
      <c r="AR202" s="67"/>
      <c r="AS202" s="67"/>
      <c r="AT202" s="67"/>
      <c r="AU202" s="67"/>
      <c r="AV202" s="67"/>
      <c r="AW202" s="67"/>
      <c r="AX202" s="67"/>
      <c r="AY202" s="67"/>
      <c r="AZ202" s="67"/>
      <c r="BA202" s="67"/>
      <c r="BB202" s="67"/>
      <c r="BC202" s="67"/>
      <c r="BD202" s="67"/>
      <c r="BE202" s="67"/>
      <c r="BF202" s="67"/>
      <c r="BG202" s="67"/>
      <c r="BH202" s="67"/>
      <c r="BI202" s="67"/>
      <c r="BJ202" s="67"/>
      <c r="BK202" s="67"/>
      <c r="BL202" s="67"/>
      <c r="BM202" s="67"/>
      <c r="BN202" s="67"/>
      <c r="BO202" s="67"/>
      <c r="BP202" s="67"/>
      <c r="BQ202" s="67"/>
      <c r="BR202" s="67"/>
      <c r="BS202" s="67"/>
      <c r="BT202" s="67"/>
      <c r="BU202" s="67"/>
      <c r="BV202" s="67"/>
      <c r="BW202" s="67"/>
      <c r="BX202" s="67"/>
      <c r="BY202" s="67"/>
      <c r="BZ202" s="67"/>
      <c r="CA202" s="67"/>
      <c r="CB202" s="67"/>
      <c r="CC202" s="67"/>
      <c r="CD202" s="67"/>
      <c r="CE202" s="67"/>
      <c r="CF202" s="67"/>
      <c r="CG202" s="67"/>
      <c r="CH202" s="67"/>
      <c r="CI202" s="67"/>
      <c r="CJ202" s="67"/>
      <c r="CK202" s="67"/>
      <c r="CL202" s="67"/>
      <c r="CM202" s="67"/>
      <c r="CN202" s="67"/>
      <c r="CO202" s="67"/>
      <c r="CP202" s="67"/>
      <c r="CQ202" s="67"/>
      <c r="CR202" s="67"/>
      <c r="CS202" s="67"/>
      <c r="CT202" s="67"/>
      <c r="CU202" s="67"/>
      <c r="CV202" s="67"/>
      <c r="CW202" s="67"/>
      <c r="CX202" s="67"/>
      <c r="CY202" s="67"/>
      <c r="CZ202" s="67"/>
      <c r="DA202" s="67"/>
    </row>
    <row r="203" spans="1:105" x14ac:dyDescent="0.2">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c r="AQ203" s="67"/>
      <c r="AR203" s="67"/>
      <c r="AS203" s="67"/>
      <c r="AT203" s="67"/>
      <c r="AU203" s="67"/>
      <c r="AV203" s="67"/>
      <c r="AW203" s="67"/>
      <c r="AX203" s="67"/>
      <c r="AY203" s="67"/>
      <c r="AZ203" s="67"/>
      <c r="BA203" s="67"/>
      <c r="BB203" s="67"/>
      <c r="BC203" s="67"/>
      <c r="BD203" s="67"/>
      <c r="BE203" s="67"/>
      <c r="BF203" s="67"/>
      <c r="BG203" s="67"/>
      <c r="BH203" s="67"/>
      <c r="BI203" s="67"/>
      <c r="BJ203" s="67"/>
      <c r="BK203" s="67"/>
      <c r="BL203" s="67"/>
      <c r="BM203" s="67"/>
      <c r="BN203" s="67"/>
      <c r="BO203" s="67"/>
      <c r="BP203" s="67"/>
      <c r="BQ203" s="67"/>
      <c r="BR203" s="67"/>
      <c r="BS203" s="67"/>
      <c r="BT203" s="67"/>
      <c r="BU203" s="67"/>
      <c r="BV203" s="67"/>
      <c r="BW203" s="67"/>
      <c r="BX203" s="67"/>
      <c r="BY203" s="67"/>
      <c r="BZ203" s="67"/>
      <c r="CA203" s="67"/>
      <c r="CB203" s="67"/>
      <c r="CC203" s="67"/>
      <c r="CD203" s="67"/>
      <c r="CE203" s="67"/>
      <c r="CF203" s="67"/>
      <c r="CG203" s="67"/>
      <c r="CH203" s="67"/>
      <c r="CI203" s="67"/>
      <c r="CJ203" s="67"/>
      <c r="CK203" s="67"/>
      <c r="CL203" s="67"/>
      <c r="CM203" s="67"/>
      <c r="CN203" s="67"/>
      <c r="CO203" s="67"/>
      <c r="CP203" s="67"/>
      <c r="CQ203" s="67"/>
      <c r="CR203" s="67"/>
      <c r="CS203" s="67"/>
      <c r="CT203" s="67"/>
      <c r="CU203" s="67"/>
      <c r="CV203" s="67"/>
      <c r="CW203" s="67"/>
      <c r="CX203" s="67"/>
      <c r="CY203" s="67"/>
      <c r="CZ203" s="67"/>
      <c r="DA203" s="67"/>
    </row>
    <row r="204" spans="1:105" x14ac:dyDescent="0.2">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c r="BM204" s="67"/>
      <c r="BN204" s="67"/>
      <c r="BO204" s="67"/>
      <c r="BP204" s="67"/>
      <c r="BQ204" s="67"/>
      <c r="BR204" s="67"/>
      <c r="BS204" s="67"/>
      <c r="BT204" s="67"/>
      <c r="BU204" s="67"/>
      <c r="BV204" s="67"/>
      <c r="BW204" s="67"/>
      <c r="BX204" s="67"/>
      <c r="BY204" s="67"/>
      <c r="BZ204" s="67"/>
      <c r="CA204" s="67"/>
      <c r="CB204" s="67"/>
      <c r="CC204" s="67"/>
      <c r="CD204" s="67"/>
      <c r="CE204" s="67"/>
      <c r="CF204" s="67"/>
      <c r="CG204" s="67"/>
      <c r="CH204" s="67"/>
      <c r="CI204" s="67"/>
      <c r="CJ204" s="67"/>
      <c r="CK204" s="67"/>
      <c r="CL204" s="67"/>
      <c r="CM204" s="67"/>
      <c r="CN204" s="67"/>
      <c r="CO204" s="67"/>
      <c r="CP204" s="67"/>
      <c r="CQ204" s="67"/>
      <c r="CR204" s="67"/>
      <c r="CS204" s="67"/>
      <c r="CT204" s="67"/>
      <c r="CU204" s="67"/>
      <c r="CV204" s="67"/>
      <c r="CW204" s="67"/>
      <c r="CX204" s="67"/>
      <c r="CY204" s="67"/>
      <c r="CZ204" s="67"/>
      <c r="DA204" s="67"/>
    </row>
    <row r="205" spans="1:105" x14ac:dyDescent="0.2">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c r="BM205" s="67"/>
      <c r="BN205" s="67"/>
      <c r="BO205" s="67"/>
      <c r="BP205" s="67"/>
      <c r="BQ205" s="67"/>
      <c r="BR205" s="67"/>
      <c r="BS205" s="67"/>
      <c r="BT205" s="67"/>
      <c r="BU205" s="67"/>
      <c r="BV205" s="67"/>
      <c r="BW205" s="67"/>
      <c r="BX205" s="67"/>
      <c r="BY205" s="67"/>
      <c r="BZ205" s="67"/>
      <c r="CA205" s="67"/>
      <c r="CB205" s="67"/>
      <c r="CC205" s="67"/>
      <c r="CD205" s="67"/>
      <c r="CE205" s="67"/>
      <c r="CF205" s="67"/>
      <c r="CG205" s="67"/>
      <c r="CH205" s="67"/>
      <c r="CI205" s="67"/>
      <c r="CJ205" s="67"/>
      <c r="CK205" s="67"/>
      <c r="CL205" s="67"/>
      <c r="CM205" s="67"/>
      <c r="CN205" s="67"/>
      <c r="CO205" s="67"/>
      <c r="CP205" s="67"/>
      <c r="CQ205" s="67"/>
      <c r="CR205" s="67"/>
      <c r="CS205" s="67"/>
      <c r="CT205" s="67"/>
      <c r="CU205" s="67"/>
      <c r="CV205" s="67"/>
      <c r="CW205" s="67"/>
      <c r="CX205" s="67"/>
      <c r="CY205" s="67"/>
      <c r="CZ205" s="67"/>
      <c r="DA205" s="67"/>
    </row>
    <row r="206" spans="1:105" x14ac:dyDescent="0.2">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c r="AQ206" s="67"/>
      <c r="AR206" s="67"/>
      <c r="AS206" s="67"/>
      <c r="AT206" s="67"/>
      <c r="AU206" s="67"/>
      <c r="AV206" s="67"/>
      <c r="AW206" s="67"/>
      <c r="AX206" s="67"/>
      <c r="AY206" s="67"/>
      <c r="AZ206" s="67"/>
      <c r="BA206" s="67"/>
      <c r="BB206" s="67"/>
      <c r="BC206" s="67"/>
      <c r="BD206" s="67"/>
      <c r="BE206" s="67"/>
      <c r="BF206" s="67"/>
      <c r="BG206" s="67"/>
      <c r="BH206" s="67"/>
      <c r="BI206" s="67"/>
      <c r="BJ206" s="67"/>
      <c r="BK206" s="67"/>
      <c r="BL206" s="67"/>
      <c r="BM206" s="67"/>
      <c r="BN206" s="67"/>
      <c r="BO206" s="67"/>
      <c r="BP206" s="67"/>
      <c r="BQ206" s="67"/>
      <c r="BR206" s="67"/>
      <c r="BS206" s="67"/>
      <c r="BT206" s="67"/>
      <c r="BU206" s="67"/>
      <c r="BV206" s="67"/>
      <c r="BW206" s="67"/>
      <c r="BX206" s="67"/>
      <c r="BY206" s="67"/>
      <c r="BZ206" s="67"/>
      <c r="CA206" s="67"/>
      <c r="CB206" s="67"/>
      <c r="CC206" s="67"/>
      <c r="CD206" s="67"/>
      <c r="CE206" s="67"/>
      <c r="CF206" s="67"/>
      <c r="CG206" s="67"/>
      <c r="CH206" s="67"/>
      <c r="CI206" s="67"/>
      <c r="CJ206" s="67"/>
      <c r="CK206" s="67"/>
      <c r="CL206" s="67"/>
      <c r="CM206" s="67"/>
      <c r="CN206" s="67"/>
      <c r="CO206" s="67"/>
      <c r="CP206" s="67"/>
      <c r="CQ206" s="67"/>
      <c r="CR206" s="67"/>
      <c r="CS206" s="67"/>
      <c r="CT206" s="67"/>
      <c r="CU206" s="67"/>
      <c r="CV206" s="67"/>
      <c r="CW206" s="67"/>
      <c r="CX206" s="67"/>
      <c r="CY206" s="67"/>
      <c r="CZ206" s="67"/>
      <c r="DA206" s="67"/>
    </row>
    <row r="207" spans="1:105" x14ac:dyDescent="0.2">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c r="AQ207" s="67"/>
      <c r="AR207" s="67"/>
      <c r="AS207" s="67"/>
      <c r="AT207" s="67"/>
      <c r="AU207" s="67"/>
      <c r="AV207" s="67"/>
      <c r="AW207" s="67"/>
      <c r="AX207" s="67"/>
      <c r="AY207" s="67"/>
      <c r="AZ207" s="67"/>
      <c r="BA207" s="67"/>
      <c r="BB207" s="67"/>
      <c r="BC207" s="67"/>
      <c r="BD207" s="67"/>
      <c r="BE207" s="67"/>
      <c r="BF207" s="67"/>
      <c r="BG207" s="67"/>
      <c r="BH207" s="67"/>
      <c r="BI207" s="67"/>
      <c r="BJ207" s="67"/>
      <c r="BK207" s="67"/>
      <c r="BL207" s="67"/>
      <c r="BM207" s="67"/>
      <c r="BN207" s="67"/>
      <c r="BO207" s="67"/>
      <c r="BP207" s="67"/>
      <c r="BQ207" s="67"/>
      <c r="BR207" s="67"/>
      <c r="BS207" s="67"/>
      <c r="BT207" s="67"/>
      <c r="BU207" s="67"/>
      <c r="BV207" s="67"/>
      <c r="BW207" s="67"/>
      <c r="BX207" s="67"/>
      <c r="BY207" s="67"/>
      <c r="BZ207" s="67"/>
      <c r="CA207" s="67"/>
      <c r="CB207" s="67"/>
      <c r="CC207" s="67"/>
      <c r="CD207" s="67"/>
      <c r="CE207" s="67"/>
      <c r="CF207" s="67"/>
      <c r="CG207" s="67"/>
      <c r="CH207" s="67"/>
      <c r="CI207" s="67"/>
      <c r="CJ207" s="67"/>
      <c r="CK207" s="67"/>
      <c r="CL207" s="67"/>
      <c r="CM207" s="67"/>
      <c r="CN207" s="67"/>
      <c r="CO207" s="67"/>
      <c r="CP207" s="67"/>
      <c r="CQ207" s="67"/>
      <c r="CR207" s="67"/>
      <c r="CS207" s="67"/>
      <c r="CT207" s="67"/>
      <c r="CU207" s="67"/>
      <c r="CV207" s="67"/>
      <c r="CW207" s="67"/>
      <c r="CX207" s="67"/>
      <c r="CY207" s="67"/>
      <c r="CZ207" s="67"/>
      <c r="DA207" s="67"/>
    </row>
    <row r="208" spans="1:105" x14ac:dyDescent="0.2">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c r="BM208" s="67"/>
      <c r="BN208" s="67"/>
      <c r="BO208" s="67"/>
      <c r="BP208" s="67"/>
      <c r="BQ208" s="67"/>
      <c r="BR208" s="67"/>
      <c r="BS208" s="67"/>
      <c r="BT208" s="67"/>
      <c r="BU208" s="67"/>
      <c r="BV208" s="67"/>
      <c r="BW208" s="67"/>
      <c r="BX208" s="67"/>
      <c r="BY208" s="67"/>
      <c r="BZ208" s="67"/>
      <c r="CA208" s="67"/>
      <c r="CB208" s="67"/>
      <c r="CC208" s="67"/>
      <c r="CD208" s="67"/>
      <c r="CE208" s="67"/>
      <c r="CF208" s="67"/>
      <c r="CG208" s="67"/>
      <c r="CH208" s="67"/>
      <c r="CI208" s="67"/>
      <c r="CJ208" s="67"/>
      <c r="CK208" s="67"/>
      <c r="CL208" s="67"/>
      <c r="CM208" s="67"/>
      <c r="CN208" s="67"/>
      <c r="CO208" s="67"/>
      <c r="CP208" s="67"/>
      <c r="CQ208" s="67"/>
      <c r="CR208" s="67"/>
      <c r="CS208" s="67"/>
      <c r="CT208" s="67"/>
      <c r="CU208" s="67"/>
      <c r="CV208" s="67"/>
      <c r="CW208" s="67"/>
      <c r="CX208" s="67"/>
      <c r="CY208" s="67"/>
      <c r="CZ208" s="67"/>
      <c r="DA208" s="67"/>
    </row>
    <row r="209" spans="1:105" x14ac:dyDescent="0.2">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c r="BM209" s="67"/>
      <c r="BN209" s="67"/>
      <c r="BO209" s="67"/>
      <c r="BP209" s="67"/>
      <c r="BQ209" s="67"/>
      <c r="BR209" s="67"/>
      <c r="BS209" s="67"/>
      <c r="BT209" s="67"/>
      <c r="BU209" s="67"/>
      <c r="BV209" s="67"/>
      <c r="BW209" s="67"/>
      <c r="BX209" s="67"/>
      <c r="BY209" s="67"/>
      <c r="BZ209" s="67"/>
      <c r="CA209" s="67"/>
      <c r="CB209" s="67"/>
      <c r="CC209" s="67"/>
      <c r="CD209" s="67"/>
      <c r="CE209" s="67"/>
      <c r="CF209" s="67"/>
      <c r="CG209" s="67"/>
      <c r="CH209" s="67"/>
      <c r="CI209" s="67"/>
      <c r="CJ209" s="67"/>
      <c r="CK209" s="67"/>
      <c r="CL209" s="67"/>
      <c r="CM209" s="67"/>
      <c r="CN209" s="67"/>
      <c r="CO209" s="67"/>
      <c r="CP209" s="67"/>
      <c r="CQ209" s="67"/>
      <c r="CR209" s="67"/>
      <c r="CS209" s="67"/>
      <c r="CT209" s="67"/>
      <c r="CU209" s="67"/>
      <c r="CV209" s="67"/>
      <c r="CW209" s="67"/>
      <c r="CX209" s="67"/>
      <c r="CY209" s="67"/>
      <c r="CZ209" s="67"/>
      <c r="DA209" s="67"/>
    </row>
    <row r="210" spans="1:105" x14ac:dyDescent="0.2">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c r="BM210" s="67"/>
      <c r="BN210" s="67"/>
      <c r="BO210" s="67"/>
      <c r="BP210" s="67"/>
      <c r="BQ210" s="67"/>
      <c r="BR210" s="67"/>
      <c r="BS210" s="67"/>
      <c r="BT210" s="67"/>
      <c r="BU210" s="67"/>
      <c r="BV210" s="67"/>
      <c r="BW210" s="67"/>
      <c r="BX210" s="67"/>
      <c r="BY210" s="67"/>
      <c r="BZ210" s="67"/>
      <c r="CA210" s="67"/>
      <c r="CB210" s="67"/>
      <c r="CC210" s="67"/>
      <c r="CD210" s="67"/>
      <c r="CE210" s="67"/>
      <c r="CF210" s="67"/>
      <c r="CG210" s="67"/>
      <c r="CH210" s="67"/>
      <c r="CI210" s="67"/>
      <c r="CJ210" s="67"/>
      <c r="CK210" s="67"/>
      <c r="CL210" s="67"/>
      <c r="CM210" s="67"/>
      <c r="CN210" s="67"/>
      <c r="CO210" s="67"/>
      <c r="CP210" s="67"/>
      <c r="CQ210" s="67"/>
      <c r="CR210" s="67"/>
      <c r="CS210" s="67"/>
      <c r="CT210" s="67"/>
      <c r="CU210" s="67"/>
      <c r="CV210" s="67"/>
      <c r="CW210" s="67"/>
      <c r="CX210" s="67"/>
      <c r="CY210" s="67"/>
      <c r="CZ210" s="67"/>
      <c r="DA210" s="67"/>
    </row>
    <row r="211" spans="1:105" x14ac:dyDescent="0.2">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7"/>
      <c r="AY211" s="67"/>
      <c r="AZ211" s="67"/>
      <c r="BA211" s="67"/>
      <c r="BB211" s="67"/>
      <c r="BC211" s="67"/>
      <c r="BD211" s="67"/>
      <c r="BE211" s="67"/>
      <c r="BF211" s="67"/>
      <c r="BG211" s="67"/>
      <c r="BH211" s="67"/>
      <c r="BI211" s="67"/>
      <c r="BJ211" s="67"/>
      <c r="BK211" s="67"/>
      <c r="BL211" s="67"/>
      <c r="BM211" s="67"/>
      <c r="BN211" s="67"/>
      <c r="BO211" s="67"/>
      <c r="BP211" s="67"/>
      <c r="BQ211" s="67"/>
      <c r="BR211" s="67"/>
      <c r="BS211" s="67"/>
      <c r="BT211" s="67"/>
      <c r="BU211" s="67"/>
      <c r="BV211" s="67"/>
      <c r="BW211" s="67"/>
      <c r="BX211" s="67"/>
      <c r="BY211" s="67"/>
      <c r="BZ211" s="67"/>
      <c r="CA211" s="67"/>
      <c r="CB211" s="67"/>
      <c r="CC211" s="67"/>
      <c r="CD211" s="67"/>
      <c r="CE211" s="67"/>
      <c r="CF211" s="67"/>
      <c r="CG211" s="67"/>
      <c r="CH211" s="67"/>
      <c r="CI211" s="67"/>
      <c r="CJ211" s="67"/>
      <c r="CK211" s="67"/>
      <c r="CL211" s="67"/>
      <c r="CM211" s="67"/>
      <c r="CN211" s="67"/>
      <c r="CO211" s="67"/>
      <c r="CP211" s="67"/>
      <c r="CQ211" s="67"/>
      <c r="CR211" s="67"/>
      <c r="CS211" s="67"/>
      <c r="CT211" s="67"/>
      <c r="CU211" s="67"/>
      <c r="CV211" s="67"/>
      <c r="CW211" s="67"/>
      <c r="CX211" s="67"/>
      <c r="CY211" s="67"/>
      <c r="CZ211" s="67"/>
      <c r="DA211" s="67"/>
    </row>
    <row r="212" spans="1:105" x14ac:dyDescent="0.2">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c r="AQ212" s="67"/>
      <c r="AR212" s="67"/>
      <c r="AS212" s="67"/>
      <c r="AT212" s="67"/>
      <c r="AU212" s="67"/>
      <c r="AV212" s="67"/>
      <c r="AW212" s="67"/>
      <c r="AX212" s="67"/>
      <c r="AY212" s="67"/>
      <c r="AZ212" s="67"/>
      <c r="BA212" s="67"/>
      <c r="BB212" s="67"/>
      <c r="BC212" s="67"/>
      <c r="BD212" s="67"/>
      <c r="BE212" s="67"/>
      <c r="BF212" s="67"/>
      <c r="BG212" s="67"/>
      <c r="BH212" s="67"/>
      <c r="BI212" s="67"/>
      <c r="BJ212" s="67"/>
      <c r="BK212" s="67"/>
      <c r="BL212" s="67"/>
      <c r="BM212" s="67"/>
      <c r="BN212" s="67"/>
      <c r="BO212" s="67"/>
      <c r="BP212" s="67"/>
      <c r="BQ212" s="67"/>
      <c r="BR212" s="67"/>
      <c r="BS212" s="67"/>
      <c r="BT212" s="67"/>
      <c r="BU212" s="67"/>
      <c r="BV212" s="67"/>
      <c r="BW212" s="67"/>
      <c r="BX212" s="67"/>
      <c r="BY212" s="67"/>
      <c r="BZ212" s="67"/>
      <c r="CA212" s="67"/>
      <c r="CB212" s="67"/>
      <c r="CC212" s="67"/>
      <c r="CD212" s="67"/>
      <c r="CE212" s="67"/>
      <c r="CF212" s="67"/>
      <c r="CG212" s="67"/>
      <c r="CH212" s="67"/>
      <c r="CI212" s="67"/>
      <c r="CJ212" s="67"/>
      <c r="CK212" s="67"/>
      <c r="CL212" s="67"/>
      <c r="CM212" s="67"/>
      <c r="CN212" s="67"/>
      <c r="CO212" s="67"/>
      <c r="CP212" s="67"/>
      <c r="CQ212" s="67"/>
      <c r="CR212" s="67"/>
      <c r="CS212" s="67"/>
      <c r="CT212" s="67"/>
      <c r="CU212" s="67"/>
      <c r="CV212" s="67"/>
      <c r="CW212" s="67"/>
      <c r="CX212" s="67"/>
      <c r="CY212" s="67"/>
      <c r="CZ212" s="67"/>
      <c r="DA212" s="67"/>
    </row>
    <row r="213" spans="1:105" x14ac:dyDescent="0.2">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c r="CA213" s="67"/>
      <c r="CB213" s="67"/>
      <c r="CC213" s="67"/>
      <c r="CD213" s="67"/>
      <c r="CE213" s="67"/>
      <c r="CF213" s="67"/>
      <c r="CG213" s="67"/>
      <c r="CH213" s="67"/>
      <c r="CI213" s="67"/>
      <c r="CJ213" s="67"/>
      <c r="CK213" s="67"/>
      <c r="CL213" s="67"/>
      <c r="CM213" s="67"/>
      <c r="CN213" s="67"/>
      <c r="CO213" s="67"/>
      <c r="CP213" s="67"/>
      <c r="CQ213" s="67"/>
      <c r="CR213" s="67"/>
      <c r="CS213" s="67"/>
      <c r="CT213" s="67"/>
      <c r="CU213" s="67"/>
      <c r="CV213" s="67"/>
      <c r="CW213" s="67"/>
      <c r="CX213" s="67"/>
      <c r="CY213" s="67"/>
      <c r="CZ213" s="67"/>
      <c r="DA213" s="67"/>
    </row>
    <row r="214" spans="1:105" x14ac:dyDescent="0.2">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c r="BM214" s="67"/>
      <c r="BN214" s="67"/>
      <c r="BO214" s="67"/>
      <c r="BP214" s="67"/>
      <c r="BQ214" s="67"/>
      <c r="BR214" s="67"/>
      <c r="BS214" s="67"/>
      <c r="BT214" s="67"/>
      <c r="BU214" s="67"/>
      <c r="BV214" s="67"/>
      <c r="BW214" s="67"/>
      <c r="BX214" s="67"/>
      <c r="BY214" s="67"/>
      <c r="BZ214" s="67"/>
      <c r="CA214" s="67"/>
      <c r="CB214" s="67"/>
      <c r="CC214" s="67"/>
      <c r="CD214" s="67"/>
      <c r="CE214" s="67"/>
      <c r="CF214" s="67"/>
      <c r="CG214" s="67"/>
      <c r="CH214" s="67"/>
      <c r="CI214" s="67"/>
      <c r="CJ214" s="67"/>
      <c r="CK214" s="67"/>
      <c r="CL214" s="67"/>
      <c r="CM214" s="67"/>
      <c r="CN214" s="67"/>
      <c r="CO214" s="67"/>
      <c r="CP214" s="67"/>
      <c r="CQ214" s="67"/>
      <c r="CR214" s="67"/>
      <c r="CS214" s="67"/>
      <c r="CT214" s="67"/>
      <c r="CU214" s="67"/>
      <c r="CV214" s="67"/>
      <c r="CW214" s="67"/>
      <c r="CX214" s="67"/>
      <c r="CY214" s="67"/>
      <c r="CZ214" s="67"/>
      <c r="DA214" s="67"/>
    </row>
    <row r="215" spans="1:105" x14ac:dyDescent="0.2">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67"/>
      <c r="BN215" s="67"/>
      <c r="BO215" s="67"/>
      <c r="BP215" s="67"/>
      <c r="BQ215" s="67"/>
      <c r="BR215" s="67"/>
      <c r="BS215" s="67"/>
      <c r="BT215" s="67"/>
      <c r="BU215" s="67"/>
      <c r="BV215" s="67"/>
      <c r="BW215" s="67"/>
      <c r="BX215" s="67"/>
      <c r="BY215" s="67"/>
      <c r="BZ215" s="67"/>
      <c r="CA215" s="67"/>
      <c r="CB215" s="67"/>
      <c r="CC215" s="67"/>
      <c r="CD215" s="67"/>
      <c r="CE215" s="67"/>
      <c r="CF215" s="67"/>
      <c r="CG215" s="67"/>
      <c r="CH215" s="67"/>
      <c r="CI215" s="67"/>
      <c r="CJ215" s="67"/>
      <c r="CK215" s="67"/>
      <c r="CL215" s="67"/>
      <c r="CM215" s="67"/>
      <c r="CN215" s="67"/>
      <c r="CO215" s="67"/>
      <c r="CP215" s="67"/>
      <c r="CQ215" s="67"/>
      <c r="CR215" s="67"/>
      <c r="CS215" s="67"/>
      <c r="CT215" s="67"/>
      <c r="CU215" s="67"/>
      <c r="CV215" s="67"/>
      <c r="CW215" s="67"/>
      <c r="CX215" s="67"/>
      <c r="CY215" s="67"/>
      <c r="CZ215" s="67"/>
      <c r="DA215" s="67"/>
    </row>
    <row r="216" spans="1:105" x14ac:dyDescent="0.2">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c r="AQ216" s="67"/>
      <c r="AR216" s="67"/>
      <c r="AS216" s="67"/>
      <c r="AT216" s="67"/>
      <c r="AU216" s="67"/>
      <c r="AV216" s="67"/>
      <c r="AW216" s="67"/>
      <c r="AX216" s="67"/>
      <c r="AY216" s="67"/>
      <c r="AZ216" s="67"/>
      <c r="BA216" s="67"/>
      <c r="BB216" s="67"/>
      <c r="BC216" s="67"/>
      <c r="BD216" s="67"/>
      <c r="BE216" s="67"/>
      <c r="BF216" s="67"/>
      <c r="BG216" s="67"/>
      <c r="BH216" s="67"/>
      <c r="BI216" s="67"/>
      <c r="BJ216" s="67"/>
      <c r="BK216" s="67"/>
      <c r="BL216" s="67"/>
      <c r="BM216" s="67"/>
      <c r="BN216" s="67"/>
      <c r="BO216" s="67"/>
      <c r="BP216" s="67"/>
      <c r="BQ216" s="67"/>
      <c r="BR216" s="67"/>
      <c r="BS216" s="67"/>
      <c r="BT216" s="67"/>
      <c r="BU216" s="67"/>
      <c r="BV216" s="67"/>
      <c r="BW216" s="67"/>
      <c r="BX216" s="67"/>
      <c r="BY216" s="67"/>
      <c r="BZ216" s="67"/>
      <c r="CA216" s="67"/>
      <c r="CB216" s="67"/>
      <c r="CC216" s="67"/>
      <c r="CD216" s="67"/>
      <c r="CE216" s="67"/>
      <c r="CF216" s="67"/>
      <c r="CG216" s="67"/>
      <c r="CH216" s="67"/>
      <c r="CI216" s="67"/>
      <c r="CJ216" s="67"/>
      <c r="CK216" s="67"/>
      <c r="CL216" s="67"/>
      <c r="CM216" s="67"/>
      <c r="CN216" s="67"/>
      <c r="CO216" s="67"/>
      <c r="CP216" s="67"/>
      <c r="CQ216" s="67"/>
      <c r="CR216" s="67"/>
      <c r="CS216" s="67"/>
      <c r="CT216" s="67"/>
      <c r="CU216" s="67"/>
      <c r="CV216" s="67"/>
      <c r="CW216" s="67"/>
      <c r="CX216" s="67"/>
      <c r="CY216" s="67"/>
      <c r="CZ216" s="67"/>
      <c r="DA216" s="67"/>
    </row>
    <row r="217" spans="1:105" x14ac:dyDescent="0.2">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c r="BM217" s="67"/>
      <c r="BN217" s="67"/>
      <c r="BO217" s="67"/>
      <c r="BP217" s="67"/>
      <c r="BQ217" s="67"/>
      <c r="BR217" s="67"/>
      <c r="BS217" s="67"/>
      <c r="BT217" s="67"/>
      <c r="BU217" s="67"/>
      <c r="BV217" s="67"/>
      <c r="BW217" s="67"/>
      <c r="BX217" s="67"/>
      <c r="BY217" s="67"/>
      <c r="BZ217" s="67"/>
      <c r="CA217" s="67"/>
      <c r="CB217" s="67"/>
      <c r="CC217" s="67"/>
      <c r="CD217" s="67"/>
      <c r="CE217" s="67"/>
      <c r="CF217" s="67"/>
      <c r="CG217" s="67"/>
      <c r="CH217" s="67"/>
      <c r="CI217" s="67"/>
      <c r="CJ217" s="67"/>
      <c r="CK217" s="67"/>
      <c r="CL217" s="67"/>
      <c r="CM217" s="67"/>
      <c r="CN217" s="67"/>
      <c r="CO217" s="67"/>
      <c r="CP217" s="67"/>
      <c r="CQ217" s="67"/>
      <c r="CR217" s="67"/>
      <c r="CS217" s="67"/>
      <c r="CT217" s="67"/>
      <c r="CU217" s="67"/>
      <c r="CV217" s="67"/>
      <c r="CW217" s="67"/>
      <c r="CX217" s="67"/>
      <c r="CY217" s="67"/>
      <c r="CZ217" s="67"/>
      <c r="DA217" s="67"/>
    </row>
    <row r="218" spans="1:105" x14ac:dyDescent="0.2">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67"/>
      <c r="BN218" s="67"/>
      <c r="BO218" s="67"/>
      <c r="BP218" s="67"/>
      <c r="BQ218" s="67"/>
      <c r="BR218" s="67"/>
      <c r="BS218" s="67"/>
      <c r="BT218" s="67"/>
      <c r="BU218" s="67"/>
      <c r="BV218" s="67"/>
      <c r="BW218" s="67"/>
      <c r="BX218" s="67"/>
      <c r="BY218" s="67"/>
      <c r="BZ218" s="67"/>
      <c r="CA218" s="67"/>
      <c r="CB218" s="67"/>
      <c r="CC218" s="67"/>
      <c r="CD218" s="67"/>
      <c r="CE218" s="67"/>
      <c r="CF218" s="67"/>
      <c r="CG218" s="67"/>
      <c r="CH218" s="67"/>
      <c r="CI218" s="67"/>
      <c r="CJ218" s="67"/>
      <c r="CK218" s="67"/>
      <c r="CL218" s="67"/>
      <c r="CM218" s="67"/>
      <c r="CN218" s="67"/>
      <c r="CO218" s="67"/>
      <c r="CP218" s="67"/>
      <c r="CQ218" s="67"/>
      <c r="CR218" s="67"/>
      <c r="CS218" s="67"/>
      <c r="CT218" s="67"/>
      <c r="CU218" s="67"/>
      <c r="CV218" s="67"/>
      <c r="CW218" s="67"/>
      <c r="CX218" s="67"/>
      <c r="CY218" s="67"/>
      <c r="CZ218" s="67"/>
      <c r="DA218" s="67"/>
    </row>
    <row r="219" spans="1:105" x14ac:dyDescent="0.2">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c r="AQ219" s="67"/>
      <c r="AR219" s="67"/>
      <c r="AS219" s="67"/>
      <c r="AT219" s="67"/>
      <c r="AU219" s="67"/>
      <c r="AV219" s="67"/>
      <c r="AW219" s="67"/>
      <c r="AX219" s="67"/>
      <c r="AY219" s="67"/>
      <c r="AZ219" s="67"/>
      <c r="BA219" s="67"/>
      <c r="BB219" s="67"/>
      <c r="BC219" s="67"/>
      <c r="BD219" s="67"/>
      <c r="BE219" s="67"/>
      <c r="BF219" s="67"/>
      <c r="BG219" s="67"/>
      <c r="BH219" s="67"/>
      <c r="BI219" s="67"/>
      <c r="BJ219" s="67"/>
      <c r="BK219" s="67"/>
      <c r="BL219" s="67"/>
      <c r="BM219" s="67"/>
      <c r="BN219" s="67"/>
      <c r="BO219" s="67"/>
      <c r="BP219" s="67"/>
      <c r="BQ219" s="67"/>
      <c r="BR219" s="67"/>
      <c r="BS219" s="67"/>
      <c r="BT219" s="67"/>
      <c r="BU219" s="67"/>
      <c r="BV219" s="67"/>
      <c r="BW219" s="67"/>
      <c r="BX219" s="67"/>
      <c r="BY219" s="67"/>
      <c r="BZ219" s="67"/>
      <c r="CA219" s="67"/>
      <c r="CB219" s="67"/>
      <c r="CC219" s="67"/>
      <c r="CD219" s="67"/>
      <c r="CE219" s="67"/>
      <c r="CF219" s="67"/>
      <c r="CG219" s="67"/>
      <c r="CH219" s="67"/>
      <c r="CI219" s="67"/>
      <c r="CJ219" s="67"/>
      <c r="CK219" s="67"/>
      <c r="CL219" s="67"/>
      <c r="CM219" s="67"/>
      <c r="CN219" s="67"/>
      <c r="CO219" s="67"/>
      <c r="CP219" s="67"/>
      <c r="CQ219" s="67"/>
      <c r="CR219" s="67"/>
      <c r="CS219" s="67"/>
      <c r="CT219" s="67"/>
      <c r="CU219" s="67"/>
      <c r="CV219" s="67"/>
      <c r="CW219" s="67"/>
      <c r="CX219" s="67"/>
      <c r="CY219" s="67"/>
      <c r="CZ219" s="67"/>
      <c r="DA219" s="67"/>
    </row>
    <row r="220" spans="1:105" x14ac:dyDescent="0.2">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c r="AQ220" s="67"/>
      <c r="AR220" s="67"/>
      <c r="AS220" s="67"/>
      <c r="AT220" s="67"/>
      <c r="AU220" s="67"/>
      <c r="AV220" s="67"/>
      <c r="AW220" s="67"/>
      <c r="AX220" s="67"/>
      <c r="AY220" s="67"/>
      <c r="AZ220" s="67"/>
      <c r="BA220" s="67"/>
      <c r="BB220" s="67"/>
      <c r="BC220" s="67"/>
      <c r="BD220" s="67"/>
      <c r="BE220" s="67"/>
      <c r="BF220" s="67"/>
      <c r="BG220" s="67"/>
      <c r="BH220" s="67"/>
      <c r="BI220" s="67"/>
      <c r="BJ220" s="67"/>
      <c r="BK220" s="67"/>
      <c r="BL220" s="67"/>
      <c r="BM220" s="67"/>
      <c r="BN220" s="67"/>
      <c r="BO220" s="67"/>
      <c r="BP220" s="67"/>
      <c r="BQ220" s="67"/>
      <c r="BR220" s="67"/>
      <c r="BS220" s="67"/>
      <c r="BT220" s="67"/>
      <c r="BU220" s="67"/>
      <c r="BV220" s="67"/>
      <c r="BW220" s="67"/>
      <c r="BX220" s="67"/>
      <c r="BY220" s="67"/>
      <c r="BZ220" s="67"/>
      <c r="CA220" s="67"/>
      <c r="CB220" s="67"/>
      <c r="CC220" s="67"/>
      <c r="CD220" s="67"/>
      <c r="CE220" s="67"/>
      <c r="CF220" s="67"/>
      <c r="CG220" s="67"/>
      <c r="CH220" s="67"/>
      <c r="CI220" s="67"/>
      <c r="CJ220" s="67"/>
      <c r="CK220" s="67"/>
      <c r="CL220" s="67"/>
      <c r="CM220" s="67"/>
      <c r="CN220" s="67"/>
      <c r="CO220" s="67"/>
      <c r="CP220" s="67"/>
      <c r="CQ220" s="67"/>
      <c r="CR220" s="67"/>
      <c r="CS220" s="67"/>
      <c r="CT220" s="67"/>
      <c r="CU220" s="67"/>
      <c r="CV220" s="67"/>
      <c r="CW220" s="67"/>
      <c r="CX220" s="67"/>
      <c r="CY220" s="67"/>
      <c r="CZ220" s="67"/>
      <c r="DA220" s="67"/>
    </row>
    <row r="221" spans="1:105" x14ac:dyDescent="0.2">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c r="AQ221" s="67"/>
      <c r="AR221" s="67"/>
      <c r="AS221" s="67"/>
      <c r="AT221" s="67"/>
      <c r="AU221" s="67"/>
      <c r="AV221" s="67"/>
      <c r="AW221" s="67"/>
      <c r="AX221" s="67"/>
      <c r="AY221" s="67"/>
      <c r="AZ221" s="67"/>
      <c r="BA221" s="67"/>
      <c r="BB221" s="67"/>
      <c r="BC221" s="67"/>
      <c r="BD221" s="67"/>
      <c r="BE221" s="67"/>
      <c r="BF221" s="67"/>
      <c r="BG221" s="67"/>
      <c r="BH221" s="67"/>
      <c r="BI221" s="67"/>
      <c r="BJ221" s="67"/>
      <c r="BK221" s="67"/>
      <c r="BL221" s="67"/>
      <c r="BM221" s="67"/>
      <c r="BN221" s="67"/>
      <c r="BO221" s="67"/>
      <c r="BP221" s="67"/>
      <c r="BQ221" s="67"/>
      <c r="BR221" s="67"/>
      <c r="BS221" s="67"/>
      <c r="BT221" s="67"/>
      <c r="BU221" s="67"/>
      <c r="BV221" s="67"/>
      <c r="BW221" s="67"/>
      <c r="BX221" s="67"/>
      <c r="BY221" s="67"/>
      <c r="BZ221" s="67"/>
      <c r="CA221" s="67"/>
      <c r="CB221" s="67"/>
      <c r="CC221" s="67"/>
      <c r="CD221" s="67"/>
      <c r="CE221" s="67"/>
      <c r="CF221" s="67"/>
      <c r="CG221" s="67"/>
      <c r="CH221" s="67"/>
      <c r="CI221" s="67"/>
      <c r="CJ221" s="67"/>
      <c r="CK221" s="67"/>
      <c r="CL221" s="67"/>
      <c r="CM221" s="67"/>
      <c r="CN221" s="67"/>
      <c r="CO221" s="67"/>
      <c r="CP221" s="67"/>
      <c r="CQ221" s="67"/>
      <c r="CR221" s="67"/>
      <c r="CS221" s="67"/>
      <c r="CT221" s="67"/>
      <c r="CU221" s="67"/>
      <c r="CV221" s="67"/>
      <c r="CW221" s="67"/>
      <c r="CX221" s="67"/>
      <c r="CY221" s="67"/>
      <c r="CZ221" s="67"/>
      <c r="DA221" s="67"/>
    </row>
    <row r="222" spans="1:105" x14ac:dyDescent="0.2">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c r="AQ222" s="67"/>
      <c r="AR222" s="67"/>
      <c r="AS222" s="67"/>
      <c r="AT222" s="67"/>
      <c r="AU222" s="67"/>
      <c r="AV222" s="67"/>
      <c r="AW222" s="67"/>
      <c r="AX222" s="67"/>
      <c r="AY222" s="67"/>
      <c r="AZ222" s="67"/>
      <c r="BA222" s="67"/>
      <c r="BB222" s="67"/>
      <c r="BC222" s="67"/>
      <c r="BD222" s="67"/>
      <c r="BE222" s="67"/>
      <c r="BF222" s="67"/>
      <c r="BG222" s="67"/>
      <c r="BH222" s="67"/>
      <c r="BI222" s="67"/>
      <c r="BJ222" s="67"/>
      <c r="BK222" s="67"/>
      <c r="BL222" s="67"/>
      <c r="BM222" s="67"/>
      <c r="BN222" s="67"/>
      <c r="BO222" s="67"/>
      <c r="BP222" s="67"/>
      <c r="BQ222" s="67"/>
      <c r="BR222" s="67"/>
      <c r="BS222" s="67"/>
      <c r="BT222" s="67"/>
      <c r="BU222" s="67"/>
      <c r="BV222" s="67"/>
      <c r="BW222" s="67"/>
      <c r="BX222" s="67"/>
      <c r="BY222" s="67"/>
      <c r="BZ222" s="67"/>
      <c r="CA222" s="67"/>
      <c r="CB222" s="67"/>
      <c r="CC222" s="67"/>
      <c r="CD222" s="67"/>
      <c r="CE222" s="67"/>
      <c r="CF222" s="67"/>
      <c r="CG222" s="67"/>
      <c r="CH222" s="67"/>
      <c r="CI222" s="67"/>
      <c r="CJ222" s="67"/>
      <c r="CK222" s="67"/>
      <c r="CL222" s="67"/>
      <c r="CM222" s="67"/>
      <c r="CN222" s="67"/>
      <c r="CO222" s="67"/>
      <c r="CP222" s="67"/>
      <c r="CQ222" s="67"/>
      <c r="CR222" s="67"/>
      <c r="CS222" s="67"/>
      <c r="CT222" s="67"/>
      <c r="CU222" s="67"/>
      <c r="CV222" s="67"/>
      <c r="CW222" s="67"/>
      <c r="CX222" s="67"/>
      <c r="CY222" s="67"/>
      <c r="CZ222" s="67"/>
      <c r="DA222" s="67"/>
    </row>
    <row r="223" spans="1:105" x14ac:dyDescent="0.2">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c r="AQ223" s="67"/>
      <c r="AR223" s="67"/>
      <c r="AS223" s="67"/>
      <c r="AT223" s="67"/>
      <c r="AU223" s="67"/>
      <c r="AV223" s="67"/>
      <c r="AW223" s="67"/>
      <c r="AX223" s="67"/>
      <c r="AY223" s="67"/>
      <c r="AZ223" s="67"/>
      <c r="BA223" s="67"/>
      <c r="BB223" s="67"/>
      <c r="BC223" s="67"/>
      <c r="BD223" s="67"/>
      <c r="BE223" s="67"/>
      <c r="BF223" s="67"/>
      <c r="BG223" s="67"/>
      <c r="BH223" s="67"/>
      <c r="BI223" s="67"/>
      <c r="BJ223" s="67"/>
      <c r="BK223" s="67"/>
      <c r="BL223" s="67"/>
      <c r="BM223" s="67"/>
      <c r="BN223" s="67"/>
      <c r="BO223" s="67"/>
      <c r="BP223" s="67"/>
      <c r="BQ223" s="67"/>
      <c r="BR223" s="67"/>
      <c r="BS223" s="67"/>
      <c r="BT223" s="67"/>
      <c r="BU223" s="67"/>
      <c r="BV223" s="67"/>
      <c r="BW223" s="67"/>
      <c r="BX223" s="67"/>
      <c r="BY223" s="67"/>
      <c r="BZ223" s="67"/>
      <c r="CA223" s="67"/>
      <c r="CB223" s="67"/>
      <c r="CC223" s="67"/>
      <c r="CD223" s="67"/>
      <c r="CE223" s="67"/>
      <c r="CF223" s="67"/>
      <c r="CG223" s="67"/>
      <c r="CH223" s="67"/>
      <c r="CI223" s="67"/>
      <c r="CJ223" s="67"/>
      <c r="CK223" s="67"/>
      <c r="CL223" s="67"/>
      <c r="CM223" s="67"/>
      <c r="CN223" s="67"/>
      <c r="CO223" s="67"/>
      <c r="CP223" s="67"/>
      <c r="CQ223" s="67"/>
      <c r="CR223" s="67"/>
      <c r="CS223" s="67"/>
      <c r="CT223" s="67"/>
      <c r="CU223" s="67"/>
      <c r="CV223" s="67"/>
      <c r="CW223" s="67"/>
      <c r="CX223" s="67"/>
      <c r="CY223" s="67"/>
      <c r="CZ223" s="67"/>
      <c r="DA223" s="67"/>
    </row>
    <row r="224" spans="1:105" x14ac:dyDescent="0.2">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c r="AQ224" s="67"/>
      <c r="AR224" s="67"/>
      <c r="AS224" s="67"/>
      <c r="AT224" s="67"/>
      <c r="AU224" s="67"/>
      <c r="AV224" s="67"/>
      <c r="AW224" s="67"/>
      <c r="AX224" s="67"/>
      <c r="AY224" s="67"/>
      <c r="AZ224" s="67"/>
      <c r="BA224" s="67"/>
      <c r="BB224" s="67"/>
      <c r="BC224" s="67"/>
      <c r="BD224" s="67"/>
      <c r="BE224" s="67"/>
      <c r="BF224" s="67"/>
      <c r="BG224" s="67"/>
      <c r="BH224" s="67"/>
      <c r="BI224" s="67"/>
      <c r="BJ224" s="67"/>
      <c r="BK224" s="67"/>
      <c r="BL224" s="67"/>
      <c r="BM224" s="67"/>
      <c r="BN224" s="67"/>
      <c r="BO224" s="67"/>
      <c r="BP224" s="67"/>
      <c r="BQ224" s="67"/>
      <c r="BR224" s="67"/>
      <c r="BS224" s="67"/>
      <c r="BT224" s="67"/>
      <c r="BU224" s="67"/>
      <c r="BV224" s="67"/>
      <c r="BW224" s="67"/>
      <c r="BX224" s="67"/>
      <c r="BY224" s="67"/>
      <c r="BZ224" s="67"/>
      <c r="CA224" s="67"/>
      <c r="CB224" s="67"/>
      <c r="CC224" s="67"/>
      <c r="CD224" s="67"/>
      <c r="CE224" s="67"/>
      <c r="CF224" s="67"/>
      <c r="CG224" s="67"/>
      <c r="CH224" s="67"/>
      <c r="CI224" s="67"/>
      <c r="CJ224" s="67"/>
      <c r="CK224" s="67"/>
      <c r="CL224" s="67"/>
      <c r="CM224" s="67"/>
      <c r="CN224" s="67"/>
      <c r="CO224" s="67"/>
      <c r="CP224" s="67"/>
      <c r="CQ224" s="67"/>
      <c r="CR224" s="67"/>
      <c r="CS224" s="67"/>
      <c r="CT224" s="67"/>
      <c r="CU224" s="67"/>
      <c r="CV224" s="67"/>
      <c r="CW224" s="67"/>
      <c r="CX224" s="67"/>
      <c r="CY224" s="67"/>
      <c r="CZ224" s="67"/>
      <c r="DA224" s="67"/>
    </row>
    <row r="225" spans="1:105" x14ac:dyDescent="0.2">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c r="AQ225" s="67"/>
      <c r="AR225" s="67"/>
      <c r="AS225" s="67"/>
      <c r="AT225" s="67"/>
      <c r="AU225" s="67"/>
      <c r="AV225" s="67"/>
      <c r="AW225" s="67"/>
      <c r="AX225" s="67"/>
      <c r="AY225" s="67"/>
      <c r="AZ225" s="67"/>
      <c r="BA225" s="67"/>
      <c r="BB225" s="67"/>
      <c r="BC225" s="67"/>
      <c r="BD225" s="67"/>
      <c r="BE225" s="67"/>
      <c r="BF225" s="67"/>
      <c r="BG225" s="67"/>
      <c r="BH225" s="67"/>
      <c r="BI225" s="67"/>
      <c r="BJ225" s="67"/>
      <c r="BK225" s="67"/>
      <c r="BL225" s="67"/>
      <c r="BM225" s="67"/>
      <c r="BN225" s="67"/>
      <c r="BO225" s="67"/>
      <c r="BP225" s="67"/>
      <c r="BQ225" s="67"/>
      <c r="BR225" s="67"/>
      <c r="BS225" s="67"/>
      <c r="BT225" s="67"/>
      <c r="BU225" s="67"/>
      <c r="BV225" s="67"/>
      <c r="BW225" s="67"/>
      <c r="BX225" s="67"/>
      <c r="BY225" s="67"/>
      <c r="BZ225" s="67"/>
      <c r="CA225" s="67"/>
      <c r="CB225" s="67"/>
      <c r="CC225" s="67"/>
      <c r="CD225" s="67"/>
      <c r="CE225" s="67"/>
      <c r="CF225" s="67"/>
      <c r="CG225" s="67"/>
      <c r="CH225" s="67"/>
      <c r="CI225" s="67"/>
      <c r="CJ225" s="67"/>
      <c r="CK225" s="67"/>
      <c r="CL225" s="67"/>
      <c r="CM225" s="67"/>
      <c r="CN225" s="67"/>
      <c r="CO225" s="67"/>
      <c r="CP225" s="67"/>
      <c r="CQ225" s="67"/>
      <c r="CR225" s="67"/>
      <c r="CS225" s="67"/>
      <c r="CT225" s="67"/>
      <c r="CU225" s="67"/>
      <c r="CV225" s="67"/>
      <c r="CW225" s="67"/>
      <c r="CX225" s="67"/>
      <c r="CY225" s="67"/>
      <c r="CZ225" s="67"/>
      <c r="DA225" s="67"/>
    </row>
    <row r="226" spans="1:105" x14ac:dyDescent="0.2">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7"/>
      <c r="BM226" s="67"/>
      <c r="BN226" s="67"/>
      <c r="BO226" s="67"/>
      <c r="BP226" s="67"/>
      <c r="BQ226" s="67"/>
      <c r="BR226" s="67"/>
      <c r="BS226" s="67"/>
      <c r="BT226" s="67"/>
      <c r="BU226" s="67"/>
      <c r="BV226" s="67"/>
      <c r="BW226" s="67"/>
      <c r="BX226" s="67"/>
      <c r="BY226" s="67"/>
      <c r="BZ226" s="67"/>
      <c r="CA226" s="67"/>
      <c r="CB226" s="67"/>
      <c r="CC226" s="67"/>
      <c r="CD226" s="67"/>
      <c r="CE226" s="67"/>
      <c r="CF226" s="67"/>
      <c r="CG226" s="67"/>
      <c r="CH226" s="67"/>
      <c r="CI226" s="67"/>
      <c r="CJ226" s="67"/>
      <c r="CK226" s="67"/>
      <c r="CL226" s="67"/>
      <c r="CM226" s="67"/>
      <c r="CN226" s="67"/>
      <c r="CO226" s="67"/>
      <c r="CP226" s="67"/>
      <c r="CQ226" s="67"/>
      <c r="CR226" s="67"/>
      <c r="CS226" s="67"/>
      <c r="CT226" s="67"/>
      <c r="CU226" s="67"/>
      <c r="CV226" s="67"/>
      <c r="CW226" s="67"/>
      <c r="CX226" s="67"/>
      <c r="CY226" s="67"/>
      <c r="CZ226" s="67"/>
      <c r="DA226" s="67"/>
    </row>
    <row r="227" spans="1:105" x14ac:dyDescent="0.2">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c r="AQ227" s="67"/>
      <c r="AR227" s="67"/>
      <c r="AS227" s="67"/>
      <c r="AT227" s="67"/>
      <c r="AU227" s="67"/>
      <c r="AV227" s="67"/>
      <c r="AW227" s="67"/>
      <c r="AX227" s="67"/>
      <c r="AY227" s="67"/>
      <c r="AZ227" s="67"/>
      <c r="BA227" s="67"/>
      <c r="BB227" s="67"/>
      <c r="BC227" s="67"/>
      <c r="BD227" s="67"/>
      <c r="BE227" s="67"/>
      <c r="BF227" s="67"/>
      <c r="BG227" s="67"/>
      <c r="BH227" s="67"/>
      <c r="BI227" s="67"/>
      <c r="BJ227" s="67"/>
      <c r="BK227" s="67"/>
      <c r="BL227" s="67"/>
      <c r="BM227" s="67"/>
      <c r="BN227" s="67"/>
      <c r="BO227" s="67"/>
      <c r="BP227" s="67"/>
      <c r="BQ227" s="67"/>
      <c r="BR227" s="67"/>
      <c r="BS227" s="67"/>
      <c r="BT227" s="67"/>
      <c r="BU227" s="67"/>
      <c r="BV227" s="67"/>
      <c r="BW227" s="67"/>
      <c r="BX227" s="67"/>
      <c r="BY227" s="67"/>
      <c r="BZ227" s="67"/>
      <c r="CA227" s="67"/>
      <c r="CB227" s="67"/>
      <c r="CC227" s="67"/>
      <c r="CD227" s="67"/>
      <c r="CE227" s="67"/>
      <c r="CF227" s="67"/>
      <c r="CG227" s="67"/>
      <c r="CH227" s="67"/>
      <c r="CI227" s="67"/>
      <c r="CJ227" s="67"/>
      <c r="CK227" s="67"/>
      <c r="CL227" s="67"/>
      <c r="CM227" s="67"/>
      <c r="CN227" s="67"/>
      <c r="CO227" s="67"/>
      <c r="CP227" s="67"/>
      <c r="CQ227" s="67"/>
      <c r="CR227" s="67"/>
      <c r="CS227" s="67"/>
      <c r="CT227" s="67"/>
      <c r="CU227" s="67"/>
      <c r="CV227" s="67"/>
      <c r="CW227" s="67"/>
      <c r="CX227" s="67"/>
      <c r="CY227" s="67"/>
      <c r="CZ227" s="67"/>
      <c r="DA227" s="67"/>
    </row>
    <row r="228" spans="1:105" x14ac:dyDescent="0.2">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c r="AQ228" s="67"/>
      <c r="AR228" s="67"/>
      <c r="AS228" s="67"/>
      <c r="AT228" s="67"/>
      <c r="AU228" s="67"/>
      <c r="AV228" s="67"/>
      <c r="AW228" s="67"/>
      <c r="AX228" s="67"/>
      <c r="AY228" s="67"/>
      <c r="AZ228" s="67"/>
      <c r="BA228" s="67"/>
      <c r="BB228" s="67"/>
      <c r="BC228" s="67"/>
      <c r="BD228" s="67"/>
      <c r="BE228" s="67"/>
      <c r="BF228" s="67"/>
      <c r="BG228" s="67"/>
      <c r="BH228" s="67"/>
      <c r="BI228" s="67"/>
      <c r="BJ228" s="67"/>
      <c r="BK228" s="67"/>
      <c r="BL228" s="67"/>
      <c r="BM228" s="67"/>
      <c r="BN228" s="67"/>
      <c r="BO228" s="67"/>
      <c r="BP228" s="67"/>
      <c r="BQ228" s="67"/>
      <c r="BR228" s="67"/>
      <c r="BS228" s="67"/>
      <c r="BT228" s="67"/>
      <c r="BU228" s="67"/>
      <c r="BV228" s="67"/>
      <c r="BW228" s="67"/>
      <c r="BX228" s="67"/>
      <c r="BY228" s="67"/>
      <c r="BZ228" s="67"/>
      <c r="CA228" s="67"/>
      <c r="CB228" s="67"/>
      <c r="CC228" s="67"/>
      <c r="CD228" s="67"/>
      <c r="CE228" s="67"/>
      <c r="CF228" s="67"/>
      <c r="CG228" s="67"/>
      <c r="CH228" s="67"/>
      <c r="CI228" s="67"/>
      <c r="CJ228" s="67"/>
      <c r="CK228" s="67"/>
      <c r="CL228" s="67"/>
      <c r="CM228" s="67"/>
      <c r="CN228" s="67"/>
      <c r="CO228" s="67"/>
      <c r="CP228" s="67"/>
      <c r="CQ228" s="67"/>
      <c r="CR228" s="67"/>
      <c r="CS228" s="67"/>
      <c r="CT228" s="67"/>
      <c r="CU228" s="67"/>
      <c r="CV228" s="67"/>
      <c r="CW228" s="67"/>
      <c r="CX228" s="67"/>
      <c r="CY228" s="67"/>
      <c r="CZ228" s="67"/>
      <c r="DA228" s="67"/>
    </row>
    <row r="229" spans="1:105" x14ac:dyDescent="0.2">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c r="AQ229" s="67"/>
      <c r="AR229" s="67"/>
      <c r="AS229" s="67"/>
      <c r="AT229" s="67"/>
      <c r="AU229" s="67"/>
      <c r="AV229" s="67"/>
      <c r="AW229" s="67"/>
      <c r="AX229" s="67"/>
      <c r="AY229" s="67"/>
      <c r="AZ229" s="67"/>
      <c r="BA229" s="67"/>
      <c r="BB229" s="67"/>
      <c r="BC229" s="67"/>
      <c r="BD229" s="67"/>
      <c r="BE229" s="67"/>
      <c r="BF229" s="67"/>
      <c r="BG229" s="67"/>
      <c r="BH229" s="67"/>
      <c r="BI229" s="67"/>
      <c r="BJ229" s="67"/>
      <c r="BK229" s="67"/>
      <c r="BL229" s="67"/>
      <c r="BM229" s="67"/>
      <c r="BN229" s="67"/>
      <c r="BO229" s="67"/>
      <c r="BP229" s="67"/>
      <c r="BQ229" s="67"/>
      <c r="BR229" s="67"/>
      <c r="BS229" s="67"/>
      <c r="BT229" s="67"/>
      <c r="BU229" s="67"/>
      <c r="BV229" s="67"/>
      <c r="BW229" s="67"/>
      <c r="BX229" s="67"/>
      <c r="BY229" s="67"/>
      <c r="BZ229" s="67"/>
      <c r="CA229" s="67"/>
      <c r="CB229" s="67"/>
      <c r="CC229" s="67"/>
      <c r="CD229" s="67"/>
      <c r="CE229" s="67"/>
      <c r="CF229" s="67"/>
      <c r="CG229" s="67"/>
      <c r="CH229" s="67"/>
      <c r="CI229" s="67"/>
      <c r="CJ229" s="67"/>
      <c r="CK229" s="67"/>
      <c r="CL229" s="67"/>
      <c r="CM229" s="67"/>
      <c r="CN229" s="67"/>
      <c r="CO229" s="67"/>
      <c r="CP229" s="67"/>
      <c r="CQ229" s="67"/>
      <c r="CR229" s="67"/>
      <c r="CS229" s="67"/>
      <c r="CT229" s="67"/>
      <c r="CU229" s="67"/>
      <c r="CV229" s="67"/>
      <c r="CW229" s="67"/>
      <c r="CX229" s="67"/>
      <c r="CY229" s="67"/>
      <c r="CZ229" s="67"/>
      <c r="DA229" s="67"/>
    </row>
    <row r="230" spans="1:105" x14ac:dyDescent="0.2">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c r="AQ230" s="67"/>
      <c r="AR230" s="67"/>
      <c r="AS230" s="67"/>
      <c r="AT230" s="67"/>
      <c r="AU230" s="67"/>
      <c r="AV230" s="67"/>
      <c r="AW230" s="67"/>
      <c r="AX230" s="67"/>
      <c r="AY230" s="67"/>
      <c r="AZ230" s="67"/>
      <c r="BA230" s="67"/>
      <c r="BB230" s="67"/>
      <c r="BC230" s="67"/>
      <c r="BD230" s="67"/>
      <c r="BE230" s="67"/>
      <c r="BF230" s="67"/>
      <c r="BG230" s="67"/>
      <c r="BH230" s="67"/>
      <c r="BI230" s="67"/>
      <c r="BJ230" s="67"/>
      <c r="BK230" s="67"/>
      <c r="BL230" s="67"/>
      <c r="BM230" s="67"/>
      <c r="BN230" s="67"/>
      <c r="BO230" s="67"/>
      <c r="BP230" s="67"/>
      <c r="BQ230" s="67"/>
      <c r="BR230" s="67"/>
      <c r="BS230" s="67"/>
      <c r="BT230" s="67"/>
      <c r="BU230" s="67"/>
      <c r="BV230" s="67"/>
      <c r="BW230" s="67"/>
      <c r="BX230" s="67"/>
      <c r="BY230" s="67"/>
      <c r="BZ230" s="67"/>
      <c r="CA230" s="67"/>
      <c r="CB230" s="67"/>
      <c r="CC230" s="67"/>
      <c r="CD230" s="67"/>
      <c r="CE230" s="67"/>
      <c r="CF230" s="67"/>
      <c r="CG230" s="67"/>
      <c r="CH230" s="67"/>
      <c r="CI230" s="67"/>
      <c r="CJ230" s="67"/>
      <c r="CK230" s="67"/>
      <c r="CL230" s="67"/>
      <c r="CM230" s="67"/>
      <c r="CN230" s="67"/>
      <c r="CO230" s="67"/>
      <c r="CP230" s="67"/>
      <c r="CQ230" s="67"/>
      <c r="CR230" s="67"/>
      <c r="CS230" s="67"/>
      <c r="CT230" s="67"/>
      <c r="CU230" s="67"/>
      <c r="CV230" s="67"/>
      <c r="CW230" s="67"/>
      <c r="CX230" s="67"/>
      <c r="CY230" s="67"/>
      <c r="CZ230" s="67"/>
      <c r="DA230" s="67"/>
    </row>
    <row r="231" spans="1:105" x14ac:dyDescent="0.2">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c r="AQ231" s="67"/>
      <c r="AR231" s="67"/>
      <c r="AS231" s="67"/>
      <c r="AT231" s="67"/>
      <c r="AU231" s="67"/>
      <c r="AV231" s="67"/>
      <c r="AW231" s="67"/>
      <c r="AX231" s="67"/>
      <c r="AY231" s="67"/>
      <c r="AZ231" s="67"/>
      <c r="BA231" s="67"/>
      <c r="BB231" s="67"/>
      <c r="BC231" s="67"/>
      <c r="BD231" s="67"/>
      <c r="BE231" s="67"/>
      <c r="BF231" s="67"/>
      <c r="BG231" s="67"/>
      <c r="BH231" s="67"/>
      <c r="BI231" s="67"/>
      <c r="BJ231" s="67"/>
      <c r="BK231" s="67"/>
      <c r="BL231" s="67"/>
      <c r="BM231" s="67"/>
      <c r="BN231" s="67"/>
      <c r="BO231" s="67"/>
      <c r="BP231" s="67"/>
      <c r="BQ231" s="67"/>
      <c r="BR231" s="67"/>
      <c r="BS231" s="67"/>
      <c r="BT231" s="67"/>
      <c r="BU231" s="67"/>
      <c r="BV231" s="67"/>
      <c r="BW231" s="67"/>
      <c r="BX231" s="67"/>
      <c r="BY231" s="67"/>
      <c r="BZ231" s="67"/>
      <c r="CA231" s="67"/>
      <c r="CB231" s="67"/>
      <c r="CC231" s="67"/>
      <c r="CD231" s="67"/>
      <c r="CE231" s="67"/>
      <c r="CF231" s="67"/>
      <c r="CG231" s="67"/>
      <c r="CH231" s="67"/>
      <c r="CI231" s="67"/>
      <c r="CJ231" s="67"/>
      <c r="CK231" s="67"/>
      <c r="CL231" s="67"/>
      <c r="CM231" s="67"/>
      <c r="CN231" s="67"/>
      <c r="CO231" s="67"/>
      <c r="CP231" s="67"/>
      <c r="CQ231" s="67"/>
      <c r="CR231" s="67"/>
      <c r="CS231" s="67"/>
      <c r="CT231" s="67"/>
      <c r="CU231" s="67"/>
      <c r="CV231" s="67"/>
      <c r="CW231" s="67"/>
      <c r="CX231" s="67"/>
      <c r="CY231" s="67"/>
      <c r="CZ231" s="67"/>
      <c r="DA231" s="67"/>
    </row>
    <row r="232" spans="1:105" x14ac:dyDescent="0.2">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c r="AQ232" s="67"/>
      <c r="AR232" s="67"/>
      <c r="AS232" s="67"/>
      <c r="AT232" s="67"/>
      <c r="AU232" s="67"/>
      <c r="AV232" s="67"/>
      <c r="AW232" s="67"/>
      <c r="AX232" s="67"/>
      <c r="AY232" s="67"/>
      <c r="AZ232" s="67"/>
      <c r="BA232" s="67"/>
      <c r="BB232" s="67"/>
      <c r="BC232" s="67"/>
      <c r="BD232" s="67"/>
      <c r="BE232" s="67"/>
      <c r="BF232" s="67"/>
      <c r="BG232" s="67"/>
      <c r="BH232" s="67"/>
      <c r="BI232" s="67"/>
      <c r="BJ232" s="67"/>
      <c r="BK232" s="67"/>
      <c r="BL232" s="67"/>
      <c r="BM232" s="67"/>
      <c r="BN232" s="67"/>
      <c r="BO232" s="67"/>
      <c r="BP232" s="67"/>
      <c r="BQ232" s="67"/>
      <c r="BR232" s="67"/>
      <c r="BS232" s="67"/>
      <c r="BT232" s="67"/>
      <c r="BU232" s="67"/>
      <c r="BV232" s="67"/>
      <c r="BW232" s="67"/>
      <c r="BX232" s="67"/>
      <c r="BY232" s="67"/>
      <c r="BZ232" s="67"/>
      <c r="CA232" s="67"/>
      <c r="CB232" s="67"/>
      <c r="CC232" s="67"/>
      <c r="CD232" s="67"/>
      <c r="CE232" s="67"/>
      <c r="CF232" s="67"/>
      <c r="CG232" s="67"/>
      <c r="CH232" s="67"/>
      <c r="CI232" s="67"/>
      <c r="CJ232" s="67"/>
      <c r="CK232" s="67"/>
      <c r="CL232" s="67"/>
      <c r="CM232" s="67"/>
      <c r="CN232" s="67"/>
      <c r="CO232" s="67"/>
      <c r="CP232" s="67"/>
      <c r="CQ232" s="67"/>
      <c r="CR232" s="67"/>
      <c r="CS232" s="67"/>
      <c r="CT232" s="67"/>
      <c r="CU232" s="67"/>
      <c r="CV232" s="67"/>
      <c r="CW232" s="67"/>
      <c r="CX232" s="67"/>
      <c r="CY232" s="67"/>
      <c r="CZ232" s="67"/>
      <c r="DA232" s="67"/>
    </row>
    <row r="233" spans="1:105" x14ac:dyDescent="0.2">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c r="AQ233" s="67"/>
      <c r="AR233" s="67"/>
      <c r="AS233" s="67"/>
      <c r="AT233" s="67"/>
      <c r="AU233" s="67"/>
      <c r="AV233" s="67"/>
      <c r="AW233" s="67"/>
      <c r="AX233" s="67"/>
      <c r="AY233" s="67"/>
      <c r="AZ233" s="67"/>
      <c r="BA233" s="67"/>
      <c r="BB233" s="67"/>
      <c r="BC233" s="67"/>
      <c r="BD233" s="67"/>
      <c r="BE233" s="67"/>
      <c r="BF233" s="67"/>
      <c r="BG233" s="67"/>
      <c r="BH233" s="67"/>
      <c r="BI233" s="67"/>
      <c r="BJ233" s="67"/>
      <c r="BK233" s="67"/>
      <c r="BL233" s="67"/>
      <c r="BM233" s="67"/>
      <c r="BN233" s="67"/>
      <c r="BO233" s="67"/>
      <c r="BP233" s="67"/>
      <c r="BQ233" s="67"/>
      <c r="BR233" s="67"/>
      <c r="BS233" s="67"/>
      <c r="BT233" s="67"/>
      <c r="BU233" s="67"/>
      <c r="BV233" s="67"/>
      <c r="BW233" s="67"/>
      <c r="BX233" s="67"/>
      <c r="BY233" s="67"/>
      <c r="BZ233" s="67"/>
      <c r="CA233" s="67"/>
      <c r="CB233" s="67"/>
      <c r="CC233" s="67"/>
      <c r="CD233" s="67"/>
      <c r="CE233" s="67"/>
      <c r="CF233" s="67"/>
      <c r="CG233" s="67"/>
      <c r="CH233" s="67"/>
      <c r="CI233" s="67"/>
      <c r="CJ233" s="67"/>
      <c r="CK233" s="67"/>
      <c r="CL233" s="67"/>
      <c r="CM233" s="67"/>
      <c r="CN233" s="67"/>
      <c r="CO233" s="67"/>
      <c r="CP233" s="67"/>
      <c r="CQ233" s="67"/>
      <c r="CR233" s="67"/>
      <c r="CS233" s="67"/>
      <c r="CT233" s="67"/>
      <c r="CU233" s="67"/>
      <c r="CV233" s="67"/>
      <c r="CW233" s="67"/>
      <c r="CX233" s="67"/>
      <c r="CY233" s="67"/>
      <c r="CZ233" s="67"/>
      <c r="DA233" s="67"/>
    </row>
    <row r="234" spans="1:105" x14ac:dyDescent="0.2">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c r="AQ234" s="67"/>
      <c r="AR234" s="67"/>
      <c r="AS234" s="67"/>
      <c r="AT234" s="67"/>
      <c r="AU234" s="67"/>
      <c r="AV234" s="67"/>
      <c r="AW234" s="67"/>
      <c r="AX234" s="67"/>
      <c r="AY234" s="67"/>
      <c r="AZ234" s="67"/>
      <c r="BA234" s="67"/>
      <c r="BB234" s="67"/>
      <c r="BC234" s="67"/>
      <c r="BD234" s="67"/>
      <c r="BE234" s="67"/>
      <c r="BF234" s="67"/>
      <c r="BG234" s="67"/>
      <c r="BH234" s="67"/>
      <c r="BI234" s="67"/>
      <c r="BJ234" s="67"/>
      <c r="BK234" s="67"/>
      <c r="BL234" s="67"/>
      <c r="BM234" s="67"/>
      <c r="BN234" s="67"/>
      <c r="BO234" s="67"/>
      <c r="BP234" s="67"/>
      <c r="BQ234" s="67"/>
      <c r="BR234" s="67"/>
      <c r="BS234" s="67"/>
      <c r="BT234" s="67"/>
      <c r="BU234" s="67"/>
      <c r="BV234" s="67"/>
      <c r="BW234" s="67"/>
      <c r="BX234" s="67"/>
      <c r="BY234" s="67"/>
      <c r="BZ234" s="67"/>
      <c r="CA234" s="67"/>
      <c r="CB234" s="67"/>
      <c r="CC234" s="67"/>
      <c r="CD234" s="67"/>
      <c r="CE234" s="67"/>
      <c r="CF234" s="67"/>
      <c r="CG234" s="67"/>
      <c r="CH234" s="67"/>
      <c r="CI234" s="67"/>
      <c r="CJ234" s="67"/>
      <c r="CK234" s="67"/>
      <c r="CL234" s="67"/>
      <c r="CM234" s="67"/>
      <c r="CN234" s="67"/>
      <c r="CO234" s="67"/>
      <c r="CP234" s="67"/>
      <c r="CQ234" s="67"/>
      <c r="CR234" s="67"/>
      <c r="CS234" s="67"/>
      <c r="CT234" s="67"/>
      <c r="CU234" s="67"/>
      <c r="CV234" s="67"/>
      <c r="CW234" s="67"/>
      <c r="CX234" s="67"/>
      <c r="CY234" s="67"/>
      <c r="CZ234" s="67"/>
      <c r="DA234" s="67"/>
    </row>
    <row r="235" spans="1:105" x14ac:dyDescent="0.2">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c r="AQ235" s="67"/>
      <c r="AR235" s="67"/>
      <c r="AS235" s="67"/>
      <c r="AT235" s="67"/>
      <c r="AU235" s="67"/>
      <c r="AV235" s="67"/>
      <c r="AW235" s="67"/>
      <c r="AX235" s="67"/>
      <c r="AY235" s="67"/>
      <c r="AZ235" s="67"/>
      <c r="BA235" s="67"/>
      <c r="BB235" s="67"/>
      <c r="BC235" s="67"/>
      <c r="BD235" s="67"/>
      <c r="BE235" s="67"/>
      <c r="BF235" s="67"/>
      <c r="BG235" s="67"/>
      <c r="BH235" s="67"/>
      <c r="BI235" s="67"/>
      <c r="BJ235" s="67"/>
      <c r="BK235" s="67"/>
      <c r="BL235" s="67"/>
      <c r="BM235" s="67"/>
      <c r="BN235" s="67"/>
      <c r="BO235" s="67"/>
      <c r="BP235" s="67"/>
      <c r="BQ235" s="67"/>
      <c r="BR235" s="67"/>
      <c r="BS235" s="67"/>
      <c r="BT235" s="67"/>
      <c r="BU235" s="67"/>
      <c r="BV235" s="67"/>
      <c r="BW235" s="67"/>
      <c r="BX235" s="67"/>
      <c r="BY235" s="67"/>
      <c r="BZ235" s="67"/>
      <c r="CA235" s="67"/>
      <c r="CB235" s="67"/>
      <c r="CC235" s="67"/>
      <c r="CD235" s="67"/>
      <c r="CE235" s="67"/>
      <c r="CF235" s="67"/>
      <c r="CG235" s="67"/>
      <c r="CH235" s="67"/>
      <c r="CI235" s="67"/>
      <c r="CJ235" s="67"/>
      <c r="CK235" s="67"/>
      <c r="CL235" s="67"/>
      <c r="CM235" s="67"/>
      <c r="CN235" s="67"/>
      <c r="CO235" s="67"/>
      <c r="CP235" s="67"/>
      <c r="CQ235" s="67"/>
      <c r="CR235" s="67"/>
      <c r="CS235" s="67"/>
      <c r="CT235" s="67"/>
      <c r="CU235" s="67"/>
      <c r="CV235" s="67"/>
      <c r="CW235" s="67"/>
      <c r="CX235" s="67"/>
      <c r="CY235" s="67"/>
      <c r="CZ235" s="67"/>
      <c r="DA235" s="67"/>
    </row>
    <row r="236" spans="1:105" x14ac:dyDescent="0.2">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c r="AQ236" s="67"/>
      <c r="AR236" s="67"/>
      <c r="AS236" s="67"/>
      <c r="AT236" s="67"/>
      <c r="AU236" s="67"/>
      <c r="AV236" s="67"/>
      <c r="AW236" s="67"/>
      <c r="AX236" s="67"/>
      <c r="AY236" s="67"/>
      <c r="AZ236" s="67"/>
      <c r="BA236" s="67"/>
      <c r="BB236" s="67"/>
      <c r="BC236" s="67"/>
      <c r="BD236" s="67"/>
      <c r="BE236" s="67"/>
      <c r="BF236" s="67"/>
      <c r="BG236" s="67"/>
      <c r="BH236" s="67"/>
      <c r="BI236" s="67"/>
      <c r="BJ236" s="67"/>
      <c r="BK236" s="67"/>
      <c r="BL236" s="67"/>
      <c r="BM236" s="67"/>
      <c r="BN236" s="67"/>
      <c r="BO236" s="67"/>
      <c r="BP236" s="67"/>
      <c r="BQ236" s="67"/>
      <c r="BR236" s="67"/>
      <c r="BS236" s="67"/>
      <c r="BT236" s="67"/>
      <c r="BU236" s="67"/>
      <c r="BV236" s="67"/>
      <c r="BW236" s="67"/>
      <c r="BX236" s="67"/>
      <c r="BY236" s="67"/>
      <c r="BZ236" s="67"/>
      <c r="CA236" s="67"/>
      <c r="CB236" s="67"/>
      <c r="CC236" s="67"/>
      <c r="CD236" s="67"/>
      <c r="CE236" s="67"/>
      <c r="CF236" s="67"/>
      <c r="CG236" s="67"/>
      <c r="CH236" s="67"/>
      <c r="CI236" s="67"/>
      <c r="CJ236" s="67"/>
      <c r="CK236" s="67"/>
      <c r="CL236" s="67"/>
      <c r="CM236" s="67"/>
      <c r="CN236" s="67"/>
      <c r="CO236" s="67"/>
      <c r="CP236" s="67"/>
      <c r="CQ236" s="67"/>
      <c r="CR236" s="67"/>
      <c r="CS236" s="67"/>
      <c r="CT236" s="67"/>
      <c r="CU236" s="67"/>
      <c r="CV236" s="67"/>
      <c r="CW236" s="67"/>
      <c r="CX236" s="67"/>
      <c r="CY236" s="67"/>
      <c r="CZ236" s="67"/>
      <c r="DA236" s="67"/>
    </row>
    <row r="237" spans="1:105" x14ac:dyDescent="0.2">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c r="AQ237" s="67"/>
      <c r="AR237" s="67"/>
      <c r="AS237" s="67"/>
      <c r="AT237" s="67"/>
      <c r="AU237" s="67"/>
      <c r="AV237" s="67"/>
      <c r="AW237" s="67"/>
      <c r="AX237" s="67"/>
      <c r="AY237" s="67"/>
      <c r="AZ237" s="67"/>
      <c r="BA237" s="67"/>
      <c r="BB237" s="67"/>
      <c r="BC237" s="67"/>
      <c r="BD237" s="67"/>
      <c r="BE237" s="67"/>
      <c r="BF237" s="67"/>
      <c r="BG237" s="67"/>
      <c r="BH237" s="67"/>
      <c r="BI237" s="67"/>
      <c r="BJ237" s="67"/>
      <c r="BK237" s="67"/>
      <c r="BL237" s="67"/>
      <c r="BM237" s="67"/>
      <c r="BN237" s="67"/>
      <c r="BO237" s="67"/>
      <c r="BP237" s="67"/>
      <c r="BQ237" s="67"/>
      <c r="BR237" s="67"/>
      <c r="BS237" s="67"/>
      <c r="BT237" s="67"/>
      <c r="BU237" s="67"/>
      <c r="BV237" s="67"/>
      <c r="BW237" s="67"/>
      <c r="BX237" s="67"/>
      <c r="BY237" s="67"/>
      <c r="BZ237" s="67"/>
      <c r="CA237" s="67"/>
      <c r="CB237" s="67"/>
      <c r="CC237" s="67"/>
      <c r="CD237" s="67"/>
      <c r="CE237" s="67"/>
      <c r="CF237" s="67"/>
      <c r="CG237" s="67"/>
      <c r="CH237" s="67"/>
      <c r="CI237" s="67"/>
      <c r="CJ237" s="67"/>
      <c r="CK237" s="67"/>
      <c r="CL237" s="67"/>
      <c r="CM237" s="67"/>
      <c r="CN237" s="67"/>
      <c r="CO237" s="67"/>
      <c r="CP237" s="67"/>
      <c r="CQ237" s="67"/>
      <c r="CR237" s="67"/>
      <c r="CS237" s="67"/>
      <c r="CT237" s="67"/>
      <c r="CU237" s="67"/>
      <c r="CV237" s="67"/>
      <c r="CW237" s="67"/>
      <c r="CX237" s="67"/>
      <c r="CY237" s="67"/>
      <c r="CZ237" s="67"/>
      <c r="DA237" s="67"/>
    </row>
    <row r="238" spans="1:105" x14ac:dyDescent="0.2">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c r="AQ238" s="67"/>
      <c r="AR238" s="67"/>
      <c r="AS238" s="67"/>
      <c r="AT238" s="67"/>
      <c r="AU238" s="67"/>
      <c r="AV238" s="67"/>
      <c r="AW238" s="67"/>
      <c r="AX238" s="67"/>
      <c r="AY238" s="67"/>
      <c r="AZ238" s="67"/>
      <c r="BA238" s="67"/>
      <c r="BB238" s="67"/>
      <c r="BC238" s="67"/>
      <c r="BD238" s="67"/>
      <c r="BE238" s="67"/>
      <c r="BF238" s="67"/>
      <c r="BG238" s="67"/>
      <c r="BH238" s="67"/>
      <c r="BI238" s="67"/>
      <c r="BJ238" s="67"/>
      <c r="BK238" s="67"/>
      <c r="BL238" s="67"/>
      <c r="BM238" s="67"/>
      <c r="BN238" s="67"/>
      <c r="BO238" s="67"/>
      <c r="BP238" s="67"/>
      <c r="BQ238" s="67"/>
      <c r="BR238" s="67"/>
      <c r="BS238" s="67"/>
      <c r="BT238" s="67"/>
      <c r="BU238" s="67"/>
      <c r="BV238" s="67"/>
      <c r="BW238" s="67"/>
      <c r="BX238" s="67"/>
      <c r="BY238" s="67"/>
      <c r="BZ238" s="67"/>
      <c r="CA238" s="67"/>
      <c r="CB238" s="67"/>
      <c r="CC238" s="67"/>
      <c r="CD238" s="67"/>
      <c r="CE238" s="67"/>
      <c r="CF238" s="67"/>
      <c r="CG238" s="67"/>
      <c r="CH238" s="67"/>
      <c r="CI238" s="67"/>
      <c r="CJ238" s="67"/>
      <c r="CK238" s="67"/>
      <c r="CL238" s="67"/>
      <c r="CM238" s="67"/>
      <c r="CN238" s="67"/>
      <c r="CO238" s="67"/>
      <c r="CP238" s="67"/>
      <c r="CQ238" s="67"/>
      <c r="CR238" s="67"/>
      <c r="CS238" s="67"/>
      <c r="CT238" s="67"/>
      <c r="CU238" s="67"/>
      <c r="CV238" s="67"/>
      <c r="CW238" s="67"/>
      <c r="CX238" s="67"/>
      <c r="CY238" s="67"/>
      <c r="CZ238" s="67"/>
      <c r="DA238" s="67"/>
    </row>
    <row r="239" spans="1:105" x14ac:dyDescent="0.2">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c r="AQ239" s="67"/>
      <c r="AR239" s="67"/>
      <c r="AS239" s="67"/>
      <c r="AT239" s="67"/>
      <c r="AU239" s="67"/>
      <c r="AV239" s="67"/>
      <c r="AW239" s="67"/>
      <c r="AX239" s="67"/>
      <c r="AY239" s="67"/>
      <c r="AZ239" s="67"/>
      <c r="BA239" s="67"/>
      <c r="BB239" s="67"/>
      <c r="BC239" s="67"/>
      <c r="BD239" s="67"/>
      <c r="BE239" s="67"/>
      <c r="BF239" s="67"/>
      <c r="BG239" s="67"/>
      <c r="BH239" s="67"/>
      <c r="BI239" s="67"/>
      <c r="BJ239" s="67"/>
      <c r="BK239" s="67"/>
      <c r="BL239" s="67"/>
      <c r="BM239" s="67"/>
      <c r="BN239" s="67"/>
      <c r="BO239" s="67"/>
      <c r="BP239" s="67"/>
      <c r="BQ239" s="67"/>
      <c r="BR239" s="67"/>
      <c r="BS239" s="67"/>
      <c r="BT239" s="67"/>
      <c r="BU239" s="67"/>
      <c r="BV239" s="67"/>
      <c r="BW239" s="67"/>
      <c r="BX239" s="67"/>
      <c r="BY239" s="67"/>
      <c r="BZ239" s="67"/>
      <c r="CA239" s="67"/>
      <c r="CB239" s="67"/>
      <c r="CC239" s="67"/>
      <c r="CD239" s="67"/>
      <c r="CE239" s="67"/>
      <c r="CF239" s="67"/>
      <c r="CG239" s="67"/>
      <c r="CH239" s="67"/>
      <c r="CI239" s="67"/>
      <c r="CJ239" s="67"/>
      <c r="CK239" s="67"/>
      <c r="CL239" s="67"/>
      <c r="CM239" s="67"/>
      <c r="CN239" s="67"/>
      <c r="CO239" s="67"/>
      <c r="CP239" s="67"/>
      <c r="CQ239" s="67"/>
      <c r="CR239" s="67"/>
      <c r="CS239" s="67"/>
      <c r="CT239" s="67"/>
      <c r="CU239" s="67"/>
      <c r="CV239" s="67"/>
      <c r="CW239" s="67"/>
      <c r="CX239" s="67"/>
      <c r="CY239" s="67"/>
      <c r="CZ239" s="67"/>
      <c r="DA239" s="67"/>
    </row>
    <row r="240" spans="1:105" x14ac:dyDescent="0.2">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c r="AQ240" s="67"/>
      <c r="AR240" s="67"/>
      <c r="AS240" s="67"/>
      <c r="AT240" s="67"/>
      <c r="AU240" s="67"/>
      <c r="AV240" s="67"/>
      <c r="AW240" s="67"/>
      <c r="AX240" s="67"/>
      <c r="AY240" s="67"/>
      <c r="AZ240" s="67"/>
      <c r="BA240" s="67"/>
      <c r="BB240" s="67"/>
      <c r="BC240" s="67"/>
      <c r="BD240" s="67"/>
      <c r="BE240" s="67"/>
      <c r="BF240" s="67"/>
      <c r="BG240" s="67"/>
      <c r="BH240" s="67"/>
      <c r="BI240" s="67"/>
      <c r="BJ240" s="67"/>
      <c r="BK240" s="67"/>
      <c r="BL240" s="67"/>
      <c r="BM240" s="67"/>
      <c r="BN240" s="67"/>
      <c r="BO240" s="67"/>
      <c r="BP240" s="67"/>
      <c r="BQ240" s="67"/>
      <c r="BR240" s="67"/>
      <c r="BS240" s="67"/>
      <c r="BT240" s="67"/>
      <c r="BU240" s="67"/>
      <c r="BV240" s="67"/>
      <c r="BW240" s="67"/>
      <c r="BX240" s="67"/>
      <c r="BY240" s="67"/>
      <c r="BZ240" s="67"/>
      <c r="CA240" s="67"/>
      <c r="CB240" s="67"/>
      <c r="CC240" s="67"/>
      <c r="CD240" s="67"/>
      <c r="CE240" s="67"/>
      <c r="CF240" s="67"/>
      <c r="CG240" s="67"/>
      <c r="CH240" s="67"/>
      <c r="CI240" s="67"/>
      <c r="CJ240" s="67"/>
      <c r="CK240" s="67"/>
      <c r="CL240" s="67"/>
      <c r="CM240" s="67"/>
      <c r="CN240" s="67"/>
      <c r="CO240" s="67"/>
      <c r="CP240" s="67"/>
      <c r="CQ240" s="67"/>
      <c r="CR240" s="67"/>
      <c r="CS240" s="67"/>
      <c r="CT240" s="67"/>
      <c r="CU240" s="67"/>
      <c r="CV240" s="67"/>
      <c r="CW240" s="67"/>
      <c r="CX240" s="67"/>
      <c r="CY240" s="67"/>
      <c r="CZ240" s="67"/>
      <c r="DA240" s="67"/>
    </row>
    <row r="241" spans="1:105" x14ac:dyDescent="0.2">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c r="AQ241" s="67"/>
      <c r="AR241" s="67"/>
      <c r="AS241" s="67"/>
      <c r="AT241" s="67"/>
      <c r="AU241" s="67"/>
      <c r="AV241" s="67"/>
      <c r="AW241" s="67"/>
      <c r="AX241" s="67"/>
      <c r="AY241" s="67"/>
      <c r="AZ241" s="67"/>
      <c r="BA241" s="67"/>
      <c r="BB241" s="67"/>
      <c r="BC241" s="67"/>
      <c r="BD241" s="67"/>
      <c r="BE241" s="67"/>
      <c r="BF241" s="67"/>
      <c r="BG241" s="67"/>
      <c r="BH241" s="67"/>
      <c r="BI241" s="67"/>
      <c r="BJ241" s="67"/>
      <c r="BK241" s="67"/>
      <c r="BL241" s="67"/>
      <c r="BM241" s="67"/>
      <c r="BN241" s="67"/>
      <c r="BO241" s="67"/>
      <c r="BP241" s="67"/>
      <c r="BQ241" s="67"/>
      <c r="BR241" s="67"/>
      <c r="BS241" s="67"/>
      <c r="BT241" s="67"/>
      <c r="BU241" s="67"/>
      <c r="BV241" s="67"/>
      <c r="BW241" s="67"/>
      <c r="BX241" s="67"/>
      <c r="BY241" s="67"/>
      <c r="BZ241" s="67"/>
      <c r="CA241" s="67"/>
      <c r="CB241" s="67"/>
      <c r="CC241" s="67"/>
      <c r="CD241" s="67"/>
      <c r="CE241" s="67"/>
      <c r="CF241" s="67"/>
      <c r="CG241" s="67"/>
      <c r="CH241" s="67"/>
      <c r="CI241" s="67"/>
      <c r="CJ241" s="67"/>
      <c r="CK241" s="67"/>
      <c r="CL241" s="67"/>
      <c r="CM241" s="67"/>
      <c r="CN241" s="67"/>
      <c r="CO241" s="67"/>
      <c r="CP241" s="67"/>
      <c r="CQ241" s="67"/>
      <c r="CR241" s="67"/>
      <c r="CS241" s="67"/>
      <c r="CT241" s="67"/>
      <c r="CU241" s="67"/>
      <c r="CV241" s="67"/>
      <c r="CW241" s="67"/>
      <c r="CX241" s="67"/>
      <c r="CY241" s="67"/>
      <c r="CZ241" s="67"/>
      <c r="DA241" s="67"/>
    </row>
    <row r="242" spans="1:105" x14ac:dyDescent="0.2">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c r="AQ242" s="67"/>
      <c r="AR242" s="67"/>
      <c r="AS242" s="67"/>
      <c r="AT242" s="67"/>
      <c r="AU242" s="67"/>
      <c r="AV242" s="67"/>
      <c r="AW242" s="67"/>
      <c r="AX242" s="67"/>
      <c r="AY242" s="67"/>
      <c r="AZ242" s="67"/>
      <c r="BA242" s="67"/>
      <c r="BB242" s="67"/>
      <c r="BC242" s="67"/>
      <c r="BD242" s="67"/>
      <c r="BE242" s="67"/>
      <c r="BF242" s="67"/>
      <c r="BG242" s="67"/>
      <c r="BH242" s="67"/>
      <c r="BI242" s="67"/>
      <c r="BJ242" s="67"/>
      <c r="BK242" s="67"/>
      <c r="BL242" s="67"/>
      <c r="BM242" s="67"/>
      <c r="BN242" s="67"/>
      <c r="BO242" s="67"/>
      <c r="BP242" s="67"/>
      <c r="BQ242" s="67"/>
      <c r="BR242" s="67"/>
      <c r="BS242" s="67"/>
      <c r="BT242" s="67"/>
      <c r="BU242" s="67"/>
      <c r="BV242" s="67"/>
      <c r="BW242" s="67"/>
      <c r="BX242" s="67"/>
      <c r="BY242" s="67"/>
      <c r="BZ242" s="67"/>
      <c r="CA242" s="67"/>
      <c r="CB242" s="67"/>
      <c r="CC242" s="67"/>
      <c r="CD242" s="67"/>
      <c r="CE242" s="67"/>
      <c r="CF242" s="67"/>
      <c r="CG242" s="67"/>
      <c r="CH242" s="67"/>
      <c r="CI242" s="67"/>
      <c r="CJ242" s="67"/>
      <c r="CK242" s="67"/>
      <c r="CL242" s="67"/>
      <c r="CM242" s="67"/>
      <c r="CN242" s="67"/>
      <c r="CO242" s="67"/>
      <c r="CP242" s="67"/>
      <c r="CQ242" s="67"/>
      <c r="CR242" s="67"/>
      <c r="CS242" s="67"/>
      <c r="CT242" s="67"/>
      <c r="CU242" s="67"/>
      <c r="CV242" s="67"/>
      <c r="CW242" s="67"/>
      <c r="CX242" s="67"/>
      <c r="CY242" s="67"/>
      <c r="CZ242" s="67"/>
      <c r="DA242" s="67"/>
    </row>
    <row r="243" spans="1:105" x14ac:dyDescent="0.2">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c r="AQ243" s="67"/>
      <c r="AR243" s="67"/>
      <c r="AS243" s="67"/>
      <c r="AT243" s="67"/>
      <c r="AU243" s="67"/>
      <c r="AV243" s="67"/>
      <c r="AW243" s="67"/>
      <c r="AX243" s="67"/>
      <c r="AY243" s="67"/>
      <c r="AZ243" s="67"/>
      <c r="BA243" s="67"/>
      <c r="BB243" s="67"/>
      <c r="BC243" s="67"/>
      <c r="BD243" s="67"/>
      <c r="BE243" s="67"/>
      <c r="BF243" s="67"/>
      <c r="BG243" s="67"/>
      <c r="BH243" s="67"/>
      <c r="BI243" s="67"/>
      <c r="BJ243" s="67"/>
      <c r="BK243" s="67"/>
      <c r="BL243" s="67"/>
      <c r="BM243" s="67"/>
      <c r="BN243" s="67"/>
      <c r="BO243" s="67"/>
      <c r="BP243" s="67"/>
      <c r="BQ243" s="67"/>
      <c r="BR243" s="67"/>
      <c r="BS243" s="67"/>
      <c r="BT243" s="67"/>
      <c r="BU243" s="67"/>
      <c r="BV243" s="67"/>
      <c r="BW243" s="67"/>
      <c r="BX243" s="67"/>
      <c r="BY243" s="67"/>
      <c r="BZ243" s="67"/>
      <c r="CA243" s="67"/>
      <c r="CB243" s="67"/>
      <c r="CC243" s="67"/>
      <c r="CD243" s="67"/>
      <c r="CE243" s="67"/>
      <c r="CF243" s="67"/>
      <c r="CG243" s="67"/>
      <c r="CH243" s="67"/>
      <c r="CI243" s="67"/>
      <c r="CJ243" s="67"/>
      <c r="CK243" s="67"/>
      <c r="CL243" s="67"/>
      <c r="CM243" s="67"/>
      <c r="CN243" s="67"/>
      <c r="CO243" s="67"/>
      <c r="CP243" s="67"/>
      <c r="CQ243" s="67"/>
      <c r="CR243" s="67"/>
      <c r="CS243" s="67"/>
      <c r="CT243" s="67"/>
      <c r="CU243" s="67"/>
      <c r="CV243" s="67"/>
      <c r="CW243" s="67"/>
      <c r="CX243" s="67"/>
      <c r="CY243" s="67"/>
      <c r="CZ243" s="67"/>
      <c r="DA243" s="67"/>
    </row>
    <row r="244" spans="1:105" x14ac:dyDescent="0.2">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c r="AQ244" s="67"/>
      <c r="AR244" s="67"/>
      <c r="AS244" s="67"/>
      <c r="AT244" s="67"/>
      <c r="AU244" s="67"/>
      <c r="AV244" s="67"/>
      <c r="AW244" s="67"/>
      <c r="AX244" s="67"/>
      <c r="AY244" s="67"/>
      <c r="AZ244" s="67"/>
      <c r="BA244" s="67"/>
      <c r="BB244" s="67"/>
      <c r="BC244" s="67"/>
      <c r="BD244" s="67"/>
      <c r="BE244" s="67"/>
      <c r="BF244" s="67"/>
      <c r="BG244" s="67"/>
      <c r="BH244" s="67"/>
      <c r="BI244" s="67"/>
      <c r="BJ244" s="67"/>
      <c r="BK244" s="67"/>
      <c r="BL244" s="67"/>
      <c r="BM244" s="67"/>
      <c r="BN244" s="67"/>
      <c r="BO244" s="67"/>
      <c r="BP244" s="67"/>
      <c r="BQ244" s="67"/>
      <c r="BR244" s="67"/>
      <c r="BS244" s="67"/>
      <c r="BT244" s="67"/>
      <c r="BU244" s="67"/>
      <c r="BV244" s="67"/>
      <c r="BW244" s="67"/>
      <c r="BX244" s="67"/>
      <c r="BY244" s="67"/>
      <c r="BZ244" s="67"/>
      <c r="CA244" s="67"/>
      <c r="CB244" s="67"/>
      <c r="CC244" s="67"/>
      <c r="CD244" s="67"/>
      <c r="CE244" s="67"/>
      <c r="CF244" s="67"/>
      <c r="CG244" s="67"/>
      <c r="CH244" s="67"/>
      <c r="CI244" s="67"/>
      <c r="CJ244" s="67"/>
      <c r="CK244" s="67"/>
      <c r="CL244" s="67"/>
      <c r="CM244" s="67"/>
      <c r="CN244" s="67"/>
      <c r="CO244" s="67"/>
      <c r="CP244" s="67"/>
      <c r="CQ244" s="67"/>
      <c r="CR244" s="67"/>
      <c r="CS244" s="67"/>
      <c r="CT244" s="67"/>
      <c r="CU244" s="67"/>
      <c r="CV244" s="67"/>
      <c r="CW244" s="67"/>
      <c r="CX244" s="67"/>
      <c r="CY244" s="67"/>
      <c r="CZ244" s="67"/>
      <c r="DA244" s="67"/>
    </row>
    <row r="245" spans="1:105" x14ac:dyDescent="0.2">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c r="AQ245" s="67"/>
      <c r="AR245" s="67"/>
      <c r="AS245" s="67"/>
      <c r="AT245" s="67"/>
      <c r="AU245" s="67"/>
      <c r="AV245" s="67"/>
      <c r="AW245" s="67"/>
      <c r="AX245" s="67"/>
      <c r="AY245" s="67"/>
      <c r="AZ245" s="67"/>
      <c r="BA245" s="67"/>
      <c r="BB245" s="67"/>
      <c r="BC245" s="67"/>
      <c r="BD245" s="67"/>
      <c r="BE245" s="67"/>
      <c r="BF245" s="67"/>
      <c r="BG245" s="67"/>
      <c r="BH245" s="67"/>
      <c r="BI245" s="67"/>
      <c r="BJ245" s="67"/>
      <c r="BK245" s="67"/>
      <c r="BL245" s="67"/>
      <c r="BM245" s="67"/>
      <c r="BN245" s="67"/>
      <c r="BO245" s="67"/>
      <c r="BP245" s="67"/>
      <c r="BQ245" s="67"/>
      <c r="BR245" s="67"/>
      <c r="BS245" s="67"/>
      <c r="BT245" s="67"/>
      <c r="BU245" s="67"/>
      <c r="BV245" s="67"/>
      <c r="BW245" s="67"/>
      <c r="BX245" s="67"/>
      <c r="BY245" s="67"/>
      <c r="BZ245" s="67"/>
      <c r="CA245" s="67"/>
      <c r="CB245" s="67"/>
      <c r="CC245" s="67"/>
      <c r="CD245" s="67"/>
      <c r="CE245" s="67"/>
      <c r="CF245" s="67"/>
      <c r="CG245" s="67"/>
      <c r="CH245" s="67"/>
      <c r="CI245" s="67"/>
      <c r="CJ245" s="67"/>
      <c r="CK245" s="67"/>
      <c r="CL245" s="67"/>
      <c r="CM245" s="67"/>
      <c r="CN245" s="67"/>
      <c r="CO245" s="67"/>
      <c r="CP245" s="67"/>
      <c r="CQ245" s="67"/>
      <c r="CR245" s="67"/>
      <c r="CS245" s="67"/>
      <c r="CT245" s="67"/>
      <c r="CU245" s="67"/>
      <c r="CV245" s="67"/>
      <c r="CW245" s="67"/>
      <c r="CX245" s="67"/>
      <c r="CY245" s="67"/>
      <c r="CZ245" s="67"/>
      <c r="DA245" s="67"/>
    </row>
    <row r="246" spans="1:105" x14ac:dyDescent="0.2">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c r="AQ246" s="67"/>
      <c r="AR246" s="67"/>
      <c r="AS246" s="67"/>
      <c r="AT246" s="67"/>
      <c r="AU246" s="67"/>
      <c r="AV246" s="67"/>
      <c r="AW246" s="67"/>
      <c r="AX246" s="67"/>
      <c r="AY246" s="67"/>
      <c r="AZ246" s="67"/>
      <c r="BA246" s="67"/>
      <c r="BB246" s="67"/>
      <c r="BC246" s="67"/>
      <c r="BD246" s="67"/>
      <c r="BE246" s="67"/>
      <c r="BF246" s="67"/>
      <c r="BG246" s="67"/>
      <c r="BH246" s="67"/>
      <c r="BI246" s="67"/>
      <c r="BJ246" s="67"/>
      <c r="BK246" s="67"/>
      <c r="BL246" s="67"/>
      <c r="BM246" s="67"/>
      <c r="BN246" s="67"/>
      <c r="BO246" s="67"/>
      <c r="BP246" s="67"/>
      <c r="BQ246" s="67"/>
      <c r="BR246" s="67"/>
      <c r="BS246" s="67"/>
      <c r="BT246" s="67"/>
      <c r="BU246" s="67"/>
      <c r="BV246" s="67"/>
      <c r="BW246" s="67"/>
      <c r="BX246" s="67"/>
      <c r="BY246" s="67"/>
      <c r="BZ246" s="67"/>
      <c r="CA246" s="67"/>
      <c r="CB246" s="67"/>
      <c r="CC246" s="67"/>
      <c r="CD246" s="67"/>
      <c r="CE246" s="67"/>
      <c r="CF246" s="67"/>
      <c r="CG246" s="67"/>
      <c r="CH246" s="67"/>
      <c r="CI246" s="67"/>
      <c r="CJ246" s="67"/>
      <c r="CK246" s="67"/>
      <c r="CL246" s="67"/>
      <c r="CM246" s="67"/>
      <c r="CN246" s="67"/>
      <c r="CO246" s="67"/>
      <c r="CP246" s="67"/>
      <c r="CQ246" s="67"/>
      <c r="CR246" s="67"/>
      <c r="CS246" s="67"/>
      <c r="CT246" s="67"/>
      <c r="CU246" s="67"/>
      <c r="CV246" s="67"/>
      <c r="CW246" s="67"/>
      <c r="CX246" s="67"/>
      <c r="CY246" s="67"/>
      <c r="CZ246" s="67"/>
      <c r="DA246" s="67"/>
    </row>
    <row r="247" spans="1:105" x14ac:dyDescent="0.2">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c r="AQ247" s="67"/>
      <c r="AR247" s="67"/>
      <c r="AS247" s="67"/>
      <c r="AT247" s="67"/>
      <c r="AU247" s="67"/>
      <c r="AV247" s="67"/>
      <c r="AW247" s="67"/>
      <c r="AX247" s="67"/>
      <c r="AY247" s="67"/>
      <c r="AZ247" s="67"/>
      <c r="BA247" s="67"/>
      <c r="BB247" s="67"/>
      <c r="BC247" s="67"/>
      <c r="BD247" s="67"/>
      <c r="BE247" s="67"/>
      <c r="BF247" s="67"/>
      <c r="BG247" s="67"/>
      <c r="BH247" s="67"/>
      <c r="BI247" s="67"/>
      <c r="BJ247" s="67"/>
      <c r="BK247" s="67"/>
      <c r="BL247" s="67"/>
      <c r="BM247" s="67"/>
      <c r="BN247" s="67"/>
      <c r="BO247" s="67"/>
      <c r="BP247" s="67"/>
      <c r="BQ247" s="67"/>
      <c r="BR247" s="67"/>
      <c r="BS247" s="67"/>
      <c r="BT247" s="67"/>
      <c r="BU247" s="67"/>
      <c r="BV247" s="67"/>
      <c r="BW247" s="67"/>
      <c r="BX247" s="67"/>
      <c r="BY247" s="67"/>
      <c r="BZ247" s="67"/>
      <c r="CA247" s="67"/>
      <c r="CB247" s="67"/>
      <c r="CC247" s="67"/>
      <c r="CD247" s="67"/>
      <c r="CE247" s="67"/>
      <c r="CF247" s="67"/>
      <c r="CG247" s="67"/>
      <c r="CH247" s="67"/>
      <c r="CI247" s="67"/>
      <c r="CJ247" s="67"/>
      <c r="CK247" s="67"/>
      <c r="CL247" s="67"/>
      <c r="CM247" s="67"/>
      <c r="CN247" s="67"/>
      <c r="CO247" s="67"/>
      <c r="CP247" s="67"/>
      <c r="CQ247" s="67"/>
      <c r="CR247" s="67"/>
      <c r="CS247" s="67"/>
      <c r="CT247" s="67"/>
      <c r="CU247" s="67"/>
      <c r="CV247" s="67"/>
      <c r="CW247" s="67"/>
      <c r="CX247" s="67"/>
      <c r="CY247" s="67"/>
      <c r="CZ247" s="67"/>
      <c r="DA247" s="67"/>
    </row>
    <row r="248" spans="1:105" x14ac:dyDescent="0.2">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7"/>
      <c r="AY248" s="67"/>
      <c r="AZ248" s="67"/>
      <c r="BA248" s="67"/>
      <c r="BB248" s="67"/>
      <c r="BC248" s="67"/>
      <c r="BD248" s="67"/>
      <c r="BE248" s="67"/>
      <c r="BF248" s="67"/>
      <c r="BG248" s="67"/>
      <c r="BH248" s="67"/>
      <c r="BI248" s="67"/>
      <c r="BJ248" s="67"/>
      <c r="BK248" s="67"/>
      <c r="BL248" s="67"/>
      <c r="BM248" s="67"/>
      <c r="BN248" s="67"/>
      <c r="BO248" s="67"/>
      <c r="BP248" s="67"/>
      <c r="BQ248" s="67"/>
      <c r="BR248" s="67"/>
      <c r="BS248" s="67"/>
      <c r="BT248" s="67"/>
      <c r="BU248" s="67"/>
      <c r="BV248" s="67"/>
      <c r="BW248" s="67"/>
      <c r="BX248" s="67"/>
      <c r="BY248" s="67"/>
      <c r="BZ248" s="67"/>
      <c r="CA248" s="67"/>
      <c r="CB248" s="67"/>
      <c r="CC248" s="67"/>
      <c r="CD248" s="67"/>
      <c r="CE248" s="67"/>
      <c r="CF248" s="67"/>
      <c r="CG248" s="67"/>
      <c r="CH248" s="67"/>
      <c r="CI248" s="67"/>
      <c r="CJ248" s="67"/>
      <c r="CK248" s="67"/>
      <c r="CL248" s="67"/>
      <c r="CM248" s="67"/>
      <c r="CN248" s="67"/>
      <c r="CO248" s="67"/>
      <c r="CP248" s="67"/>
      <c r="CQ248" s="67"/>
      <c r="CR248" s="67"/>
      <c r="CS248" s="67"/>
      <c r="CT248" s="67"/>
      <c r="CU248" s="67"/>
      <c r="CV248" s="67"/>
      <c r="CW248" s="67"/>
      <c r="CX248" s="67"/>
      <c r="CY248" s="67"/>
      <c r="CZ248" s="67"/>
      <c r="DA248" s="67"/>
    </row>
    <row r="249" spans="1:105" x14ac:dyDescent="0.2">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c r="AQ249" s="67"/>
      <c r="AR249" s="67"/>
      <c r="AS249" s="67"/>
      <c r="AT249" s="67"/>
      <c r="AU249" s="67"/>
      <c r="AV249" s="67"/>
      <c r="AW249" s="67"/>
      <c r="AX249" s="67"/>
      <c r="AY249" s="67"/>
      <c r="AZ249" s="67"/>
      <c r="BA249" s="67"/>
      <c r="BB249" s="67"/>
      <c r="BC249" s="67"/>
      <c r="BD249" s="67"/>
      <c r="BE249" s="67"/>
      <c r="BF249" s="67"/>
      <c r="BG249" s="67"/>
      <c r="BH249" s="67"/>
      <c r="BI249" s="67"/>
      <c r="BJ249" s="67"/>
      <c r="BK249" s="67"/>
      <c r="BL249" s="67"/>
      <c r="BM249" s="67"/>
      <c r="BN249" s="67"/>
      <c r="BO249" s="67"/>
      <c r="BP249" s="67"/>
      <c r="BQ249" s="67"/>
      <c r="BR249" s="67"/>
      <c r="BS249" s="67"/>
      <c r="BT249" s="67"/>
      <c r="BU249" s="67"/>
      <c r="BV249" s="67"/>
      <c r="BW249" s="67"/>
      <c r="BX249" s="67"/>
      <c r="BY249" s="67"/>
      <c r="BZ249" s="67"/>
      <c r="CA249" s="67"/>
      <c r="CB249" s="67"/>
      <c r="CC249" s="67"/>
      <c r="CD249" s="67"/>
      <c r="CE249" s="67"/>
      <c r="CF249" s="67"/>
      <c r="CG249" s="67"/>
      <c r="CH249" s="67"/>
      <c r="CI249" s="67"/>
      <c r="CJ249" s="67"/>
      <c r="CK249" s="67"/>
      <c r="CL249" s="67"/>
      <c r="CM249" s="67"/>
      <c r="CN249" s="67"/>
      <c r="CO249" s="67"/>
      <c r="CP249" s="67"/>
      <c r="CQ249" s="67"/>
      <c r="CR249" s="67"/>
      <c r="CS249" s="67"/>
      <c r="CT249" s="67"/>
      <c r="CU249" s="67"/>
      <c r="CV249" s="67"/>
      <c r="CW249" s="67"/>
      <c r="CX249" s="67"/>
      <c r="CY249" s="67"/>
      <c r="CZ249" s="67"/>
      <c r="DA249" s="67"/>
    </row>
    <row r="250" spans="1:105" x14ac:dyDescent="0.2">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c r="AQ250" s="67"/>
      <c r="AR250" s="67"/>
      <c r="AS250" s="67"/>
      <c r="AT250" s="67"/>
      <c r="AU250" s="67"/>
      <c r="AV250" s="67"/>
      <c r="AW250" s="67"/>
      <c r="AX250" s="67"/>
      <c r="AY250" s="67"/>
      <c r="AZ250" s="67"/>
      <c r="BA250" s="67"/>
      <c r="BB250" s="67"/>
      <c r="BC250" s="67"/>
      <c r="BD250" s="67"/>
      <c r="BE250" s="67"/>
      <c r="BF250" s="67"/>
      <c r="BG250" s="67"/>
      <c r="BH250" s="67"/>
      <c r="BI250" s="67"/>
      <c r="BJ250" s="67"/>
      <c r="BK250" s="67"/>
      <c r="BL250" s="67"/>
      <c r="BM250" s="67"/>
      <c r="BN250" s="67"/>
      <c r="BO250" s="67"/>
      <c r="BP250" s="67"/>
      <c r="BQ250" s="67"/>
      <c r="BR250" s="67"/>
      <c r="BS250" s="67"/>
      <c r="BT250" s="67"/>
      <c r="BU250" s="67"/>
      <c r="BV250" s="67"/>
      <c r="BW250" s="67"/>
      <c r="BX250" s="67"/>
      <c r="BY250" s="67"/>
      <c r="BZ250" s="67"/>
      <c r="CA250" s="67"/>
      <c r="CB250" s="67"/>
      <c r="CC250" s="67"/>
      <c r="CD250" s="67"/>
      <c r="CE250" s="67"/>
      <c r="CF250" s="67"/>
      <c r="CG250" s="67"/>
      <c r="CH250" s="67"/>
      <c r="CI250" s="67"/>
      <c r="CJ250" s="67"/>
      <c r="CK250" s="67"/>
      <c r="CL250" s="67"/>
      <c r="CM250" s="67"/>
      <c r="CN250" s="67"/>
      <c r="CO250" s="67"/>
      <c r="CP250" s="67"/>
      <c r="CQ250" s="67"/>
      <c r="CR250" s="67"/>
      <c r="CS250" s="67"/>
      <c r="CT250" s="67"/>
      <c r="CU250" s="67"/>
      <c r="CV250" s="67"/>
      <c r="CW250" s="67"/>
      <c r="CX250" s="67"/>
      <c r="CY250" s="67"/>
      <c r="CZ250" s="67"/>
      <c r="DA250" s="67"/>
    </row>
    <row r="251" spans="1:105" x14ac:dyDescent="0.2">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c r="AQ251" s="67"/>
      <c r="AR251" s="67"/>
      <c r="AS251" s="67"/>
      <c r="AT251" s="67"/>
      <c r="AU251" s="67"/>
      <c r="AV251" s="67"/>
      <c r="AW251" s="67"/>
      <c r="AX251" s="67"/>
      <c r="AY251" s="67"/>
      <c r="AZ251" s="67"/>
      <c r="BA251" s="67"/>
      <c r="BB251" s="67"/>
      <c r="BC251" s="67"/>
      <c r="BD251" s="67"/>
      <c r="BE251" s="67"/>
      <c r="BF251" s="67"/>
      <c r="BG251" s="67"/>
      <c r="BH251" s="67"/>
      <c r="BI251" s="67"/>
      <c r="BJ251" s="67"/>
      <c r="BK251" s="67"/>
      <c r="BL251" s="67"/>
      <c r="BM251" s="67"/>
      <c r="BN251" s="67"/>
      <c r="BO251" s="67"/>
      <c r="BP251" s="67"/>
      <c r="BQ251" s="67"/>
      <c r="BR251" s="67"/>
      <c r="BS251" s="67"/>
      <c r="BT251" s="67"/>
      <c r="BU251" s="67"/>
      <c r="BV251" s="67"/>
      <c r="BW251" s="67"/>
      <c r="BX251" s="67"/>
      <c r="BY251" s="67"/>
      <c r="BZ251" s="67"/>
      <c r="CA251" s="67"/>
      <c r="CB251" s="67"/>
      <c r="CC251" s="67"/>
      <c r="CD251" s="67"/>
      <c r="CE251" s="67"/>
      <c r="CF251" s="67"/>
      <c r="CG251" s="67"/>
      <c r="CH251" s="67"/>
      <c r="CI251" s="67"/>
      <c r="CJ251" s="67"/>
      <c r="CK251" s="67"/>
      <c r="CL251" s="67"/>
      <c r="CM251" s="67"/>
      <c r="CN251" s="67"/>
      <c r="CO251" s="67"/>
      <c r="CP251" s="67"/>
      <c r="CQ251" s="67"/>
      <c r="CR251" s="67"/>
      <c r="CS251" s="67"/>
      <c r="CT251" s="67"/>
      <c r="CU251" s="67"/>
      <c r="CV251" s="67"/>
      <c r="CW251" s="67"/>
      <c r="CX251" s="67"/>
      <c r="CY251" s="67"/>
      <c r="CZ251" s="67"/>
      <c r="DA251" s="67"/>
    </row>
    <row r="252" spans="1:105" x14ac:dyDescent="0.2">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c r="AQ252" s="67"/>
      <c r="AR252" s="67"/>
      <c r="AS252" s="67"/>
      <c r="AT252" s="67"/>
      <c r="AU252" s="67"/>
      <c r="AV252" s="67"/>
      <c r="AW252" s="67"/>
      <c r="AX252" s="67"/>
      <c r="AY252" s="67"/>
      <c r="AZ252" s="67"/>
      <c r="BA252" s="67"/>
      <c r="BB252" s="67"/>
      <c r="BC252" s="67"/>
      <c r="BD252" s="67"/>
      <c r="BE252" s="67"/>
      <c r="BF252" s="67"/>
      <c r="BG252" s="67"/>
      <c r="BH252" s="67"/>
      <c r="BI252" s="67"/>
      <c r="BJ252" s="67"/>
      <c r="BK252" s="67"/>
      <c r="BL252" s="67"/>
      <c r="BM252" s="67"/>
      <c r="BN252" s="67"/>
      <c r="BO252" s="67"/>
      <c r="BP252" s="67"/>
      <c r="BQ252" s="67"/>
      <c r="BR252" s="67"/>
      <c r="BS252" s="67"/>
      <c r="BT252" s="67"/>
      <c r="BU252" s="67"/>
      <c r="BV252" s="67"/>
      <c r="BW252" s="67"/>
      <c r="BX252" s="67"/>
      <c r="BY252" s="67"/>
      <c r="BZ252" s="67"/>
      <c r="CA252" s="67"/>
      <c r="CB252" s="67"/>
      <c r="CC252" s="67"/>
      <c r="CD252" s="67"/>
      <c r="CE252" s="67"/>
      <c r="CF252" s="67"/>
      <c r="CG252" s="67"/>
      <c r="CH252" s="67"/>
      <c r="CI252" s="67"/>
      <c r="CJ252" s="67"/>
      <c r="CK252" s="67"/>
      <c r="CL252" s="67"/>
      <c r="CM252" s="67"/>
      <c r="CN252" s="67"/>
      <c r="CO252" s="67"/>
      <c r="CP252" s="67"/>
      <c r="CQ252" s="67"/>
      <c r="CR252" s="67"/>
      <c r="CS252" s="67"/>
      <c r="CT252" s="67"/>
      <c r="CU252" s="67"/>
      <c r="CV252" s="67"/>
      <c r="CW252" s="67"/>
      <c r="CX252" s="67"/>
      <c r="CY252" s="67"/>
      <c r="CZ252" s="67"/>
      <c r="DA252" s="67"/>
    </row>
    <row r="253" spans="1:105" x14ac:dyDescent="0.2">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c r="AQ253" s="67"/>
      <c r="AR253" s="67"/>
      <c r="AS253" s="67"/>
      <c r="AT253" s="67"/>
      <c r="AU253" s="67"/>
      <c r="AV253" s="67"/>
      <c r="AW253" s="67"/>
      <c r="AX253" s="67"/>
      <c r="AY253" s="67"/>
      <c r="AZ253" s="67"/>
      <c r="BA253" s="67"/>
      <c r="BB253" s="67"/>
      <c r="BC253" s="67"/>
      <c r="BD253" s="67"/>
      <c r="BE253" s="67"/>
      <c r="BF253" s="67"/>
      <c r="BG253" s="67"/>
      <c r="BH253" s="67"/>
      <c r="BI253" s="67"/>
      <c r="BJ253" s="67"/>
      <c r="BK253" s="67"/>
      <c r="BL253" s="67"/>
      <c r="BM253" s="67"/>
      <c r="BN253" s="67"/>
      <c r="BO253" s="67"/>
      <c r="BP253" s="67"/>
      <c r="BQ253" s="67"/>
      <c r="BR253" s="67"/>
      <c r="BS253" s="67"/>
      <c r="BT253" s="67"/>
      <c r="BU253" s="67"/>
      <c r="BV253" s="67"/>
      <c r="BW253" s="67"/>
      <c r="BX253" s="67"/>
      <c r="BY253" s="67"/>
      <c r="BZ253" s="67"/>
      <c r="CA253" s="67"/>
      <c r="CB253" s="67"/>
      <c r="CC253" s="67"/>
      <c r="CD253" s="67"/>
      <c r="CE253" s="67"/>
      <c r="CF253" s="67"/>
      <c r="CG253" s="67"/>
      <c r="CH253" s="67"/>
      <c r="CI253" s="67"/>
      <c r="CJ253" s="67"/>
      <c r="CK253" s="67"/>
      <c r="CL253" s="67"/>
      <c r="CM253" s="67"/>
      <c r="CN253" s="67"/>
      <c r="CO253" s="67"/>
      <c r="CP253" s="67"/>
      <c r="CQ253" s="67"/>
      <c r="CR253" s="67"/>
      <c r="CS253" s="67"/>
      <c r="CT253" s="67"/>
      <c r="CU253" s="67"/>
      <c r="CV253" s="67"/>
      <c r="CW253" s="67"/>
      <c r="CX253" s="67"/>
      <c r="CY253" s="67"/>
      <c r="CZ253" s="67"/>
      <c r="DA253" s="67"/>
    </row>
    <row r="254" spans="1:105" x14ac:dyDescent="0.2">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c r="AQ254" s="67"/>
      <c r="AR254" s="67"/>
      <c r="AS254" s="67"/>
      <c r="AT254" s="67"/>
      <c r="AU254" s="67"/>
      <c r="AV254" s="67"/>
      <c r="AW254" s="67"/>
      <c r="AX254" s="67"/>
      <c r="AY254" s="67"/>
      <c r="AZ254" s="67"/>
      <c r="BA254" s="67"/>
      <c r="BB254" s="67"/>
      <c r="BC254" s="67"/>
      <c r="BD254" s="67"/>
      <c r="BE254" s="67"/>
      <c r="BF254" s="67"/>
      <c r="BG254" s="67"/>
      <c r="BH254" s="67"/>
      <c r="BI254" s="67"/>
      <c r="BJ254" s="67"/>
      <c r="BK254" s="67"/>
      <c r="BL254" s="67"/>
      <c r="BM254" s="67"/>
      <c r="BN254" s="67"/>
      <c r="BO254" s="67"/>
      <c r="BP254" s="67"/>
      <c r="BQ254" s="67"/>
      <c r="BR254" s="67"/>
      <c r="BS254" s="67"/>
      <c r="BT254" s="67"/>
      <c r="BU254" s="67"/>
      <c r="BV254" s="67"/>
      <c r="BW254" s="67"/>
      <c r="BX254" s="67"/>
      <c r="BY254" s="67"/>
      <c r="BZ254" s="67"/>
      <c r="CA254" s="67"/>
      <c r="CB254" s="67"/>
      <c r="CC254" s="67"/>
      <c r="CD254" s="67"/>
      <c r="CE254" s="67"/>
      <c r="CF254" s="67"/>
      <c r="CG254" s="67"/>
      <c r="CH254" s="67"/>
      <c r="CI254" s="67"/>
      <c r="CJ254" s="67"/>
      <c r="CK254" s="67"/>
      <c r="CL254" s="67"/>
      <c r="CM254" s="67"/>
      <c r="CN254" s="67"/>
      <c r="CO254" s="67"/>
      <c r="CP254" s="67"/>
      <c r="CQ254" s="67"/>
      <c r="CR254" s="67"/>
      <c r="CS254" s="67"/>
      <c r="CT254" s="67"/>
      <c r="CU254" s="67"/>
      <c r="CV254" s="67"/>
      <c r="CW254" s="67"/>
      <c r="CX254" s="67"/>
      <c r="CY254" s="67"/>
      <c r="CZ254" s="67"/>
      <c r="DA254" s="67"/>
    </row>
    <row r="255" spans="1:105" x14ac:dyDescent="0.2">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c r="AQ255" s="67"/>
      <c r="AR255" s="67"/>
      <c r="AS255" s="67"/>
      <c r="AT255" s="67"/>
      <c r="AU255" s="67"/>
      <c r="AV255" s="67"/>
      <c r="AW255" s="67"/>
      <c r="AX255" s="67"/>
      <c r="AY255" s="67"/>
      <c r="AZ255" s="67"/>
      <c r="BA255" s="67"/>
      <c r="BB255" s="67"/>
      <c r="BC255" s="67"/>
      <c r="BD255" s="67"/>
      <c r="BE255" s="67"/>
      <c r="BF255" s="67"/>
      <c r="BG255" s="67"/>
      <c r="BH255" s="67"/>
      <c r="BI255" s="67"/>
      <c r="BJ255" s="67"/>
      <c r="BK255" s="67"/>
      <c r="BL255" s="67"/>
      <c r="BM255" s="67"/>
      <c r="BN255" s="67"/>
      <c r="BO255" s="67"/>
      <c r="BP255" s="67"/>
      <c r="BQ255" s="67"/>
      <c r="BR255" s="67"/>
      <c r="BS255" s="67"/>
      <c r="BT255" s="67"/>
      <c r="BU255" s="67"/>
      <c r="BV255" s="67"/>
      <c r="BW255" s="67"/>
      <c r="BX255" s="67"/>
      <c r="BY255" s="67"/>
      <c r="BZ255" s="67"/>
      <c r="CA255" s="67"/>
      <c r="CB255" s="67"/>
      <c r="CC255" s="67"/>
      <c r="CD255" s="67"/>
      <c r="CE255" s="67"/>
      <c r="CF255" s="67"/>
      <c r="CG255" s="67"/>
      <c r="CH255" s="67"/>
      <c r="CI255" s="67"/>
      <c r="CJ255" s="67"/>
      <c r="CK255" s="67"/>
      <c r="CL255" s="67"/>
      <c r="CM255" s="67"/>
      <c r="CN255" s="67"/>
      <c r="CO255" s="67"/>
      <c r="CP255" s="67"/>
      <c r="CQ255" s="67"/>
      <c r="CR255" s="67"/>
      <c r="CS255" s="67"/>
      <c r="CT255" s="67"/>
      <c r="CU255" s="67"/>
      <c r="CV255" s="67"/>
      <c r="CW255" s="67"/>
      <c r="CX255" s="67"/>
      <c r="CY255" s="67"/>
      <c r="CZ255" s="67"/>
      <c r="DA255" s="67"/>
    </row>
    <row r="256" spans="1:105" x14ac:dyDescent="0.2">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67"/>
      <c r="BA256" s="67"/>
      <c r="BB256" s="67"/>
      <c r="BC256" s="67"/>
      <c r="BD256" s="67"/>
      <c r="BE256" s="67"/>
      <c r="BF256" s="67"/>
      <c r="BG256" s="67"/>
      <c r="BH256" s="67"/>
      <c r="BI256" s="67"/>
      <c r="BJ256" s="67"/>
      <c r="BK256" s="67"/>
      <c r="BL256" s="67"/>
      <c r="BM256" s="67"/>
      <c r="BN256" s="67"/>
      <c r="BO256" s="67"/>
      <c r="BP256" s="67"/>
      <c r="BQ256" s="67"/>
      <c r="BR256" s="67"/>
      <c r="BS256" s="67"/>
      <c r="BT256" s="67"/>
      <c r="BU256" s="67"/>
      <c r="BV256" s="67"/>
      <c r="BW256" s="67"/>
      <c r="BX256" s="67"/>
      <c r="BY256" s="67"/>
      <c r="BZ256" s="67"/>
      <c r="CA256" s="67"/>
      <c r="CB256" s="67"/>
      <c r="CC256" s="67"/>
      <c r="CD256" s="67"/>
      <c r="CE256" s="67"/>
      <c r="CF256" s="67"/>
      <c r="CG256" s="67"/>
      <c r="CH256" s="67"/>
      <c r="CI256" s="67"/>
      <c r="CJ256" s="67"/>
      <c r="CK256" s="67"/>
      <c r="CL256" s="67"/>
      <c r="CM256" s="67"/>
      <c r="CN256" s="67"/>
      <c r="CO256" s="67"/>
      <c r="CP256" s="67"/>
      <c r="CQ256" s="67"/>
      <c r="CR256" s="67"/>
      <c r="CS256" s="67"/>
      <c r="CT256" s="67"/>
      <c r="CU256" s="67"/>
      <c r="CV256" s="67"/>
      <c r="CW256" s="67"/>
      <c r="CX256" s="67"/>
      <c r="CY256" s="67"/>
      <c r="CZ256" s="67"/>
      <c r="DA256" s="67"/>
    </row>
    <row r="257" spans="1:105" x14ac:dyDescent="0.2">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c r="AQ257" s="67"/>
      <c r="AR257" s="67"/>
      <c r="AS257" s="67"/>
      <c r="AT257" s="67"/>
      <c r="AU257" s="67"/>
      <c r="AV257" s="67"/>
      <c r="AW257" s="67"/>
      <c r="AX257" s="67"/>
      <c r="AY257" s="67"/>
      <c r="AZ257" s="67"/>
      <c r="BA257" s="67"/>
      <c r="BB257" s="67"/>
      <c r="BC257" s="67"/>
      <c r="BD257" s="67"/>
      <c r="BE257" s="67"/>
      <c r="BF257" s="67"/>
      <c r="BG257" s="67"/>
      <c r="BH257" s="67"/>
      <c r="BI257" s="67"/>
      <c r="BJ257" s="67"/>
      <c r="BK257" s="67"/>
      <c r="BL257" s="67"/>
      <c r="BM257" s="67"/>
      <c r="BN257" s="67"/>
      <c r="BO257" s="67"/>
      <c r="BP257" s="67"/>
      <c r="BQ257" s="67"/>
      <c r="BR257" s="67"/>
      <c r="BS257" s="67"/>
      <c r="BT257" s="67"/>
      <c r="BU257" s="67"/>
      <c r="BV257" s="67"/>
      <c r="BW257" s="67"/>
      <c r="BX257" s="67"/>
      <c r="BY257" s="67"/>
      <c r="BZ257" s="67"/>
      <c r="CA257" s="67"/>
      <c r="CB257" s="67"/>
      <c r="CC257" s="67"/>
      <c r="CD257" s="67"/>
      <c r="CE257" s="67"/>
      <c r="CF257" s="67"/>
      <c r="CG257" s="67"/>
      <c r="CH257" s="67"/>
      <c r="CI257" s="67"/>
      <c r="CJ257" s="67"/>
      <c r="CK257" s="67"/>
      <c r="CL257" s="67"/>
      <c r="CM257" s="67"/>
      <c r="CN257" s="67"/>
      <c r="CO257" s="67"/>
      <c r="CP257" s="67"/>
      <c r="CQ257" s="67"/>
      <c r="CR257" s="67"/>
      <c r="CS257" s="67"/>
      <c r="CT257" s="67"/>
      <c r="CU257" s="67"/>
      <c r="CV257" s="67"/>
      <c r="CW257" s="67"/>
      <c r="CX257" s="67"/>
      <c r="CY257" s="67"/>
      <c r="CZ257" s="67"/>
      <c r="DA257" s="67"/>
    </row>
    <row r="258" spans="1:105" x14ac:dyDescent="0.2">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c r="BD258" s="67"/>
      <c r="BE258" s="67"/>
      <c r="BF258" s="67"/>
      <c r="BG258" s="67"/>
      <c r="BH258" s="67"/>
      <c r="BI258" s="67"/>
      <c r="BJ258" s="67"/>
      <c r="BK258" s="67"/>
      <c r="BL258" s="67"/>
      <c r="BM258" s="67"/>
      <c r="BN258" s="67"/>
      <c r="BO258" s="67"/>
      <c r="BP258" s="67"/>
      <c r="BQ258" s="67"/>
      <c r="BR258" s="67"/>
      <c r="BS258" s="67"/>
      <c r="BT258" s="67"/>
      <c r="BU258" s="67"/>
      <c r="BV258" s="67"/>
      <c r="BW258" s="67"/>
      <c r="BX258" s="67"/>
      <c r="BY258" s="67"/>
      <c r="BZ258" s="67"/>
      <c r="CA258" s="67"/>
      <c r="CB258" s="67"/>
      <c r="CC258" s="67"/>
      <c r="CD258" s="67"/>
      <c r="CE258" s="67"/>
      <c r="CF258" s="67"/>
      <c r="CG258" s="67"/>
      <c r="CH258" s="67"/>
      <c r="CI258" s="67"/>
      <c r="CJ258" s="67"/>
      <c r="CK258" s="67"/>
      <c r="CL258" s="67"/>
      <c r="CM258" s="67"/>
      <c r="CN258" s="67"/>
      <c r="CO258" s="67"/>
      <c r="CP258" s="67"/>
      <c r="CQ258" s="67"/>
      <c r="CR258" s="67"/>
      <c r="CS258" s="67"/>
      <c r="CT258" s="67"/>
      <c r="CU258" s="67"/>
      <c r="CV258" s="67"/>
      <c r="CW258" s="67"/>
      <c r="CX258" s="67"/>
      <c r="CY258" s="67"/>
      <c r="CZ258" s="67"/>
      <c r="DA258" s="67"/>
    </row>
    <row r="259" spans="1:105" x14ac:dyDescent="0.2">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c r="AQ259" s="67"/>
      <c r="AR259" s="67"/>
      <c r="AS259" s="67"/>
      <c r="AT259" s="67"/>
      <c r="AU259" s="67"/>
      <c r="AV259" s="67"/>
      <c r="AW259" s="67"/>
      <c r="AX259" s="67"/>
      <c r="AY259" s="67"/>
      <c r="AZ259" s="67"/>
      <c r="BA259" s="67"/>
      <c r="BB259" s="67"/>
      <c r="BC259" s="67"/>
      <c r="BD259" s="67"/>
      <c r="BE259" s="67"/>
      <c r="BF259" s="67"/>
      <c r="BG259" s="67"/>
      <c r="BH259" s="67"/>
      <c r="BI259" s="67"/>
      <c r="BJ259" s="67"/>
      <c r="BK259" s="67"/>
      <c r="BL259" s="67"/>
      <c r="BM259" s="67"/>
      <c r="BN259" s="67"/>
      <c r="BO259" s="67"/>
      <c r="BP259" s="67"/>
      <c r="BQ259" s="67"/>
      <c r="BR259" s="67"/>
      <c r="BS259" s="67"/>
      <c r="BT259" s="67"/>
      <c r="BU259" s="67"/>
      <c r="BV259" s="67"/>
      <c r="BW259" s="67"/>
      <c r="BX259" s="67"/>
      <c r="BY259" s="67"/>
      <c r="BZ259" s="67"/>
      <c r="CA259" s="67"/>
      <c r="CB259" s="67"/>
      <c r="CC259" s="67"/>
      <c r="CD259" s="67"/>
      <c r="CE259" s="67"/>
      <c r="CF259" s="67"/>
      <c r="CG259" s="67"/>
      <c r="CH259" s="67"/>
      <c r="CI259" s="67"/>
      <c r="CJ259" s="67"/>
      <c r="CK259" s="67"/>
      <c r="CL259" s="67"/>
      <c r="CM259" s="67"/>
      <c r="CN259" s="67"/>
      <c r="CO259" s="67"/>
      <c r="CP259" s="67"/>
      <c r="CQ259" s="67"/>
      <c r="CR259" s="67"/>
      <c r="CS259" s="67"/>
      <c r="CT259" s="67"/>
      <c r="CU259" s="67"/>
      <c r="CV259" s="67"/>
      <c r="CW259" s="67"/>
      <c r="CX259" s="67"/>
      <c r="CY259" s="67"/>
      <c r="CZ259" s="67"/>
      <c r="DA259" s="67"/>
    </row>
    <row r="260" spans="1:105" x14ac:dyDescent="0.2">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c r="AQ260" s="67"/>
      <c r="AR260" s="67"/>
      <c r="AS260" s="67"/>
      <c r="AT260" s="67"/>
      <c r="AU260" s="67"/>
      <c r="AV260" s="67"/>
      <c r="AW260" s="67"/>
      <c r="AX260" s="67"/>
      <c r="AY260" s="67"/>
      <c r="AZ260" s="67"/>
      <c r="BA260" s="67"/>
      <c r="BB260" s="67"/>
      <c r="BC260" s="67"/>
      <c r="BD260" s="67"/>
      <c r="BE260" s="67"/>
      <c r="BF260" s="67"/>
      <c r="BG260" s="67"/>
      <c r="BH260" s="67"/>
      <c r="BI260" s="67"/>
      <c r="BJ260" s="67"/>
      <c r="BK260" s="67"/>
      <c r="BL260" s="67"/>
      <c r="BM260" s="67"/>
      <c r="BN260" s="67"/>
      <c r="BO260" s="67"/>
      <c r="BP260" s="67"/>
      <c r="BQ260" s="67"/>
      <c r="BR260" s="67"/>
      <c r="BS260" s="67"/>
      <c r="BT260" s="67"/>
      <c r="BU260" s="67"/>
      <c r="BV260" s="67"/>
      <c r="BW260" s="67"/>
      <c r="BX260" s="67"/>
      <c r="BY260" s="67"/>
      <c r="BZ260" s="67"/>
      <c r="CA260" s="67"/>
      <c r="CB260" s="67"/>
      <c r="CC260" s="67"/>
      <c r="CD260" s="67"/>
      <c r="CE260" s="67"/>
      <c r="CF260" s="67"/>
      <c r="CG260" s="67"/>
      <c r="CH260" s="67"/>
      <c r="CI260" s="67"/>
      <c r="CJ260" s="67"/>
      <c r="CK260" s="67"/>
      <c r="CL260" s="67"/>
      <c r="CM260" s="67"/>
      <c r="CN260" s="67"/>
      <c r="CO260" s="67"/>
      <c r="CP260" s="67"/>
      <c r="CQ260" s="67"/>
      <c r="CR260" s="67"/>
      <c r="CS260" s="67"/>
      <c r="CT260" s="67"/>
      <c r="CU260" s="67"/>
      <c r="CV260" s="67"/>
      <c r="CW260" s="67"/>
      <c r="CX260" s="67"/>
      <c r="CY260" s="67"/>
      <c r="CZ260" s="67"/>
      <c r="DA260" s="67"/>
    </row>
    <row r="261" spans="1:105" x14ac:dyDescent="0.2">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c r="AQ261" s="67"/>
      <c r="AR261" s="67"/>
      <c r="AS261" s="67"/>
      <c r="AT261" s="67"/>
      <c r="AU261" s="67"/>
      <c r="AV261" s="67"/>
      <c r="AW261" s="67"/>
      <c r="AX261" s="67"/>
      <c r="AY261" s="67"/>
      <c r="AZ261" s="67"/>
      <c r="BA261" s="67"/>
      <c r="BB261" s="67"/>
      <c r="BC261" s="67"/>
      <c r="BD261" s="67"/>
      <c r="BE261" s="67"/>
      <c r="BF261" s="67"/>
      <c r="BG261" s="67"/>
      <c r="BH261" s="67"/>
      <c r="BI261" s="67"/>
      <c r="BJ261" s="67"/>
      <c r="BK261" s="67"/>
      <c r="BL261" s="67"/>
      <c r="BM261" s="67"/>
      <c r="BN261" s="67"/>
      <c r="BO261" s="67"/>
      <c r="BP261" s="67"/>
      <c r="BQ261" s="67"/>
      <c r="BR261" s="67"/>
      <c r="BS261" s="67"/>
      <c r="BT261" s="67"/>
      <c r="BU261" s="67"/>
      <c r="BV261" s="67"/>
      <c r="BW261" s="67"/>
      <c r="BX261" s="67"/>
      <c r="BY261" s="67"/>
      <c r="BZ261" s="67"/>
      <c r="CA261" s="67"/>
      <c r="CB261" s="67"/>
      <c r="CC261" s="67"/>
      <c r="CD261" s="67"/>
      <c r="CE261" s="67"/>
      <c r="CF261" s="67"/>
      <c r="CG261" s="67"/>
      <c r="CH261" s="67"/>
      <c r="CI261" s="67"/>
      <c r="CJ261" s="67"/>
      <c r="CK261" s="67"/>
      <c r="CL261" s="67"/>
      <c r="CM261" s="67"/>
      <c r="CN261" s="67"/>
      <c r="CO261" s="67"/>
      <c r="CP261" s="67"/>
      <c r="CQ261" s="67"/>
      <c r="CR261" s="67"/>
      <c r="CS261" s="67"/>
      <c r="CT261" s="67"/>
      <c r="CU261" s="67"/>
      <c r="CV261" s="67"/>
      <c r="CW261" s="67"/>
      <c r="CX261" s="67"/>
      <c r="CY261" s="67"/>
      <c r="CZ261" s="67"/>
      <c r="DA261" s="67"/>
    </row>
    <row r="262" spans="1:105" x14ac:dyDescent="0.2">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c r="AQ262" s="67"/>
      <c r="AR262" s="67"/>
      <c r="AS262" s="67"/>
      <c r="AT262" s="67"/>
      <c r="AU262" s="67"/>
      <c r="AV262" s="67"/>
      <c r="AW262" s="67"/>
      <c r="AX262" s="67"/>
      <c r="AY262" s="67"/>
      <c r="AZ262" s="67"/>
      <c r="BA262" s="67"/>
      <c r="BB262" s="67"/>
      <c r="BC262" s="67"/>
      <c r="BD262" s="67"/>
      <c r="BE262" s="67"/>
      <c r="BF262" s="67"/>
      <c r="BG262" s="67"/>
      <c r="BH262" s="67"/>
      <c r="BI262" s="67"/>
      <c r="BJ262" s="67"/>
      <c r="BK262" s="67"/>
      <c r="BL262" s="67"/>
      <c r="BM262" s="67"/>
      <c r="BN262" s="67"/>
      <c r="BO262" s="67"/>
      <c r="BP262" s="67"/>
      <c r="BQ262" s="67"/>
      <c r="BR262" s="67"/>
      <c r="BS262" s="67"/>
      <c r="BT262" s="67"/>
      <c r="BU262" s="67"/>
      <c r="BV262" s="67"/>
      <c r="BW262" s="67"/>
      <c r="BX262" s="67"/>
      <c r="BY262" s="67"/>
      <c r="BZ262" s="67"/>
      <c r="CA262" s="67"/>
      <c r="CB262" s="67"/>
      <c r="CC262" s="67"/>
      <c r="CD262" s="67"/>
      <c r="CE262" s="67"/>
      <c r="CF262" s="67"/>
      <c r="CG262" s="67"/>
      <c r="CH262" s="67"/>
      <c r="CI262" s="67"/>
      <c r="CJ262" s="67"/>
      <c r="CK262" s="67"/>
      <c r="CL262" s="67"/>
      <c r="CM262" s="67"/>
      <c r="CN262" s="67"/>
      <c r="CO262" s="67"/>
      <c r="CP262" s="67"/>
      <c r="CQ262" s="67"/>
      <c r="CR262" s="67"/>
      <c r="CS262" s="67"/>
      <c r="CT262" s="67"/>
      <c r="CU262" s="67"/>
      <c r="CV262" s="67"/>
      <c r="CW262" s="67"/>
      <c r="CX262" s="67"/>
      <c r="CY262" s="67"/>
      <c r="CZ262" s="67"/>
      <c r="DA262" s="67"/>
    </row>
    <row r="263" spans="1:105" x14ac:dyDescent="0.2">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c r="AQ263" s="67"/>
      <c r="AR263" s="67"/>
      <c r="AS263" s="67"/>
      <c r="AT263" s="67"/>
      <c r="AU263" s="67"/>
      <c r="AV263" s="67"/>
      <c r="AW263" s="67"/>
      <c r="AX263" s="67"/>
      <c r="AY263" s="67"/>
      <c r="AZ263" s="67"/>
      <c r="BA263" s="67"/>
      <c r="BB263" s="67"/>
      <c r="BC263" s="67"/>
      <c r="BD263" s="67"/>
      <c r="BE263" s="67"/>
      <c r="BF263" s="67"/>
      <c r="BG263" s="67"/>
      <c r="BH263" s="67"/>
      <c r="BI263" s="67"/>
      <c r="BJ263" s="67"/>
      <c r="BK263" s="67"/>
      <c r="BL263" s="67"/>
      <c r="BM263" s="67"/>
      <c r="BN263" s="67"/>
      <c r="BO263" s="67"/>
      <c r="BP263" s="67"/>
      <c r="BQ263" s="67"/>
      <c r="BR263" s="67"/>
      <c r="BS263" s="67"/>
      <c r="BT263" s="67"/>
      <c r="BU263" s="67"/>
      <c r="BV263" s="67"/>
      <c r="BW263" s="67"/>
      <c r="BX263" s="67"/>
      <c r="BY263" s="67"/>
      <c r="BZ263" s="67"/>
      <c r="CA263" s="67"/>
      <c r="CB263" s="67"/>
      <c r="CC263" s="67"/>
      <c r="CD263" s="67"/>
      <c r="CE263" s="67"/>
      <c r="CF263" s="67"/>
      <c r="CG263" s="67"/>
      <c r="CH263" s="67"/>
      <c r="CI263" s="67"/>
      <c r="CJ263" s="67"/>
      <c r="CK263" s="67"/>
      <c r="CL263" s="67"/>
      <c r="CM263" s="67"/>
      <c r="CN263" s="67"/>
      <c r="CO263" s="67"/>
      <c r="CP263" s="67"/>
      <c r="CQ263" s="67"/>
      <c r="CR263" s="67"/>
      <c r="CS263" s="67"/>
      <c r="CT263" s="67"/>
      <c r="CU263" s="67"/>
      <c r="CV263" s="67"/>
      <c r="CW263" s="67"/>
      <c r="CX263" s="67"/>
      <c r="CY263" s="67"/>
      <c r="CZ263" s="67"/>
      <c r="DA263" s="67"/>
    </row>
    <row r="264" spans="1:105" x14ac:dyDescent="0.2">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c r="AQ264" s="67"/>
      <c r="AR264" s="67"/>
      <c r="AS264" s="67"/>
      <c r="AT264" s="67"/>
      <c r="AU264" s="67"/>
      <c r="AV264" s="67"/>
      <c r="AW264" s="67"/>
      <c r="AX264" s="67"/>
      <c r="AY264" s="67"/>
      <c r="AZ264" s="67"/>
      <c r="BA264" s="67"/>
      <c r="BB264" s="67"/>
      <c r="BC264" s="67"/>
      <c r="BD264" s="67"/>
      <c r="BE264" s="67"/>
      <c r="BF264" s="67"/>
      <c r="BG264" s="67"/>
      <c r="BH264" s="67"/>
      <c r="BI264" s="67"/>
      <c r="BJ264" s="67"/>
      <c r="BK264" s="67"/>
      <c r="BL264" s="67"/>
      <c r="BM264" s="67"/>
      <c r="BN264" s="67"/>
      <c r="BO264" s="67"/>
      <c r="BP264" s="67"/>
      <c r="BQ264" s="67"/>
      <c r="BR264" s="67"/>
      <c r="BS264" s="67"/>
      <c r="BT264" s="67"/>
      <c r="BU264" s="67"/>
      <c r="BV264" s="67"/>
      <c r="BW264" s="67"/>
      <c r="BX264" s="67"/>
      <c r="BY264" s="67"/>
      <c r="BZ264" s="67"/>
      <c r="CA264" s="67"/>
      <c r="CB264" s="67"/>
      <c r="CC264" s="67"/>
      <c r="CD264" s="67"/>
      <c r="CE264" s="67"/>
      <c r="CF264" s="67"/>
      <c r="CG264" s="67"/>
      <c r="CH264" s="67"/>
      <c r="CI264" s="67"/>
      <c r="CJ264" s="67"/>
      <c r="CK264" s="67"/>
      <c r="CL264" s="67"/>
      <c r="CM264" s="67"/>
      <c r="CN264" s="67"/>
      <c r="CO264" s="67"/>
      <c r="CP264" s="67"/>
      <c r="CQ264" s="67"/>
      <c r="CR264" s="67"/>
      <c r="CS264" s="67"/>
      <c r="CT264" s="67"/>
      <c r="CU264" s="67"/>
      <c r="CV264" s="67"/>
      <c r="CW264" s="67"/>
      <c r="CX264" s="67"/>
      <c r="CY264" s="67"/>
      <c r="CZ264" s="67"/>
      <c r="DA264" s="67"/>
    </row>
    <row r="265" spans="1:105" x14ac:dyDescent="0.2">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c r="AQ265" s="67"/>
      <c r="AR265" s="67"/>
      <c r="AS265" s="67"/>
      <c r="AT265" s="67"/>
      <c r="AU265" s="67"/>
      <c r="AV265" s="67"/>
      <c r="AW265" s="67"/>
      <c r="AX265" s="67"/>
      <c r="AY265" s="67"/>
      <c r="AZ265" s="67"/>
      <c r="BA265" s="67"/>
      <c r="BB265" s="67"/>
      <c r="BC265" s="67"/>
      <c r="BD265" s="67"/>
      <c r="BE265" s="67"/>
      <c r="BF265" s="67"/>
      <c r="BG265" s="67"/>
      <c r="BH265" s="67"/>
      <c r="BI265" s="67"/>
      <c r="BJ265" s="67"/>
      <c r="BK265" s="67"/>
      <c r="BL265" s="67"/>
      <c r="BM265" s="67"/>
      <c r="BN265" s="67"/>
      <c r="BO265" s="67"/>
      <c r="BP265" s="67"/>
      <c r="BQ265" s="67"/>
      <c r="BR265" s="67"/>
      <c r="BS265" s="67"/>
      <c r="BT265" s="67"/>
      <c r="BU265" s="67"/>
      <c r="BV265" s="67"/>
      <c r="BW265" s="67"/>
      <c r="BX265" s="67"/>
      <c r="BY265" s="67"/>
      <c r="BZ265" s="67"/>
      <c r="CA265" s="67"/>
      <c r="CB265" s="67"/>
      <c r="CC265" s="67"/>
      <c r="CD265" s="67"/>
      <c r="CE265" s="67"/>
      <c r="CF265" s="67"/>
      <c r="CG265" s="67"/>
      <c r="CH265" s="67"/>
      <c r="CI265" s="67"/>
      <c r="CJ265" s="67"/>
      <c r="CK265" s="67"/>
      <c r="CL265" s="67"/>
      <c r="CM265" s="67"/>
      <c r="CN265" s="67"/>
      <c r="CO265" s="67"/>
      <c r="CP265" s="67"/>
      <c r="CQ265" s="67"/>
      <c r="CR265" s="67"/>
      <c r="CS265" s="67"/>
      <c r="CT265" s="67"/>
      <c r="CU265" s="67"/>
      <c r="CV265" s="67"/>
      <c r="CW265" s="67"/>
      <c r="CX265" s="67"/>
      <c r="CY265" s="67"/>
      <c r="CZ265" s="67"/>
      <c r="DA265" s="67"/>
    </row>
    <row r="266" spans="1:105" x14ac:dyDescent="0.2">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c r="AQ266" s="67"/>
      <c r="AR266" s="67"/>
      <c r="AS266" s="67"/>
      <c r="AT266" s="67"/>
      <c r="AU266" s="67"/>
      <c r="AV266" s="67"/>
      <c r="AW266" s="67"/>
      <c r="AX266" s="67"/>
      <c r="AY266" s="67"/>
      <c r="AZ266" s="67"/>
      <c r="BA266" s="67"/>
      <c r="BB266" s="67"/>
      <c r="BC266" s="67"/>
      <c r="BD266" s="67"/>
      <c r="BE266" s="67"/>
      <c r="BF266" s="67"/>
      <c r="BG266" s="67"/>
      <c r="BH266" s="67"/>
      <c r="BI266" s="67"/>
      <c r="BJ266" s="67"/>
      <c r="BK266" s="67"/>
      <c r="BL266" s="67"/>
      <c r="BM266" s="67"/>
      <c r="BN266" s="67"/>
      <c r="BO266" s="67"/>
      <c r="BP266" s="67"/>
      <c r="BQ266" s="67"/>
      <c r="BR266" s="67"/>
      <c r="BS266" s="67"/>
      <c r="BT266" s="67"/>
      <c r="BU266" s="67"/>
      <c r="BV266" s="67"/>
      <c r="BW266" s="67"/>
      <c r="BX266" s="67"/>
      <c r="BY266" s="67"/>
      <c r="BZ266" s="67"/>
      <c r="CA266" s="67"/>
      <c r="CB266" s="67"/>
      <c r="CC266" s="67"/>
      <c r="CD266" s="67"/>
      <c r="CE266" s="67"/>
      <c r="CF266" s="67"/>
      <c r="CG266" s="67"/>
      <c r="CH266" s="67"/>
      <c r="CI266" s="67"/>
      <c r="CJ266" s="67"/>
      <c r="CK266" s="67"/>
      <c r="CL266" s="67"/>
      <c r="CM266" s="67"/>
      <c r="CN266" s="67"/>
      <c r="CO266" s="67"/>
      <c r="CP266" s="67"/>
      <c r="CQ266" s="67"/>
      <c r="CR266" s="67"/>
      <c r="CS266" s="67"/>
      <c r="CT266" s="67"/>
      <c r="CU266" s="67"/>
      <c r="CV266" s="67"/>
      <c r="CW266" s="67"/>
      <c r="CX266" s="67"/>
      <c r="CY266" s="67"/>
      <c r="CZ266" s="67"/>
      <c r="DA266" s="67"/>
    </row>
    <row r="267" spans="1:105" x14ac:dyDescent="0.2">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c r="AQ267" s="67"/>
      <c r="AR267" s="67"/>
      <c r="AS267" s="67"/>
      <c r="AT267" s="67"/>
      <c r="AU267" s="67"/>
      <c r="AV267" s="67"/>
      <c r="AW267" s="67"/>
      <c r="AX267" s="67"/>
      <c r="AY267" s="67"/>
      <c r="AZ267" s="67"/>
      <c r="BA267" s="67"/>
      <c r="BB267" s="67"/>
      <c r="BC267" s="67"/>
      <c r="BD267" s="67"/>
      <c r="BE267" s="67"/>
      <c r="BF267" s="67"/>
      <c r="BG267" s="67"/>
      <c r="BH267" s="67"/>
      <c r="BI267" s="67"/>
      <c r="BJ267" s="67"/>
      <c r="BK267" s="67"/>
      <c r="BL267" s="67"/>
      <c r="BM267" s="67"/>
      <c r="BN267" s="67"/>
      <c r="BO267" s="67"/>
      <c r="BP267" s="67"/>
      <c r="BQ267" s="67"/>
      <c r="BR267" s="67"/>
      <c r="BS267" s="67"/>
      <c r="BT267" s="67"/>
      <c r="BU267" s="67"/>
      <c r="BV267" s="67"/>
      <c r="BW267" s="67"/>
      <c r="BX267" s="67"/>
      <c r="BY267" s="67"/>
      <c r="BZ267" s="67"/>
      <c r="CA267" s="67"/>
      <c r="CB267" s="67"/>
      <c r="CC267" s="67"/>
      <c r="CD267" s="67"/>
      <c r="CE267" s="67"/>
      <c r="CF267" s="67"/>
      <c r="CG267" s="67"/>
      <c r="CH267" s="67"/>
      <c r="CI267" s="67"/>
      <c r="CJ267" s="67"/>
      <c r="CK267" s="67"/>
      <c r="CL267" s="67"/>
      <c r="CM267" s="67"/>
      <c r="CN267" s="67"/>
      <c r="CO267" s="67"/>
      <c r="CP267" s="67"/>
      <c r="CQ267" s="67"/>
      <c r="CR267" s="67"/>
      <c r="CS267" s="67"/>
      <c r="CT267" s="67"/>
      <c r="CU267" s="67"/>
      <c r="CV267" s="67"/>
      <c r="CW267" s="67"/>
      <c r="CX267" s="67"/>
      <c r="CY267" s="67"/>
      <c r="CZ267" s="67"/>
      <c r="DA267" s="67"/>
    </row>
    <row r="268" spans="1:105" x14ac:dyDescent="0.2">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c r="AQ268" s="67"/>
      <c r="AR268" s="67"/>
      <c r="AS268" s="67"/>
      <c r="AT268" s="67"/>
      <c r="AU268" s="67"/>
      <c r="AV268" s="67"/>
      <c r="AW268" s="67"/>
      <c r="AX268" s="67"/>
      <c r="AY268" s="67"/>
      <c r="AZ268" s="67"/>
      <c r="BA268" s="67"/>
      <c r="BB268" s="67"/>
      <c r="BC268" s="67"/>
      <c r="BD268" s="67"/>
      <c r="BE268" s="67"/>
      <c r="BF268" s="67"/>
      <c r="BG268" s="67"/>
      <c r="BH268" s="67"/>
      <c r="BI268" s="67"/>
      <c r="BJ268" s="67"/>
      <c r="BK268" s="67"/>
      <c r="BL268" s="67"/>
      <c r="BM268" s="67"/>
      <c r="BN268" s="67"/>
      <c r="BO268" s="67"/>
      <c r="BP268" s="67"/>
      <c r="BQ268" s="67"/>
      <c r="BR268" s="67"/>
      <c r="BS268" s="67"/>
      <c r="BT268" s="67"/>
      <c r="BU268" s="67"/>
      <c r="BV268" s="67"/>
      <c r="BW268" s="67"/>
      <c r="BX268" s="67"/>
      <c r="BY268" s="67"/>
      <c r="BZ268" s="67"/>
      <c r="CA268" s="67"/>
      <c r="CB268" s="67"/>
      <c r="CC268" s="67"/>
      <c r="CD268" s="67"/>
      <c r="CE268" s="67"/>
      <c r="CF268" s="67"/>
      <c r="CG268" s="67"/>
      <c r="CH268" s="67"/>
      <c r="CI268" s="67"/>
      <c r="CJ268" s="67"/>
      <c r="CK268" s="67"/>
      <c r="CL268" s="67"/>
      <c r="CM268" s="67"/>
      <c r="CN268" s="67"/>
      <c r="CO268" s="67"/>
      <c r="CP268" s="67"/>
      <c r="CQ268" s="67"/>
      <c r="CR268" s="67"/>
      <c r="CS268" s="67"/>
      <c r="CT268" s="67"/>
      <c r="CU268" s="67"/>
      <c r="CV268" s="67"/>
      <c r="CW268" s="67"/>
      <c r="CX268" s="67"/>
      <c r="CY268" s="67"/>
      <c r="CZ268" s="67"/>
      <c r="DA268" s="67"/>
    </row>
    <row r="269" spans="1:105" x14ac:dyDescent="0.2">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c r="AQ269" s="67"/>
      <c r="AR269" s="67"/>
      <c r="AS269" s="67"/>
      <c r="AT269" s="67"/>
      <c r="AU269" s="67"/>
      <c r="AV269" s="67"/>
      <c r="AW269" s="67"/>
      <c r="AX269" s="67"/>
      <c r="AY269" s="67"/>
      <c r="AZ269" s="67"/>
      <c r="BA269" s="67"/>
      <c r="BB269" s="67"/>
      <c r="BC269" s="67"/>
      <c r="BD269" s="67"/>
      <c r="BE269" s="67"/>
      <c r="BF269" s="67"/>
      <c r="BG269" s="67"/>
      <c r="BH269" s="67"/>
      <c r="BI269" s="67"/>
      <c r="BJ269" s="67"/>
      <c r="BK269" s="67"/>
      <c r="BL269" s="67"/>
      <c r="BM269" s="67"/>
      <c r="BN269" s="67"/>
      <c r="BO269" s="67"/>
      <c r="BP269" s="67"/>
      <c r="BQ269" s="67"/>
      <c r="BR269" s="67"/>
      <c r="BS269" s="67"/>
      <c r="BT269" s="67"/>
      <c r="BU269" s="67"/>
      <c r="BV269" s="67"/>
      <c r="BW269" s="67"/>
      <c r="BX269" s="67"/>
      <c r="BY269" s="67"/>
      <c r="BZ269" s="67"/>
      <c r="CA269" s="67"/>
      <c r="CB269" s="67"/>
      <c r="CC269" s="67"/>
      <c r="CD269" s="67"/>
      <c r="CE269" s="67"/>
      <c r="CF269" s="67"/>
      <c r="CG269" s="67"/>
      <c r="CH269" s="67"/>
      <c r="CI269" s="67"/>
      <c r="CJ269" s="67"/>
      <c r="CK269" s="67"/>
      <c r="CL269" s="67"/>
      <c r="CM269" s="67"/>
      <c r="CN269" s="67"/>
      <c r="CO269" s="67"/>
      <c r="CP269" s="67"/>
      <c r="CQ269" s="67"/>
      <c r="CR269" s="67"/>
      <c r="CS269" s="67"/>
      <c r="CT269" s="67"/>
      <c r="CU269" s="67"/>
      <c r="CV269" s="67"/>
      <c r="CW269" s="67"/>
      <c r="CX269" s="67"/>
      <c r="CY269" s="67"/>
      <c r="CZ269" s="67"/>
      <c r="DA269" s="67"/>
    </row>
    <row r="270" spans="1:105" x14ac:dyDescent="0.2">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c r="AQ270" s="67"/>
      <c r="AR270" s="67"/>
      <c r="AS270" s="67"/>
      <c r="AT270" s="67"/>
      <c r="AU270" s="67"/>
      <c r="AV270" s="67"/>
      <c r="AW270" s="67"/>
      <c r="AX270" s="67"/>
      <c r="AY270" s="67"/>
      <c r="AZ270" s="67"/>
      <c r="BA270" s="67"/>
      <c r="BB270" s="67"/>
      <c r="BC270" s="67"/>
      <c r="BD270" s="67"/>
      <c r="BE270" s="67"/>
      <c r="BF270" s="67"/>
      <c r="BG270" s="67"/>
      <c r="BH270" s="67"/>
      <c r="BI270" s="67"/>
      <c r="BJ270" s="67"/>
      <c r="BK270" s="67"/>
      <c r="BL270" s="67"/>
      <c r="BM270" s="67"/>
      <c r="BN270" s="67"/>
      <c r="BO270" s="67"/>
      <c r="BP270" s="67"/>
      <c r="BQ270" s="67"/>
      <c r="BR270" s="67"/>
      <c r="BS270" s="67"/>
      <c r="BT270" s="67"/>
      <c r="BU270" s="67"/>
      <c r="BV270" s="67"/>
      <c r="BW270" s="67"/>
      <c r="BX270" s="67"/>
      <c r="BY270" s="67"/>
      <c r="BZ270" s="67"/>
      <c r="CA270" s="67"/>
      <c r="CB270" s="67"/>
      <c r="CC270" s="67"/>
      <c r="CD270" s="67"/>
      <c r="CE270" s="67"/>
      <c r="CF270" s="67"/>
      <c r="CG270" s="67"/>
      <c r="CH270" s="67"/>
      <c r="CI270" s="67"/>
      <c r="CJ270" s="67"/>
      <c r="CK270" s="67"/>
      <c r="CL270" s="67"/>
      <c r="CM270" s="67"/>
      <c r="CN270" s="67"/>
      <c r="CO270" s="67"/>
      <c r="CP270" s="67"/>
      <c r="CQ270" s="67"/>
      <c r="CR270" s="67"/>
      <c r="CS270" s="67"/>
      <c r="CT270" s="67"/>
      <c r="CU270" s="67"/>
      <c r="CV270" s="67"/>
      <c r="CW270" s="67"/>
      <c r="CX270" s="67"/>
      <c r="CY270" s="67"/>
      <c r="CZ270" s="67"/>
      <c r="DA270" s="67"/>
    </row>
    <row r="271" spans="1:105" x14ac:dyDescent="0.2">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c r="AQ271" s="67"/>
      <c r="AR271" s="67"/>
      <c r="AS271" s="67"/>
      <c r="AT271" s="67"/>
      <c r="AU271" s="67"/>
      <c r="AV271" s="67"/>
      <c r="AW271" s="67"/>
      <c r="AX271" s="67"/>
      <c r="AY271" s="67"/>
      <c r="AZ271" s="67"/>
      <c r="BA271" s="67"/>
      <c r="BB271" s="67"/>
      <c r="BC271" s="67"/>
      <c r="BD271" s="67"/>
      <c r="BE271" s="67"/>
      <c r="BF271" s="67"/>
      <c r="BG271" s="67"/>
      <c r="BH271" s="67"/>
      <c r="BI271" s="67"/>
      <c r="BJ271" s="67"/>
      <c r="BK271" s="67"/>
      <c r="BL271" s="67"/>
      <c r="BM271" s="67"/>
      <c r="BN271" s="67"/>
      <c r="BO271" s="67"/>
      <c r="BP271" s="67"/>
      <c r="BQ271" s="67"/>
      <c r="BR271" s="67"/>
      <c r="BS271" s="67"/>
      <c r="BT271" s="67"/>
      <c r="BU271" s="67"/>
      <c r="BV271" s="67"/>
      <c r="BW271" s="67"/>
      <c r="BX271" s="67"/>
      <c r="BY271" s="67"/>
      <c r="BZ271" s="67"/>
      <c r="CA271" s="67"/>
      <c r="CB271" s="67"/>
      <c r="CC271" s="67"/>
      <c r="CD271" s="67"/>
      <c r="CE271" s="67"/>
      <c r="CF271" s="67"/>
      <c r="CG271" s="67"/>
      <c r="CH271" s="67"/>
      <c r="CI271" s="67"/>
      <c r="CJ271" s="67"/>
      <c r="CK271" s="67"/>
      <c r="CL271" s="67"/>
      <c r="CM271" s="67"/>
      <c r="CN271" s="67"/>
      <c r="CO271" s="67"/>
      <c r="CP271" s="67"/>
      <c r="CQ271" s="67"/>
      <c r="CR271" s="67"/>
      <c r="CS271" s="67"/>
      <c r="CT271" s="67"/>
      <c r="CU271" s="67"/>
      <c r="CV271" s="67"/>
      <c r="CW271" s="67"/>
      <c r="CX271" s="67"/>
      <c r="CY271" s="67"/>
      <c r="CZ271" s="67"/>
      <c r="DA271" s="67"/>
    </row>
    <row r="272" spans="1:105" x14ac:dyDescent="0.2">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c r="AQ272" s="67"/>
      <c r="AR272" s="67"/>
      <c r="AS272" s="67"/>
      <c r="AT272" s="67"/>
      <c r="AU272" s="67"/>
      <c r="AV272" s="67"/>
      <c r="AW272" s="67"/>
      <c r="AX272" s="67"/>
      <c r="AY272" s="67"/>
      <c r="AZ272" s="67"/>
      <c r="BA272" s="67"/>
      <c r="BB272" s="67"/>
      <c r="BC272" s="67"/>
      <c r="BD272" s="67"/>
      <c r="BE272" s="67"/>
      <c r="BF272" s="67"/>
      <c r="BG272" s="67"/>
      <c r="BH272" s="67"/>
      <c r="BI272" s="67"/>
      <c r="BJ272" s="67"/>
      <c r="BK272" s="67"/>
      <c r="BL272" s="67"/>
      <c r="BM272" s="67"/>
      <c r="BN272" s="67"/>
      <c r="BO272" s="67"/>
      <c r="BP272" s="67"/>
      <c r="BQ272" s="67"/>
      <c r="BR272" s="67"/>
      <c r="BS272" s="67"/>
      <c r="BT272" s="67"/>
      <c r="BU272" s="67"/>
      <c r="BV272" s="67"/>
      <c r="BW272" s="67"/>
      <c r="BX272" s="67"/>
      <c r="BY272" s="67"/>
      <c r="BZ272" s="67"/>
      <c r="CA272" s="67"/>
      <c r="CB272" s="67"/>
      <c r="CC272" s="67"/>
      <c r="CD272" s="67"/>
      <c r="CE272" s="67"/>
      <c r="CF272" s="67"/>
      <c r="CG272" s="67"/>
      <c r="CH272" s="67"/>
      <c r="CI272" s="67"/>
      <c r="CJ272" s="67"/>
      <c r="CK272" s="67"/>
      <c r="CL272" s="67"/>
      <c r="CM272" s="67"/>
      <c r="CN272" s="67"/>
      <c r="CO272" s="67"/>
      <c r="CP272" s="67"/>
      <c r="CQ272" s="67"/>
      <c r="CR272" s="67"/>
      <c r="CS272" s="67"/>
      <c r="CT272" s="67"/>
      <c r="CU272" s="67"/>
      <c r="CV272" s="67"/>
      <c r="CW272" s="67"/>
      <c r="CX272" s="67"/>
      <c r="CY272" s="67"/>
      <c r="CZ272" s="67"/>
      <c r="DA272" s="67"/>
    </row>
    <row r="273" spans="1:105" x14ac:dyDescent="0.2">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c r="AQ273" s="67"/>
      <c r="AR273" s="67"/>
      <c r="AS273" s="67"/>
      <c r="AT273" s="67"/>
      <c r="AU273" s="67"/>
      <c r="AV273" s="67"/>
      <c r="AW273" s="67"/>
      <c r="AX273" s="67"/>
      <c r="AY273" s="67"/>
      <c r="AZ273" s="67"/>
      <c r="BA273" s="67"/>
      <c r="BB273" s="67"/>
      <c r="BC273" s="67"/>
      <c r="BD273" s="67"/>
      <c r="BE273" s="67"/>
      <c r="BF273" s="67"/>
      <c r="BG273" s="67"/>
      <c r="BH273" s="67"/>
      <c r="BI273" s="67"/>
      <c r="BJ273" s="67"/>
      <c r="BK273" s="67"/>
      <c r="BL273" s="67"/>
      <c r="BM273" s="67"/>
      <c r="BN273" s="67"/>
      <c r="BO273" s="67"/>
      <c r="BP273" s="67"/>
      <c r="BQ273" s="67"/>
      <c r="BR273" s="67"/>
      <c r="BS273" s="67"/>
      <c r="BT273" s="67"/>
      <c r="BU273" s="67"/>
      <c r="BV273" s="67"/>
      <c r="BW273" s="67"/>
      <c r="BX273" s="67"/>
      <c r="BY273" s="67"/>
      <c r="BZ273" s="67"/>
      <c r="CA273" s="67"/>
      <c r="CB273" s="67"/>
      <c r="CC273" s="67"/>
      <c r="CD273" s="67"/>
      <c r="CE273" s="67"/>
      <c r="CF273" s="67"/>
      <c r="CG273" s="67"/>
      <c r="CH273" s="67"/>
      <c r="CI273" s="67"/>
      <c r="CJ273" s="67"/>
      <c r="CK273" s="67"/>
      <c r="CL273" s="67"/>
      <c r="CM273" s="67"/>
      <c r="CN273" s="67"/>
      <c r="CO273" s="67"/>
      <c r="CP273" s="67"/>
      <c r="CQ273" s="67"/>
      <c r="CR273" s="67"/>
      <c r="CS273" s="67"/>
      <c r="CT273" s="67"/>
      <c r="CU273" s="67"/>
      <c r="CV273" s="67"/>
      <c r="CW273" s="67"/>
      <c r="CX273" s="67"/>
      <c r="CY273" s="67"/>
      <c r="CZ273" s="67"/>
      <c r="DA273" s="67"/>
    </row>
    <row r="274" spans="1:105" x14ac:dyDescent="0.2">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67"/>
      <c r="BA274" s="67"/>
      <c r="BB274" s="67"/>
      <c r="BC274" s="67"/>
      <c r="BD274" s="67"/>
      <c r="BE274" s="67"/>
      <c r="BF274" s="67"/>
      <c r="BG274" s="67"/>
      <c r="BH274" s="67"/>
      <c r="BI274" s="67"/>
      <c r="BJ274" s="67"/>
      <c r="BK274" s="67"/>
      <c r="BL274" s="67"/>
      <c r="BM274" s="67"/>
      <c r="BN274" s="67"/>
      <c r="BO274" s="67"/>
      <c r="BP274" s="67"/>
      <c r="BQ274" s="67"/>
      <c r="BR274" s="67"/>
      <c r="BS274" s="67"/>
      <c r="BT274" s="67"/>
      <c r="BU274" s="67"/>
      <c r="BV274" s="67"/>
      <c r="BW274" s="67"/>
      <c r="BX274" s="67"/>
      <c r="BY274" s="67"/>
      <c r="BZ274" s="67"/>
      <c r="CA274" s="67"/>
      <c r="CB274" s="67"/>
      <c r="CC274" s="67"/>
      <c r="CD274" s="67"/>
      <c r="CE274" s="67"/>
      <c r="CF274" s="67"/>
      <c r="CG274" s="67"/>
      <c r="CH274" s="67"/>
      <c r="CI274" s="67"/>
      <c r="CJ274" s="67"/>
      <c r="CK274" s="67"/>
      <c r="CL274" s="67"/>
      <c r="CM274" s="67"/>
      <c r="CN274" s="67"/>
      <c r="CO274" s="67"/>
      <c r="CP274" s="67"/>
      <c r="CQ274" s="67"/>
      <c r="CR274" s="67"/>
      <c r="CS274" s="67"/>
      <c r="CT274" s="67"/>
      <c r="CU274" s="67"/>
      <c r="CV274" s="67"/>
      <c r="CW274" s="67"/>
      <c r="CX274" s="67"/>
      <c r="CY274" s="67"/>
      <c r="CZ274" s="67"/>
      <c r="DA274" s="67"/>
    </row>
    <row r="275" spans="1:105" x14ac:dyDescent="0.2">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c r="AQ275" s="67"/>
      <c r="AR275" s="67"/>
      <c r="AS275" s="67"/>
      <c r="AT275" s="67"/>
      <c r="AU275" s="67"/>
      <c r="AV275" s="67"/>
      <c r="AW275" s="67"/>
      <c r="AX275" s="67"/>
      <c r="AY275" s="67"/>
      <c r="AZ275" s="67"/>
      <c r="BA275" s="67"/>
      <c r="BB275" s="67"/>
      <c r="BC275" s="67"/>
      <c r="BD275" s="67"/>
      <c r="BE275" s="67"/>
      <c r="BF275" s="67"/>
      <c r="BG275" s="67"/>
      <c r="BH275" s="67"/>
      <c r="BI275" s="67"/>
      <c r="BJ275" s="67"/>
      <c r="BK275" s="67"/>
      <c r="BL275" s="67"/>
      <c r="BM275" s="67"/>
      <c r="BN275" s="67"/>
      <c r="BO275" s="67"/>
      <c r="BP275" s="67"/>
      <c r="BQ275" s="67"/>
      <c r="BR275" s="67"/>
      <c r="BS275" s="67"/>
      <c r="BT275" s="67"/>
      <c r="BU275" s="67"/>
      <c r="BV275" s="67"/>
      <c r="BW275" s="67"/>
      <c r="BX275" s="67"/>
      <c r="BY275" s="67"/>
      <c r="BZ275" s="67"/>
      <c r="CA275" s="67"/>
      <c r="CB275" s="67"/>
      <c r="CC275" s="67"/>
      <c r="CD275" s="67"/>
      <c r="CE275" s="67"/>
      <c r="CF275" s="67"/>
      <c r="CG275" s="67"/>
      <c r="CH275" s="67"/>
      <c r="CI275" s="67"/>
      <c r="CJ275" s="67"/>
      <c r="CK275" s="67"/>
      <c r="CL275" s="67"/>
      <c r="CM275" s="67"/>
      <c r="CN275" s="67"/>
      <c r="CO275" s="67"/>
      <c r="CP275" s="67"/>
      <c r="CQ275" s="67"/>
      <c r="CR275" s="67"/>
      <c r="CS275" s="67"/>
      <c r="CT275" s="67"/>
      <c r="CU275" s="67"/>
      <c r="CV275" s="67"/>
      <c r="CW275" s="67"/>
      <c r="CX275" s="67"/>
      <c r="CY275" s="67"/>
      <c r="CZ275" s="67"/>
      <c r="DA275" s="67"/>
    </row>
    <row r="276" spans="1:105" x14ac:dyDescent="0.2">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c r="AQ276" s="67"/>
      <c r="AR276" s="67"/>
      <c r="AS276" s="67"/>
      <c r="AT276" s="67"/>
      <c r="AU276" s="67"/>
      <c r="AV276" s="67"/>
      <c r="AW276" s="67"/>
      <c r="AX276" s="67"/>
      <c r="AY276" s="67"/>
      <c r="AZ276" s="67"/>
      <c r="BA276" s="67"/>
      <c r="BB276" s="67"/>
      <c r="BC276" s="67"/>
      <c r="BD276" s="67"/>
      <c r="BE276" s="67"/>
      <c r="BF276" s="67"/>
      <c r="BG276" s="67"/>
      <c r="BH276" s="67"/>
      <c r="BI276" s="67"/>
      <c r="BJ276" s="67"/>
      <c r="BK276" s="67"/>
      <c r="BL276" s="67"/>
      <c r="BM276" s="67"/>
      <c r="BN276" s="67"/>
      <c r="BO276" s="67"/>
      <c r="BP276" s="67"/>
      <c r="BQ276" s="67"/>
      <c r="BR276" s="67"/>
      <c r="BS276" s="67"/>
      <c r="BT276" s="67"/>
      <c r="BU276" s="67"/>
      <c r="BV276" s="67"/>
      <c r="BW276" s="67"/>
      <c r="BX276" s="67"/>
      <c r="BY276" s="67"/>
      <c r="BZ276" s="67"/>
      <c r="CA276" s="67"/>
      <c r="CB276" s="67"/>
      <c r="CC276" s="67"/>
      <c r="CD276" s="67"/>
      <c r="CE276" s="67"/>
      <c r="CF276" s="67"/>
      <c r="CG276" s="67"/>
      <c r="CH276" s="67"/>
      <c r="CI276" s="67"/>
      <c r="CJ276" s="67"/>
      <c r="CK276" s="67"/>
      <c r="CL276" s="67"/>
      <c r="CM276" s="67"/>
      <c r="CN276" s="67"/>
      <c r="CO276" s="67"/>
      <c r="CP276" s="67"/>
      <c r="CQ276" s="67"/>
      <c r="CR276" s="67"/>
      <c r="CS276" s="67"/>
      <c r="CT276" s="67"/>
      <c r="CU276" s="67"/>
      <c r="CV276" s="67"/>
      <c r="CW276" s="67"/>
      <c r="CX276" s="67"/>
      <c r="CY276" s="67"/>
      <c r="CZ276" s="67"/>
      <c r="DA276" s="67"/>
    </row>
    <row r="277" spans="1:105" x14ac:dyDescent="0.2">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c r="AQ277" s="67"/>
      <c r="AR277" s="67"/>
      <c r="AS277" s="67"/>
      <c r="AT277" s="67"/>
      <c r="AU277" s="67"/>
      <c r="AV277" s="67"/>
      <c r="AW277" s="67"/>
      <c r="AX277" s="67"/>
      <c r="AY277" s="67"/>
      <c r="AZ277" s="67"/>
      <c r="BA277" s="67"/>
      <c r="BB277" s="67"/>
      <c r="BC277" s="67"/>
      <c r="BD277" s="67"/>
      <c r="BE277" s="67"/>
      <c r="BF277" s="67"/>
      <c r="BG277" s="67"/>
      <c r="BH277" s="67"/>
      <c r="BI277" s="67"/>
      <c r="BJ277" s="67"/>
      <c r="BK277" s="67"/>
      <c r="BL277" s="67"/>
      <c r="BM277" s="67"/>
      <c r="BN277" s="67"/>
      <c r="BO277" s="67"/>
      <c r="BP277" s="67"/>
      <c r="BQ277" s="67"/>
      <c r="BR277" s="67"/>
      <c r="BS277" s="67"/>
      <c r="BT277" s="67"/>
      <c r="BU277" s="67"/>
      <c r="BV277" s="67"/>
      <c r="BW277" s="67"/>
      <c r="BX277" s="67"/>
      <c r="BY277" s="67"/>
      <c r="BZ277" s="67"/>
      <c r="CA277" s="67"/>
      <c r="CB277" s="67"/>
      <c r="CC277" s="67"/>
      <c r="CD277" s="67"/>
      <c r="CE277" s="67"/>
      <c r="CF277" s="67"/>
      <c r="CG277" s="67"/>
      <c r="CH277" s="67"/>
      <c r="CI277" s="67"/>
      <c r="CJ277" s="67"/>
      <c r="CK277" s="67"/>
      <c r="CL277" s="67"/>
      <c r="CM277" s="67"/>
      <c r="CN277" s="67"/>
      <c r="CO277" s="67"/>
      <c r="CP277" s="67"/>
      <c r="CQ277" s="67"/>
      <c r="CR277" s="67"/>
      <c r="CS277" s="67"/>
      <c r="CT277" s="67"/>
      <c r="CU277" s="67"/>
      <c r="CV277" s="67"/>
      <c r="CW277" s="67"/>
      <c r="CX277" s="67"/>
      <c r="CY277" s="67"/>
      <c r="CZ277" s="67"/>
      <c r="DA277" s="67"/>
    </row>
    <row r="278" spans="1:105" x14ac:dyDescent="0.2">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c r="AQ278" s="67"/>
      <c r="AR278" s="67"/>
      <c r="AS278" s="67"/>
      <c r="AT278" s="67"/>
      <c r="AU278" s="67"/>
      <c r="AV278" s="67"/>
      <c r="AW278" s="67"/>
      <c r="AX278" s="67"/>
      <c r="AY278" s="67"/>
      <c r="AZ278" s="67"/>
      <c r="BA278" s="67"/>
      <c r="BB278" s="67"/>
      <c r="BC278" s="67"/>
      <c r="BD278" s="67"/>
      <c r="BE278" s="67"/>
      <c r="BF278" s="67"/>
      <c r="BG278" s="67"/>
      <c r="BH278" s="67"/>
      <c r="BI278" s="67"/>
      <c r="BJ278" s="67"/>
      <c r="BK278" s="67"/>
      <c r="BL278" s="67"/>
      <c r="BM278" s="67"/>
      <c r="BN278" s="67"/>
      <c r="BO278" s="67"/>
      <c r="BP278" s="67"/>
      <c r="BQ278" s="67"/>
      <c r="BR278" s="67"/>
      <c r="BS278" s="67"/>
      <c r="BT278" s="67"/>
      <c r="BU278" s="67"/>
      <c r="BV278" s="67"/>
      <c r="BW278" s="67"/>
      <c r="BX278" s="67"/>
      <c r="BY278" s="67"/>
      <c r="BZ278" s="67"/>
      <c r="CA278" s="67"/>
      <c r="CB278" s="67"/>
      <c r="CC278" s="67"/>
      <c r="CD278" s="67"/>
      <c r="CE278" s="67"/>
      <c r="CF278" s="67"/>
      <c r="CG278" s="67"/>
      <c r="CH278" s="67"/>
      <c r="CI278" s="67"/>
      <c r="CJ278" s="67"/>
      <c r="CK278" s="67"/>
      <c r="CL278" s="67"/>
      <c r="CM278" s="67"/>
      <c r="CN278" s="67"/>
      <c r="CO278" s="67"/>
      <c r="CP278" s="67"/>
      <c r="CQ278" s="67"/>
      <c r="CR278" s="67"/>
      <c r="CS278" s="67"/>
      <c r="CT278" s="67"/>
      <c r="CU278" s="67"/>
      <c r="CV278" s="67"/>
      <c r="CW278" s="67"/>
      <c r="CX278" s="67"/>
      <c r="CY278" s="67"/>
      <c r="CZ278" s="67"/>
      <c r="DA278" s="67"/>
    </row>
    <row r="279" spans="1:105" x14ac:dyDescent="0.2">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c r="AQ279" s="67"/>
      <c r="AR279" s="67"/>
      <c r="AS279" s="67"/>
      <c r="AT279" s="67"/>
      <c r="AU279" s="67"/>
      <c r="AV279" s="67"/>
      <c r="AW279" s="67"/>
      <c r="AX279" s="67"/>
      <c r="AY279" s="67"/>
      <c r="AZ279" s="67"/>
      <c r="BA279" s="67"/>
      <c r="BB279" s="67"/>
      <c r="BC279" s="67"/>
      <c r="BD279" s="67"/>
      <c r="BE279" s="67"/>
      <c r="BF279" s="67"/>
      <c r="BG279" s="67"/>
      <c r="BH279" s="67"/>
      <c r="BI279" s="67"/>
      <c r="BJ279" s="67"/>
      <c r="BK279" s="67"/>
      <c r="BL279" s="67"/>
      <c r="BM279" s="67"/>
      <c r="BN279" s="67"/>
      <c r="BO279" s="67"/>
      <c r="BP279" s="67"/>
      <c r="BQ279" s="67"/>
      <c r="BR279" s="67"/>
      <c r="BS279" s="67"/>
      <c r="BT279" s="67"/>
      <c r="BU279" s="67"/>
      <c r="BV279" s="67"/>
      <c r="BW279" s="67"/>
      <c r="BX279" s="67"/>
      <c r="BY279" s="67"/>
      <c r="BZ279" s="67"/>
      <c r="CA279" s="67"/>
      <c r="CB279" s="67"/>
      <c r="CC279" s="67"/>
      <c r="CD279" s="67"/>
      <c r="CE279" s="67"/>
      <c r="CF279" s="67"/>
      <c r="CG279" s="67"/>
      <c r="CH279" s="67"/>
      <c r="CI279" s="67"/>
      <c r="CJ279" s="67"/>
      <c r="CK279" s="67"/>
      <c r="CL279" s="67"/>
      <c r="CM279" s="67"/>
      <c r="CN279" s="67"/>
      <c r="CO279" s="67"/>
      <c r="CP279" s="67"/>
      <c r="CQ279" s="67"/>
      <c r="CR279" s="67"/>
      <c r="CS279" s="67"/>
      <c r="CT279" s="67"/>
      <c r="CU279" s="67"/>
      <c r="CV279" s="67"/>
      <c r="CW279" s="67"/>
      <c r="CX279" s="67"/>
      <c r="CY279" s="67"/>
      <c r="CZ279" s="67"/>
      <c r="DA279" s="67"/>
    </row>
    <row r="280" spans="1:105" x14ac:dyDescent="0.2">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c r="AQ280" s="67"/>
      <c r="AR280" s="67"/>
      <c r="AS280" s="67"/>
      <c r="AT280" s="67"/>
      <c r="AU280" s="67"/>
      <c r="AV280" s="67"/>
      <c r="AW280" s="67"/>
      <c r="AX280" s="67"/>
      <c r="AY280" s="67"/>
      <c r="AZ280" s="67"/>
      <c r="BA280" s="67"/>
      <c r="BB280" s="67"/>
      <c r="BC280" s="67"/>
      <c r="BD280" s="67"/>
      <c r="BE280" s="67"/>
      <c r="BF280" s="67"/>
      <c r="BG280" s="67"/>
      <c r="BH280" s="67"/>
      <c r="BI280" s="67"/>
      <c r="BJ280" s="67"/>
      <c r="BK280" s="67"/>
      <c r="BL280" s="67"/>
      <c r="BM280" s="67"/>
      <c r="BN280" s="67"/>
      <c r="BO280" s="67"/>
      <c r="BP280" s="67"/>
      <c r="BQ280" s="67"/>
      <c r="BR280" s="67"/>
      <c r="BS280" s="67"/>
      <c r="BT280" s="67"/>
      <c r="BU280" s="67"/>
      <c r="BV280" s="67"/>
      <c r="BW280" s="67"/>
      <c r="BX280" s="67"/>
      <c r="BY280" s="67"/>
      <c r="BZ280" s="67"/>
      <c r="CA280" s="67"/>
      <c r="CB280" s="67"/>
      <c r="CC280" s="67"/>
      <c r="CD280" s="67"/>
      <c r="CE280" s="67"/>
      <c r="CF280" s="67"/>
      <c r="CG280" s="67"/>
      <c r="CH280" s="67"/>
      <c r="CI280" s="67"/>
      <c r="CJ280" s="67"/>
      <c r="CK280" s="67"/>
      <c r="CL280" s="67"/>
      <c r="CM280" s="67"/>
      <c r="CN280" s="67"/>
      <c r="CO280" s="67"/>
      <c r="CP280" s="67"/>
      <c r="CQ280" s="67"/>
      <c r="CR280" s="67"/>
      <c r="CS280" s="67"/>
      <c r="CT280" s="67"/>
      <c r="CU280" s="67"/>
      <c r="CV280" s="67"/>
      <c r="CW280" s="67"/>
      <c r="CX280" s="67"/>
      <c r="CY280" s="67"/>
      <c r="CZ280" s="67"/>
      <c r="DA280" s="67"/>
    </row>
    <row r="281" spans="1:105" x14ac:dyDescent="0.2">
      <c r="A281" s="67"/>
      <c r="B281" s="67"/>
      <c r="C281" s="67"/>
      <c r="D281" s="67"/>
      <c r="E281" s="67"/>
      <c r="F281" s="67"/>
      <c r="G281" s="67"/>
      <c r="H281" s="67"/>
      <c r="I281" s="67"/>
      <c r="J281" s="67"/>
      <c r="K281" s="67"/>
      <c r="L281" s="67"/>
      <c r="M281" s="67"/>
      <c r="N281" s="67"/>
      <c r="O281" s="67"/>
      <c r="P281" s="67"/>
      <c r="Q281" s="67"/>
      <c r="R281" s="67"/>
      <c r="S281" s="67"/>
      <c r="T281" s="67"/>
      <c r="U281" s="67"/>
      <c r="W281" s="67"/>
      <c r="X281" s="67"/>
      <c r="Y281" s="67"/>
      <c r="Z281" s="67"/>
      <c r="AA281" s="67"/>
      <c r="AB281" s="67"/>
      <c r="AC281" s="67"/>
      <c r="AD281" s="67"/>
      <c r="AE281" s="67"/>
      <c r="AF281" s="67"/>
      <c r="AG281" s="67"/>
      <c r="AH281" s="67"/>
      <c r="AI281" s="67"/>
      <c r="AJ281" s="67"/>
      <c r="AK281" s="67"/>
      <c r="AL281" s="67"/>
      <c r="AM281" s="67"/>
      <c r="AN281" s="67"/>
      <c r="AO281" s="67"/>
      <c r="AP281" s="67"/>
      <c r="AQ281" s="67"/>
      <c r="AR281" s="67"/>
      <c r="AS281" s="67"/>
      <c r="AT281" s="67"/>
      <c r="AU281" s="67"/>
      <c r="AV281" s="67"/>
      <c r="AW281" s="67"/>
      <c r="AX281" s="67"/>
      <c r="AY281" s="67"/>
      <c r="AZ281" s="67"/>
      <c r="BA281" s="67"/>
      <c r="BB281" s="67"/>
      <c r="BC281" s="67"/>
      <c r="BD281" s="67"/>
      <c r="BE281" s="67"/>
      <c r="BF281" s="67"/>
      <c r="BG281" s="67"/>
      <c r="BH281" s="67"/>
      <c r="BI281" s="67"/>
      <c r="BJ281" s="67"/>
      <c r="BK281" s="67"/>
      <c r="BL281" s="67"/>
      <c r="BM281" s="67"/>
      <c r="BN281" s="67"/>
      <c r="BO281" s="67"/>
      <c r="BP281" s="67"/>
      <c r="BQ281" s="67"/>
      <c r="BR281" s="67"/>
      <c r="BS281" s="67"/>
      <c r="BT281" s="67"/>
      <c r="BU281" s="67"/>
      <c r="BV281" s="67"/>
      <c r="BW281" s="67"/>
      <c r="BX281" s="67"/>
      <c r="BY281" s="67"/>
      <c r="BZ281" s="67"/>
      <c r="CA281" s="67"/>
      <c r="CB281" s="67"/>
      <c r="CC281" s="67"/>
      <c r="CD281" s="67"/>
      <c r="CE281" s="67"/>
      <c r="CF281" s="67"/>
      <c r="CG281" s="67"/>
      <c r="CH281" s="67"/>
      <c r="CI281" s="67"/>
      <c r="CJ281" s="67"/>
      <c r="CK281" s="67"/>
      <c r="CL281" s="67"/>
      <c r="CM281" s="67"/>
      <c r="CN281" s="67"/>
      <c r="CO281" s="67"/>
      <c r="CP281" s="67"/>
      <c r="CQ281" s="67"/>
      <c r="CR281" s="67"/>
      <c r="CS281" s="67"/>
      <c r="CT281" s="67"/>
      <c r="CU281" s="67"/>
      <c r="CV281" s="67"/>
      <c r="CW281" s="67"/>
      <c r="CX281" s="67"/>
      <c r="CY281" s="67"/>
      <c r="CZ281" s="67"/>
      <c r="DA281" s="67"/>
    </row>
  </sheetData>
  <sheetProtection algorithmName="SHA-512" hashValue="dRFVnJ1suev3KS/ekia/8sHbiYr4dx9m4Tdc5c/2Fdba1Rrm0Axr9jjnGF9QBgXszZTHM+aSgFPYY/LaBdpTuQ==" saltValue="yJG+p/wLpDs1TxgO/vKYQw==" spinCount="100000" sheet="1" objects="1" scenarios="1"/>
  <mergeCells count="25">
    <mergeCell ref="D19:T19"/>
    <mergeCell ref="D27:U27"/>
    <mergeCell ref="D20:U20"/>
    <mergeCell ref="D24:U24"/>
    <mergeCell ref="D25:U25"/>
    <mergeCell ref="D23:U23"/>
    <mergeCell ref="D22:U22"/>
    <mergeCell ref="D21:U21"/>
    <mergeCell ref="D26:U26"/>
    <mergeCell ref="D3:T3"/>
    <mergeCell ref="D4:S4"/>
    <mergeCell ref="D6:T6"/>
    <mergeCell ref="D18:S18"/>
    <mergeCell ref="D10:U10"/>
    <mergeCell ref="D7:U7"/>
    <mergeCell ref="D8:U8"/>
    <mergeCell ref="D9:U9"/>
    <mergeCell ref="D11:U11"/>
    <mergeCell ref="D12:U12"/>
    <mergeCell ref="D13:U13"/>
    <mergeCell ref="D14:U14"/>
    <mergeCell ref="D15:U15"/>
    <mergeCell ref="D16:U16"/>
    <mergeCell ref="D17:U17"/>
    <mergeCell ref="D5:U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97AD1-8415-4585-970E-BBA85612B061}">
  <sheetPr codeName="Sheet2"/>
  <dimension ref="A1:K160"/>
  <sheetViews>
    <sheetView zoomScale="80" zoomScaleNormal="80" workbookViewId="0">
      <selection activeCell="H19" sqref="H19"/>
    </sheetView>
  </sheetViews>
  <sheetFormatPr defaultColWidth="32" defaultRowHeight="15" x14ac:dyDescent="0.25"/>
  <cols>
    <col min="2" max="2" width="35.28515625" customWidth="1"/>
  </cols>
  <sheetData>
    <row r="1" spans="1:11" ht="15.75" thickBot="1" x14ac:dyDescent="0.3">
      <c r="A1" s="171"/>
      <c r="B1" s="171"/>
      <c r="C1" s="171"/>
      <c r="D1" s="171"/>
      <c r="E1" s="171"/>
      <c r="F1" s="171"/>
      <c r="G1" s="171"/>
      <c r="H1" s="171"/>
      <c r="I1" s="171"/>
      <c r="J1" s="171"/>
      <c r="K1" s="171"/>
    </row>
    <row r="2" spans="1:11" ht="29.25" thickBot="1" x14ac:dyDescent="0.5">
      <c r="A2" s="121" t="s">
        <v>26</v>
      </c>
      <c r="B2" s="122"/>
      <c r="C2" s="120">
        <v>2500000</v>
      </c>
      <c r="D2" s="171"/>
      <c r="E2" s="171"/>
      <c r="F2" s="171"/>
      <c r="G2" s="171"/>
      <c r="H2" s="171"/>
      <c r="I2" s="171"/>
      <c r="J2" s="171"/>
      <c r="K2" s="171"/>
    </row>
    <row r="3" spans="1:11" ht="15.75" thickBot="1" x14ac:dyDescent="0.3">
      <c r="A3" s="171"/>
      <c r="B3" s="171"/>
      <c r="C3" s="171"/>
      <c r="D3" s="171"/>
      <c r="E3" s="171"/>
      <c r="F3" s="171"/>
      <c r="G3" s="171"/>
      <c r="H3" s="171"/>
      <c r="I3" s="171"/>
      <c r="J3" s="171"/>
      <c r="K3" s="171"/>
    </row>
    <row r="4" spans="1:11" ht="15.75" thickBot="1" x14ac:dyDescent="0.3">
      <c r="A4" s="123" t="s">
        <v>27</v>
      </c>
      <c r="B4" s="124" t="s">
        <v>28</v>
      </c>
      <c r="C4" s="124" t="s">
        <v>29</v>
      </c>
      <c r="D4" s="124" t="s">
        <v>30</v>
      </c>
      <c r="E4" s="124" t="s">
        <v>31</v>
      </c>
      <c r="F4" s="124" t="s">
        <v>32</v>
      </c>
      <c r="G4" s="124" t="s">
        <v>33</v>
      </c>
      <c r="H4" s="124" t="s">
        <v>34</v>
      </c>
      <c r="I4" s="124" t="s">
        <v>35</v>
      </c>
      <c r="J4" s="124" t="s">
        <v>36</v>
      </c>
      <c r="K4" s="125" t="s">
        <v>37</v>
      </c>
    </row>
    <row r="5" spans="1:11" ht="15.75" thickTop="1" x14ac:dyDescent="0.25">
      <c r="A5" s="28" t="s">
        <v>38</v>
      </c>
      <c r="B5" s="15" t="s">
        <v>39</v>
      </c>
      <c r="C5" s="15" t="s">
        <v>39</v>
      </c>
      <c r="D5" s="15" t="s">
        <v>40</v>
      </c>
      <c r="E5" s="15" t="s">
        <v>39</v>
      </c>
      <c r="F5" s="15"/>
      <c r="G5" s="15"/>
      <c r="H5" s="15"/>
      <c r="I5" s="15"/>
      <c r="J5" s="15"/>
      <c r="K5" s="16"/>
    </row>
    <row r="6" spans="1:11" x14ac:dyDescent="0.25">
      <c r="A6" s="29" t="s">
        <v>41</v>
      </c>
      <c r="B6" s="17" t="s">
        <v>42</v>
      </c>
      <c r="C6" s="17" t="s">
        <v>43</v>
      </c>
      <c r="D6" s="17" t="s">
        <v>42</v>
      </c>
      <c r="E6" s="17" t="s">
        <v>44</v>
      </c>
      <c r="F6" s="17"/>
      <c r="G6" s="17"/>
      <c r="H6" s="17"/>
      <c r="I6" s="17"/>
      <c r="J6" s="17"/>
      <c r="K6" s="18"/>
    </row>
    <row r="7" spans="1:11" ht="15.75" thickBot="1" x14ac:dyDescent="0.3">
      <c r="A7" s="141" t="s">
        <v>45</v>
      </c>
      <c r="B7" s="56">
        <v>150</v>
      </c>
      <c r="C7" s="56">
        <v>200</v>
      </c>
      <c r="D7" s="56">
        <v>50</v>
      </c>
      <c r="E7" s="56">
        <v>50</v>
      </c>
      <c r="F7" s="56"/>
      <c r="G7" s="56"/>
      <c r="H7" s="56"/>
      <c r="I7" s="56"/>
      <c r="J7" s="56"/>
      <c r="K7" s="57"/>
    </row>
    <row r="9" spans="1:11" ht="30" x14ac:dyDescent="0.25">
      <c r="A9" s="126" t="s">
        <v>46</v>
      </c>
      <c r="B9" s="127" t="s">
        <v>47</v>
      </c>
      <c r="C9" s="127" t="s">
        <v>48</v>
      </c>
      <c r="D9" s="128" t="s">
        <v>49</v>
      </c>
      <c r="E9" s="127" t="s">
        <v>50</v>
      </c>
      <c r="F9" s="127" t="s">
        <v>51</v>
      </c>
      <c r="G9" s="127" t="s">
        <v>52</v>
      </c>
      <c r="H9" s="171"/>
      <c r="I9" s="171"/>
      <c r="J9" s="171"/>
      <c r="K9" s="171"/>
    </row>
    <row r="10" spans="1:11" x14ac:dyDescent="0.25">
      <c r="A10" s="188" t="s">
        <v>28</v>
      </c>
      <c r="B10" s="188" t="s">
        <v>53</v>
      </c>
      <c r="C10" s="188">
        <v>57.5</v>
      </c>
      <c r="D10" s="188">
        <v>0</v>
      </c>
      <c r="E10" s="189" t="s">
        <v>54</v>
      </c>
      <c r="F10" s="188">
        <v>8</v>
      </c>
      <c r="G10" s="188">
        <v>5</v>
      </c>
      <c r="H10" s="171"/>
      <c r="I10" s="171"/>
      <c r="J10" s="171"/>
      <c r="K10" s="171"/>
    </row>
    <row r="11" spans="1:11" x14ac:dyDescent="0.25">
      <c r="A11" s="188" t="s">
        <v>28</v>
      </c>
      <c r="B11" s="188" t="s">
        <v>55</v>
      </c>
      <c r="C11" s="188">
        <v>0</v>
      </c>
      <c r="D11" s="188">
        <v>10</v>
      </c>
      <c r="E11" s="189" t="s">
        <v>54</v>
      </c>
      <c r="F11" s="188">
        <v>10</v>
      </c>
      <c r="G11" s="188">
        <v>10</v>
      </c>
      <c r="H11" s="171"/>
      <c r="I11" s="171"/>
      <c r="J11" s="171"/>
      <c r="K11" s="171"/>
    </row>
    <row r="12" spans="1:11" x14ac:dyDescent="0.25">
      <c r="A12" s="188" t="s">
        <v>28</v>
      </c>
      <c r="B12" s="188" t="s">
        <v>56</v>
      </c>
      <c r="C12" s="188">
        <v>250</v>
      </c>
      <c r="D12" s="188">
        <v>-1</v>
      </c>
      <c r="E12" s="189" t="s">
        <v>57</v>
      </c>
      <c r="F12" s="188">
        <v>20</v>
      </c>
      <c r="G12" s="188">
        <v>25</v>
      </c>
      <c r="H12" s="171"/>
      <c r="I12" s="171"/>
      <c r="J12" s="171"/>
      <c r="K12" s="171"/>
    </row>
    <row r="13" spans="1:11" x14ac:dyDescent="0.25">
      <c r="A13" s="188" t="s">
        <v>28</v>
      </c>
      <c r="B13" s="188" t="s">
        <v>58</v>
      </c>
      <c r="C13" s="188">
        <v>0</v>
      </c>
      <c r="D13" s="188">
        <v>100</v>
      </c>
      <c r="E13" s="189" t="s">
        <v>54</v>
      </c>
      <c r="F13" s="188">
        <v>5</v>
      </c>
      <c r="G13" s="188">
        <v>1</v>
      </c>
      <c r="H13" s="171"/>
      <c r="I13" s="171"/>
      <c r="J13" s="171"/>
      <c r="K13" s="171"/>
    </row>
    <row r="14" spans="1:11" x14ac:dyDescent="0.25">
      <c r="A14" s="188" t="s">
        <v>28</v>
      </c>
      <c r="B14" s="188" t="s">
        <v>59</v>
      </c>
      <c r="C14" s="188">
        <v>100</v>
      </c>
      <c r="D14" s="188">
        <v>50</v>
      </c>
      <c r="E14" s="189" t="s">
        <v>60</v>
      </c>
      <c r="F14" s="188">
        <v>11</v>
      </c>
      <c r="G14" s="188">
        <v>2</v>
      </c>
      <c r="H14" s="171"/>
      <c r="I14" s="171"/>
      <c r="J14" s="171"/>
      <c r="K14" s="171"/>
    </row>
    <row r="15" spans="1:11" x14ac:dyDescent="0.25">
      <c r="A15" s="188" t="s">
        <v>29</v>
      </c>
      <c r="B15" s="188" t="s">
        <v>61</v>
      </c>
      <c r="C15" s="189">
        <v>102</v>
      </c>
      <c r="D15" s="189">
        <v>-2</v>
      </c>
      <c r="E15" s="189" t="s">
        <v>62</v>
      </c>
      <c r="F15" s="189">
        <v>20</v>
      </c>
      <c r="G15" s="189">
        <v>10</v>
      </c>
      <c r="H15" s="171"/>
      <c r="I15" s="171"/>
      <c r="J15" s="171"/>
      <c r="K15" s="171"/>
    </row>
    <row r="16" spans="1:11" x14ac:dyDescent="0.25">
      <c r="A16" s="188" t="s">
        <v>29</v>
      </c>
      <c r="B16" s="188" t="s">
        <v>63</v>
      </c>
      <c r="C16" s="189">
        <v>150</v>
      </c>
      <c r="D16" s="189">
        <v>-2</v>
      </c>
      <c r="E16" s="189" t="s">
        <v>54</v>
      </c>
      <c r="F16" s="189">
        <v>8</v>
      </c>
      <c r="G16" s="189">
        <v>5</v>
      </c>
      <c r="H16" s="171"/>
      <c r="I16" s="171"/>
      <c r="J16" s="171"/>
      <c r="K16" s="171"/>
    </row>
    <row r="17" spans="1:7" x14ac:dyDescent="0.25">
      <c r="A17" s="188" t="s">
        <v>29</v>
      </c>
      <c r="B17" s="188" t="s">
        <v>59</v>
      </c>
      <c r="C17" s="188">
        <v>100</v>
      </c>
      <c r="D17" s="188">
        <v>50</v>
      </c>
      <c r="E17" s="189" t="s">
        <v>60</v>
      </c>
      <c r="F17" s="188">
        <v>11</v>
      </c>
      <c r="G17" s="188">
        <v>2</v>
      </c>
    </row>
    <row r="18" spans="1:7" x14ac:dyDescent="0.25">
      <c r="A18" s="188" t="s">
        <v>29</v>
      </c>
      <c r="B18" s="188" t="s">
        <v>64</v>
      </c>
      <c r="C18" s="214">
        <v>-1000</v>
      </c>
      <c r="D18" s="189">
        <v>200</v>
      </c>
      <c r="E18" s="189" t="s">
        <v>60</v>
      </c>
      <c r="F18" s="189">
        <v>15</v>
      </c>
      <c r="G18" s="189">
        <v>3</v>
      </c>
    </row>
    <row r="19" spans="1:7" x14ac:dyDescent="0.25">
      <c r="A19" s="188" t="s">
        <v>29</v>
      </c>
      <c r="B19" s="188" t="s">
        <v>56</v>
      </c>
      <c r="C19" s="188">
        <v>250</v>
      </c>
      <c r="D19" s="188">
        <v>-1</v>
      </c>
      <c r="E19" s="189" t="s">
        <v>57</v>
      </c>
      <c r="F19" s="188">
        <v>20</v>
      </c>
      <c r="G19" s="188">
        <v>25</v>
      </c>
    </row>
    <row r="20" spans="1:7" x14ac:dyDescent="0.25">
      <c r="A20" s="188" t="s">
        <v>29</v>
      </c>
      <c r="B20" s="188" t="s">
        <v>63</v>
      </c>
      <c r="C20" s="189">
        <v>150</v>
      </c>
      <c r="D20" s="189">
        <v>-2</v>
      </c>
      <c r="E20" s="189" t="s">
        <v>54</v>
      </c>
      <c r="F20" s="189">
        <v>8</v>
      </c>
      <c r="G20" s="189">
        <v>5</v>
      </c>
    </row>
    <row r="21" spans="1:7" x14ac:dyDescent="0.25">
      <c r="A21" s="188" t="s">
        <v>29</v>
      </c>
      <c r="B21" s="188" t="s">
        <v>53</v>
      </c>
      <c r="C21" s="188">
        <v>57.5</v>
      </c>
      <c r="D21" s="188">
        <v>0</v>
      </c>
      <c r="E21" s="189" t="s">
        <v>54</v>
      </c>
      <c r="F21" s="188">
        <v>8</v>
      </c>
      <c r="G21" s="188">
        <v>5</v>
      </c>
    </row>
    <row r="22" spans="1:7" x14ac:dyDescent="0.25">
      <c r="A22" s="188" t="s">
        <v>29</v>
      </c>
      <c r="B22" s="188" t="s">
        <v>55</v>
      </c>
      <c r="C22" s="188">
        <v>0</v>
      </c>
      <c r="D22" s="188">
        <v>10</v>
      </c>
      <c r="E22" s="189" t="s">
        <v>54</v>
      </c>
      <c r="F22" s="188">
        <v>10</v>
      </c>
      <c r="G22" s="188">
        <v>10</v>
      </c>
    </row>
    <row r="23" spans="1:7" x14ac:dyDescent="0.25">
      <c r="A23" s="188" t="s">
        <v>30</v>
      </c>
      <c r="B23" s="188" t="s">
        <v>53</v>
      </c>
      <c r="C23" s="188">
        <v>57.5</v>
      </c>
      <c r="D23" s="188">
        <v>0</v>
      </c>
      <c r="E23" s="189" t="s">
        <v>54</v>
      </c>
      <c r="F23" s="188">
        <v>8</v>
      </c>
      <c r="G23" s="188">
        <v>5</v>
      </c>
    </row>
    <row r="24" spans="1:7" x14ac:dyDescent="0.25">
      <c r="A24" s="188" t="s">
        <v>30</v>
      </c>
      <c r="B24" s="188" t="s">
        <v>56</v>
      </c>
      <c r="C24" s="188">
        <v>250</v>
      </c>
      <c r="D24" s="188">
        <v>-1</v>
      </c>
      <c r="E24" s="189" t="s">
        <v>57</v>
      </c>
      <c r="F24" s="188">
        <v>20</v>
      </c>
      <c r="G24" s="188">
        <v>25</v>
      </c>
    </row>
    <row r="25" spans="1:7" x14ac:dyDescent="0.25">
      <c r="A25" s="188" t="s">
        <v>30</v>
      </c>
      <c r="B25" s="188" t="s">
        <v>59</v>
      </c>
      <c r="C25" s="188">
        <v>100</v>
      </c>
      <c r="D25" s="188">
        <v>50</v>
      </c>
      <c r="E25" s="189" t="s">
        <v>60</v>
      </c>
      <c r="F25" s="188">
        <v>11</v>
      </c>
      <c r="G25" s="188">
        <v>2</v>
      </c>
    </row>
    <row r="26" spans="1:7" x14ac:dyDescent="0.25">
      <c r="A26" s="188" t="s">
        <v>31</v>
      </c>
      <c r="B26" s="188" t="s">
        <v>55</v>
      </c>
      <c r="C26" s="188">
        <v>0</v>
      </c>
      <c r="D26" s="188">
        <v>10</v>
      </c>
      <c r="E26" s="189" t="s">
        <v>54</v>
      </c>
      <c r="F26" s="188">
        <v>10</v>
      </c>
      <c r="G26" s="188">
        <v>10</v>
      </c>
    </row>
    <row r="27" spans="1:7" x14ac:dyDescent="0.25">
      <c r="A27" s="188" t="s">
        <v>31</v>
      </c>
      <c r="B27" s="188" t="s">
        <v>58</v>
      </c>
      <c r="C27" s="188">
        <v>0</v>
      </c>
      <c r="D27" s="188">
        <v>100</v>
      </c>
      <c r="E27" s="189" t="s">
        <v>54</v>
      </c>
      <c r="F27" s="188">
        <v>5</v>
      </c>
      <c r="G27" s="188">
        <v>1</v>
      </c>
    </row>
    <row r="28" spans="1:7" x14ac:dyDescent="0.25">
      <c r="A28" s="188" t="s">
        <v>31</v>
      </c>
      <c r="B28" s="188" t="s">
        <v>56</v>
      </c>
      <c r="C28" s="188">
        <v>250</v>
      </c>
      <c r="D28" s="188">
        <v>-1</v>
      </c>
      <c r="E28" s="189" t="s">
        <v>57</v>
      </c>
      <c r="F28" s="188">
        <v>20</v>
      </c>
      <c r="G28" s="188">
        <v>25</v>
      </c>
    </row>
    <row r="29" spans="1:7" x14ac:dyDescent="0.25">
      <c r="A29" s="188" t="s">
        <v>31</v>
      </c>
      <c r="B29" s="188" t="s">
        <v>64</v>
      </c>
      <c r="C29" s="214">
        <v>-1000</v>
      </c>
      <c r="D29" s="189">
        <v>200</v>
      </c>
      <c r="E29" s="189" t="s">
        <v>60</v>
      </c>
      <c r="F29" s="189">
        <v>15</v>
      </c>
      <c r="G29" s="189">
        <v>2</v>
      </c>
    </row>
    <row r="30" spans="1:7" x14ac:dyDescent="0.25">
      <c r="A30" s="188" t="s">
        <v>31</v>
      </c>
      <c r="B30" s="188" t="s">
        <v>59</v>
      </c>
      <c r="C30" s="188">
        <v>100</v>
      </c>
      <c r="D30" s="188">
        <v>50</v>
      </c>
      <c r="E30" s="189" t="s">
        <v>60</v>
      </c>
      <c r="F30" s="188">
        <v>11</v>
      </c>
      <c r="G30" s="188">
        <v>2</v>
      </c>
    </row>
    <row r="31" spans="1:7" x14ac:dyDescent="0.25">
      <c r="A31" s="188" t="s">
        <v>31</v>
      </c>
      <c r="B31" s="188" t="s">
        <v>65</v>
      </c>
      <c r="C31" s="188">
        <v>40</v>
      </c>
      <c r="D31" s="188">
        <v>0</v>
      </c>
      <c r="E31" s="189" t="s">
        <v>60</v>
      </c>
      <c r="F31" s="189">
        <v>16</v>
      </c>
      <c r="G31" s="189">
        <v>25</v>
      </c>
    </row>
    <row r="32" spans="1:7" x14ac:dyDescent="0.25">
      <c r="A32" s="188" t="s">
        <v>31</v>
      </c>
      <c r="B32" s="188" t="s">
        <v>66</v>
      </c>
      <c r="C32" s="188">
        <v>3000</v>
      </c>
      <c r="D32" s="188">
        <v>0</v>
      </c>
      <c r="E32" s="189" t="s">
        <v>60</v>
      </c>
      <c r="F32" s="189">
        <v>4</v>
      </c>
      <c r="G32" s="189">
        <v>2</v>
      </c>
    </row>
    <row r="33" spans="1:7" x14ac:dyDescent="0.25">
      <c r="A33" s="188" t="s">
        <v>31</v>
      </c>
      <c r="B33" s="188" t="s">
        <v>67</v>
      </c>
      <c r="C33" s="188">
        <v>400</v>
      </c>
      <c r="D33" s="188">
        <v>0</v>
      </c>
      <c r="E33" s="189" t="s">
        <v>60</v>
      </c>
      <c r="F33" s="189">
        <v>16</v>
      </c>
      <c r="G33" s="189">
        <v>2</v>
      </c>
    </row>
    <row r="34" spans="1:7" x14ac:dyDescent="0.25">
      <c r="A34" s="32"/>
      <c r="B34" s="30"/>
      <c r="C34" s="31"/>
      <c r="D34" s="187"/>
      <c r="E34" s="31"/>
      <c r="F34" s="31"/>
      <c r="G34" s="31"/>
    </row>
    <row r="35" spans="1:7" x14ac:dyDescent="0.25">
      <c r="A35" s="32"/>
      <c r="B35" s="30"/>
      <c r="C35" s="31"/>
      <c r="D35" s="31"/>
      <c r="E35" s="31"/>
      <c r="F35" s="31"/>
      <c r="G35" s="31"/>
    </row>
    <row r="36" spans="1:7" x14ac:dyDescent="0.25">
      <c r="A36" s="32"/>
      <c r="B36" s="30"/>
      <c r="C36" s="31"/>
      <c r="D36" s="31"/>
      <c r="E36" s="31"/>
      <c r="F36" s="31"/>
      <c r="G36" s="31"/>
    </row>
    <row r="37" spans="1:7" x14ac:dyDescent="0.25">
      <c r="A37" s="32"/>
      <c r="B37" s="30"/>
      <c r="C37" s="31"/>
      <c r="D37" s="31"/>
      <c r="E37" s="31"/>
      <c r="F37" s="31"/>
      <c r="G37" s="31"/>
    </row>
    <row r="38" spans="1:7" x14ac:dyDescent="0.25">
      <c r="A38" s="32"/>
      <c r="B38" s="30"/>
      <c r="C38" s="31"/>
      <c r="D38" s="31"/>
      <c r="E38" s="31"/>
      <c r="F38" s="31"/>
      <c r="G38" s="31"/>
    </row>
    <row r="39" spans="1:7" x14ac:dyDescent="0.25">
      <c r="A39" s="32"/>
      <c r="B39" s="30"/>
      <c r="C39" s="31"/>
      <c r="D39" s="31"/>
      <c r="E39" s="31"/>
      <c r="F39" s="31"/>
      <c r="G39" s="31"/>
    </row>
    <row r="40" spans="1:7" x14ac:dyDescent="0.25">
      <c r="A40" s="32"/>
      <c r="B40" s="30"/>
      <c r="C40" s="31"/>
      <c r="D40" s="31"/>
      <c r="E40" s="31"/>
      <c r="F40" s="31"/>
      <c r="G40" s="31"/>
    </row>
    <row r="41" spans="1:7" x14ac:dyDescent="0.25">
      <c r="A41" s="32"/>
      <c r="B41" s="30"/>
      <c r="C41" s="31"/>
      <c r="D41" s="31"/>
      <c r="E41" s="31"/>
      <c r="F41" s="31"/>
      <c r="G41" s="31"/>
    </row>
    <row r="42" spans="1:7" x14ac:dyDescent="0.25">
      <c r="A42" s="32"/>
      <c r="B42" s="30"/>
      <c r="C42" s="31"/>
      <c r="D42" s="31"/>
      <c r="E42" s="31"/>
      <c r="F42" s="31"/>
      <c r="G42" s="31"/>
    </row>
    <row r="43" spans="1:7" x14ac:dyDescent="0.25">
      <c r="A43" s="32"/>
      <c r="B43" s="30"/>
      <c r="C43" s="31"/>
      <c r="D43" s="31"/>
      <c r="E43" s="31"/>
      <c r="F43" s="31"/>
      <c r="G43" s="31"/>
    </row>
    <row r="44" spans="1:7" x14ac:dyDescent="0.25">
      <c r="A44" s="32"/>
      <c r="B44" s="30"/>
      <c r="C44" s="31"/>
      <c r="D44" s="31"/>
      <c r="E44" s="31"/>
      <c r="F44" s="31"/>
      <c r="G44" s="31"/>
    </row>
    <row r="45" spans="1:7" x14ac:dyDescent="0.25">
      <c r="A45" s="32"/>
      <c r="B45" s="30"/>
      <c r="C45" s="31"/>
      <c r="D45" s="31"/>
      <c r="E45" s="31"/>
      <c r="F45" s="31"/>
      <c r="G45" s="31"/>
    </row>
    <row r="46" spans="1:7" x14ac:dyDescent="0.25">
      <c r="A46" s="32"/>
      <c r="B46" s="30"/>
      <c r="C46" s="31"/>
      <c r="D46" s="31"/>
      <c r="E46" s="31"/>
      <c r="F46" s="31"/>
      <c r="G46" s="31"/>
    </row>
    <row r="47" spans="1:7" x14ac:dyDescent="0.25">
      <c r="A47" s="32"/>
      <c r="B47" s="30"/>
      <c r="C47" s="31"/>
      <c r="D47" s="31"/>
      <c r="E47" s="31"/>
      <c r="F47" s="31"/>
      <c r="G47" s="31"/>
    </row>
    <row r="48" spans="1:7" x14ac:dyDescent="0.25">
      <c r="A48" s="32"/>
      <c r="B48" s="30"/>
      <c r="C48" s="31"/>
      <c r="D48" s="31"/>
      <c r="E48" s="31"/>
      <c r="F48" s="31"/>
      <c r="G48" s="31"/>
    </row>
    <row r="49" spans="1:7" x14ac:dyDescent="0.25">
      <c r="A49" s="32"/>
      <c r="B49" s="30"/>
      <c r="C49" s="31"/>
      <c r="D49" s="31"/>
      <c r="E49" s="31"/>
      <c r="F49" s="31"/>
      <c r="G49" s="31"/>
    </row>
    <row r="50" spans="1:7" x14ac:dyDescent="0.25">
      <c r="A50" s="32"/>
      <c r="B50" s="30"/>
      <c r="C50" s="31"/>
      <c r="D50" s="31"/>
      <c r="E50" s="31"/>
      <c r="F50" s="31"/>
      <c r="G50" s="31"/>
    </row>
    <row r="51" spans="1:7" x14ac:dyDescent="0.25">
      <c r="A51" s="32"/>
      <c r="B51" s="30"/>
      <c r="C51" s="31"/>
      <c r="D51" s="31"/>
      <c r="E51" s="31"/>
      <c r="F51" s="31"/>
      <c r="G51" s="31"/>
    </row>
    <row r="52" spans="1:7" x14ac:dyDescent="0.25">
      <c r="A52" s="32"/>
      <c r="B52" s="30"/>
      <c r="C52" s="31"/>
      <c r="D52" s="31"/>
      <c r="E52" s="31"/>
      <c r="F52" s="31"/>
      <c r="G52" s="31"/>
    </row>
    <row r="53" spans="1:7" x14ac:dyDescent="0.25">
      <c r="A53" s="32"/>
      <c r="B53" s="30"/>
      <c r="C53" s="31"/>
      <c r="D53" s="31"/>
      <c r="E53" s="31"/>
      <c r="F53" s="31"/>
      <c r="G53" s="31"/>
    </row>
    <row r="54" spans="1:7" x14ac:dyDescent="0.25">
      <c r="A54" s="32"/>
      <c r="B54" s="30"/>
      <c r="C54" s="31"/>
      <c r="D54" s="31"/>
      <c r="E54" s="31"/>
      <c r="F54" s="31"/>
      <c r="G54" s="31"/>
    </row>
    <row r="55" spans="1:7" x14ac:dyDescent="0.25">
      <c r="A55" s="32"/>
      <c r="B55" s="30"/>
      <c r="C55" s="31"/>
      <c r="D55" s="31"/>
      <c r="E55" s="31"/>
      <c r="F55" s="31"/>
      <c r="G55" s="31"/>
    </row>
    <row r="56" spans="1:7" x14ac:dyDescent="0.25">
      <c r="A56" s="32"/>
      <c r="B56" s="30"/>
      <c r="C56" s="31"/>
      <c r="D56" s="31"/>
      <c r="E56" s="31"/>
      <c r="F56" s="31"/>
      <c r="G56" s="31"/>
    </row>
    <row r="57" spans="1:7" x14ac:dyDescent="0.25">
      <c r="A57" s="32"/>
      <c r="B57" s="30"/>
      <c r="C57" s="31"/>
      <c r="D57" s="31"/>
      <c r="E57" s="31"/>
      <c r="F57" s="31"/>
      <c r="G57" s="31"/>
    </row>
    <row r="58" spans="1:7" x14ac:dyDescent="0.25">
      <c r="A58" s="32"/>
      <c r="B58" s="30"/>
      <c r="C58" s="31"/>
      <c r="D58" s="31"/>
      <c r="E58" s="31"/>
      <c r="F58" s="31"/>
      <c r="G58" s="31"/>
    </row>
    <row r="59" spans="1:7" x14ac:dyDescent="0.25">
      <c r="A59" s="32"/>
      <c r="B59" s="30"/>
      <c r="C59" s="31"/>
      <c r="D59" s="31"/>
      <c r="E59" s="31"/>
      <c r="F59" s="31"/>
      <c r="G59" s="31"/>
    </row>
    <row r="60" spans="1:7" x14ac:dyDescent="0.25">
      <c r="A60" s="32"/>
      <c r="B60" s="30"/>
      <c r="C60" s="31"/>
      <c r="D60" s="31"/>
      <c r="E60" s="31"/>
      <c r="F60" s="31"/>
      <c r="G60" s="31"/>
    </row>
    <row r="61" spans="1:7" x14ac:dyDescent="0.25">
      <c r="A61" s="32"/>
      <c r="B61" s="30"/>
      <c r="C61" s="31"/>
      <c r="D61" s="31"/>
      <c r="E61" s="31"/>
      <c r="F61" s="31"/>
      <c r="G61" s="31"/>
    </row>
    <row r="62" spans="1:7" x14ac:dyDescent="0.25">
      <c r="A62" s="32"/>
      <c r="B62" s="30"/>
      <c r="C62" s="31"/>
      <c r="D62" s="31"/>
      <c r="E62" s="31"/>
      <c r="F62" s="31"/>
      <c r="G62" s="31"/>
    </row>
    <row r="63" spans="1:7" x14ac:dyDescent="0.25">
      <c r="A63" s="32"/>
      <c r="B63" s="30"/>
      <c r="C63" s="31"/>
      <c r="D63" s="31"/>
      <c r="E63" s="31"/>
      <c r="F63" s="31"/>
      <c r="G63" s="31"/>
    </row>
    <row r="64" spans="1:7" x14ac:dyDescent="0.25">
      <c r="A64" s="32"/>
      <c r="B64" s="30"/>
      <c r="C64" s="31"/>
      <c r="D64" s="31"/>
      <c r="E64" s="31"/>
      <c r="F64" s="31"/>
      <c r="G64" s="31"/>
    </row>
    <row r="65" spans="1:7" x14ac:dyDescent="0.25">
      <c r="A65" s="32"/>
      <c r="B65" s="30"/>
      <c r="C65" s="31"/>
      <c r="D65" s="31"/>
      <c r="E65" s="31"/>
      <c r="F65" s="31"/>
      <c r="G65" s="31"/>
    </row>
    <row r="66" spans="1:7" x14ac:dyDescent="0.25">
      <c r="A66" s="32"/>
      <c r="B66" s="30"/>
      <c r="C66" s="31"/>
      <c r="D66" s="31"/>
      <c r="E66" s="31"/>
      <c r="F66" s="31"/>
      <c r="G66" s="31"/>
    </row>
    <row r="67" spans="1:7" x14ac:dyDescent="0.25">
      <c r="A67" s="32"/>
      <c r="B67" s="30"/>
      <c r="C67" s="31"/>
      <c r="D67" s="31"/>
      <c r="E67" s="31"/>
      <c r="F67" s="31"/>
      <c r="G67" s="31"/>
    </row>
    <row r="68" spans="1:7" x14ac:dyDescent="0.25">
      <c r="A68" s="32"/>
      <c r="B68" s="30"/>
      <c r="C68" s="31"/>
      <c r="D68" s="31"/>
      <c r="E68" s="31"/>
      <c r="F68" s="31"/>
      <c r="G68" s="31"/>
    </row>
    <row r="69" spans="1:7" x14ac:dyDescent="0.25">
      <c r="A69" s="32"/>
      <c r="B69" s="30"/>
      <c r="C69" s="31"/>
      <c r="D69" s="31"/>
      <c r="E69" s="31"/>
      <c r="F69" s="31"/>
      <c r="G69" s="31"/>
    </row>
    <row r="70" spans="1:7" x14ac:dyDescent="0.25">
      <c r="A70" s="32"/>
      <c r="B70" s="30"/>
      <c r="C70" s="31"/>
      <c r="D70" s="31"/>
      <c r="E70" s="31"/>
      <c r="F70" s="31"/>
      <c r="G70" s="31"/>
    </row>
    <row r="71" spans="1:7" x14ac:dyDescent="0.25">
      <c r="A71" s="32"/>
      <c r="B71" s="30"/>
      <c r="C71" s="31"/>
      <c r="D71" s="31"/>
      <c r="E71" s="31"/>
      <c r="F71" s="31"/>
      <c r="G71" s="31"/>
    </row>
    <row r="72" spans="1:7" x14ac:dyDescent="0.25">
      <c r="A72" s="32"/>
      <c r="B72" s="30"/>
      <c r="C72" s="31"/>
      <c r="D72" s="31"/>
      <c r="E72" s="31"/>
      <c r="F72" s="31"/>
      <c r="G72" s="31"/>
    </row>
    <row r="73" spans="1:7" x14ac:dyDescent="0.25">
      <c r="A73" s="32"/>
      <c r="B73" s="30"/>
      <c r="C73" s="31"/>
      <c r="D73" s="31"/>
      <c r="E73" s="31"/>
      <c r="F73" s="31"/>
      <c r="G73" s="31"/>
    </row>
    <row r="74" spans="1:7" x14ac:dyDescent="0.25">
      <c r="A74" s="32"/>
      <c r="B74" s="30"/>
      <c r="C74" s="31"/>
      <c r="D74" s="31"/>
      <c r="E74" s="31"/>
      <c r="F74" s="31"/>
      <c r="G74" s="31"/>
    </row>
    <row r="75" spans="1:7" x14ac:dyDescent="0.25">
      <c r="A75" s="32"/>
      <c r="B75" s="30"/>
      <c r="C75" s="31"/>
      <c r="D75" s="31"/>
      <c r="E75" s="31"/>
      <c r="F75" s="31"/>
      <c r="G75" s="31"/>
    </row>
    <row r="76" spans="1:7" x14ac:dyDescent="0.25">
      <c r="A76" s="32"/>
      <c r="B76" s="30"/>
      <c r="C76" s="31"/>
      <c r="D76" s="31"/>
      <c r="E76" s="31"/>
      <c r="F76" s="31"/>
      <c r="G76" s="31"/>
    </row>
    <row r="77" spans="1:7" x14ac:dyDescent="0.25">
      <c r="A77" s="32"/>
      <c r="B77" s="30"/>
      <c r="C77" s="31"/>
      <c r="D77" s="31"/>
      <c r="E77" s="31"/>
      <c r="F77" s="31"/>
      <c r="G77" s="31"/>
    </row>
    <row r="78" spans="1:7" x14ac:dyDescent="0.25">
      <c r="A78" s="32"/>
      <c r="B78" s="30"/>
      <c r="C78" s="31"/>
      <c r="D78" s="31"/>
      <c r="E78" s="31"/>
      <c r="F78" s="31"/>
      <c r="G78" s="31"/>
    </row>
    <row r="79" spans="1:7" x14ac:dyDescent="0.25">
      <c r="A79" s="32"/>
      <c r="B79" s="30"/>
      <c r="C79" s="31"/>
      <c r="D79" s="31"/>
      <c r="E79" s="31"/>
      <c r="F79" s="31"/>
      <c r="G79" s="31"/>
    </row>
    <row r="80" spans="1:7" x14ac:dyDescent="0.25">
      <c r="A80" s="32"/>
      <c r="B80" s="30"/>
      <c r="C80" s="31"/>
      <c r="D80" s="31"/>
      <c r="E80" s="31"/>
      <c r="F80" s="31"/>
      <c r="G80" s="31"/>
    </row>
    <row r="81" spans="1:7" x14ac:dyDescent="0.25">
      <c r="A81" s="32"/>
      <c r="B81" s="30"/>
      <c r="C81" s="31"/>
      <c r="D81" s="31"/>
      <c r="E81" s="31"/>
      <c r="F81" s="31"/>
      <c r="G81" s="31"/>
    </row>
    <row r="82" spans="1:7" x14ac:dyDescent="0.25">
      <c r="A82" s="32"/>
      <c r="B82" s="30"/>
      <c r="C82" s="31"/>
      <c r="D82" s="31"/>
      <c r="E82" s="31"/>
      <c r="F82" s="31"/>
      <c r="G82" s="31"/>
    </row>
    <row r="83" spans="1:7" x14ac:dyDescent="0.25">
      <c r="A83" s="32"/>
      <c r="B83" s="30"/>
      <c r="C83" s="31"/>
      <c r="D83" s="31"/>
      <c r="E83" s="31"/>
      <c r="F83" s="31"/>
      <c r="G83" s="31"/>
    </row>
    <row r="84" spans="1:7" x14ac:dyDescent="0.25">
      <c r="A84" s="32"/>
      <c r="B84" s="30"/>
      <c r="C84" s="31"/>
      <c r="D84" s="31"/>
      <c r="E84" s="31"/>
      <c r="F84" s="31"/>
      <c r="G84" s="31"/>
    </row>
    <row r="85" spans="1:7" x14ac:dyDescent="0.25">
      <c r="A85" s="32"/>
      <c r="B85" s="30"/>
      <c r="C85" s="31"/>
      <c r="D85" s="31"/>
      <c r="E85" s="31"/>
      <c r="F85" s="31"/>
      <c r="G85" s="31"/>
    </row>
    <row r="86" spans="1:7" x14ac:dyDescent="0.25">
      <c r="A86" s="32"/>
      <c r="B86" s="30"/>
      <c r="C86" s="31"/>
      <c r="D86" s="31"/>
      <c r="E86" s="31"/>
      <c r="F86" s="31"/>
      <c r="G86" s="31"/>
    </row>
    <row r="87" spans="1:7" x14ac:dyDescent="0.25">
      <c r="A87" s="32"/>
      <c r="B87" s="30"/>
      <c r="C87" s="31"/>
      <c r="D87" s="31"/>
      <c r="E87" s="31"/>
      <c r="F87" s="31"/>
      <c r="G87" s="31"/>
    </row>
    <row r="88" spans="1:7" x14ac:dyDescent="0.25">
      <c r="A88" s="32"/>
      <c r="B88" s="30"/>
      <c r="C88" s="31"/>
      <c r="D88" s="31"/>
      <c r="E88" s="31"/>
      <c r="F88" s="31"/>
      <c r="G88" s="31"/>
    </row>
    <row r="89" spans="1:7" x14ac:dyDescent="0.25">
      <c r="A89" s="32"/>
      <c r="B89" s="30"/>
      <c r="C89" s="31"/>
      <c r="D89" s="31"/>
      <c r="E89" s="31"/>
      <c r="F89" s="31"/>
      <c r="G89" s="31"/>
    </row>
    <row r="90" spans="1:7" x14ac:dyDescent="0.25">
      <c r="A90" s="32"/>
      <c r="B90" s="30"/>
      <c r="C90" s="31"/>
      <c r="D90" s="31"/>
      <c r="E90" s="31"/>
      <c r="F90" s="31"/>
      <c r="G90" s="31"/>
    </row>
    <row r="91" spans="1:7" x14ac:dyDescent="0.25">
      <c r="A91" s="32"/>
      <c r="B91" s="30"/>
      <c r="C91" s="31"/>
      <c r="D91" s="31"/>
      <c r="E91" s="31"/>
      <c r="F91" s="31"/>
      <c r="G91" s="31"/>
    </row>
    <row r="92" spans="1:7" x14ac:dyDescent="0.25">
      <c r="A92" s="32"/>
      <c r="B92" s="30"/>
      <c r="C92" s="31"/>
      <c r="D92" s="31"/>
      <c r="E92" s="31"/>
      <c r="F92" s="31"/>
      <c r="G92" s="31"/>
    </row>
    <row r="93" spans="1:7" x14ac:dyDescent="0.25">
      <c r="A93" s="32"/>
      <c r="B93" s="30"/>
      <c r="C93" s="31"/>
      <c r="D93" s="31"/>
      <c r="E93" s="31"/>
      <c r="F93" s="31"/>
      <c r="G93" s="31"/>
    </row>
    <row r="94" spans="1:7" x14ac:dyDescent="0.25">
      <c r="A94" s="32"/>
      <c r="B94" s="30"/>
      <c r="C94" s="31"/>
      <c r="D94" s="31"/>
      <c r="E94" s="31"/>
      <c r="F94" s="31"/>
      <c r="G94" s="31"/>
    </row>
    <row r="95" spans="1:7" x14ac:dyDescent="0.25">
      <c r="A95" s="32"/>
      <c r="B95" s="30"/>
      <c r="C95" s="31"/>
      <c r="D95" s="31"/>
      <c r="E95" s="31"/>
      <c r="F95" s="31"/>
      <c r="G95" s="31"/>
    </row>
    <row r="96" spans="1:7" x14ac:dyDescent="0.25">
      <c r="A96" s="32"/>
      <c r="B96" s="30"/>
      <c r="C96" s="31"/>
      <c r="D96" s="31"/>
      <c r="E96" s="31"/>
      <c r="F96" s="31"/>
      <c r="G96" s="31"/>
    </row>
    <row r="97" spans="1:7" x14ac:dyDescent="0.25">
      <c r="A97" s="32"/>
      <c r="B97" s="30"/>
      <c r="C97" s="31"/>
      <c r="D97" s="31"/>
      <c r="E97" s="31"/>
      <c r="F97" s="31"/>
      <c r="G97" s="31"/>
    </row>
    <row r="98" spans="1:7" x14ac:dyDescent="0.25">
      <c r="A98" s="32"/>
      <c r="B98" s="30"/>
      <c r="C98" s="31"/>
      <c r="D98" s="31"/>
      <c r="E98" s="31"/>
      <c r="F98" s="31"/>
      <c r="G98" s="31"/>
    </row>
    <row r="99" spans="1:7" x14ac:dyDescent="0.25">
      <c r="A99" s="32"/>
      <c r="B99" s="30"/>
      <c r="C99" s="31"/>
      <c r="D99" s="31"/>
      <c r="E99" s="31"/>
      <c r="F99" s="31"/>
      <c r="G99" s="31"/>
    </row>
    <row r="100" spans="1:7" x14ac:dyDescent="0.25">
      <c r="A100" s="32"/>
      <c r="B100" s="30"/>
      <c r="C100" s="31"/>
      <c r="D100" s="31"/>
      <c r="E100" s="31"/>
      <c r="F100" s="31"/>
      <c r="G100" s="31"/>
    </row>
    <row r="101" spans="1:7" x14ac:dyDescent="0.25">
      <c r="A101" s="32"/>
      <c r="B101" s="30"/>
      <c r="C101" s="31"/>
      <c r="D101" s="31"/>
      <c r="E101" s="31"/>
      <c r="F101" s="31"/>
      <c r="G101" s="31"/>
    </row>
    <row r="102" spans="1:7" x14ac:dyDescent="0.25">
      <c r="A102" s="32"/>
      <c r="B102" s="30"/>
      <c r="C102" s="31"/>
      <c r="D102" s="31"/>
      <c r="E102" s="31"/>
      <c r="F102" s="31"/>
      <c r="G102" s="31"/>
    </row>
    <row r="103" spans="1:7" x14ac:dyDescent="0.25">
      <c r="A103" s="32"/>
      <c r="B103" s="30"/>
      <c r="C103" s="31"/>
      <c r="D103" s="31"/>
      <c r="E103" s="31"/>
      <c r="F103" s="31"/>
      <c r="G103" s="31"/>
    </row>
    <row r="104" spans="1:7" x14ac:dyDescent="0.25">
      <c r="A104" s="32"/>
      <c r="B104" s="30"/>
      <c r="C104" s="31"/>
      <c r="D104" s="31"/>
      <c r="E104" s="31"/>
      <c r="F104" s="31"/>
      <c r="G104" s="31"/>
    </row>
    <row r="105" spans="1:7" x14ac:dyDescent="0.25">
      <c r="A105" s="32"/>
      <c r="B105" s="30"/>
      <c r="C105" s="31"/>
      <c r="D105" s="31"/>
      <c r="E105" s="31"/>
      <c r="F105" s="31"/>
      <c r="G105" s="31"/>
    </row>
    <row r="106" spans="1:7" x14ac:dyDescent="0.25">
      <c r="A106" s="32"/>
      <c r="B106" s="30"/>
      <c r="C106" s="31"/>
      <c r="D106" s="31"/>
      <c r="E106" s="31"/>
      <c r="F106" s="31"/>
      <c r="G106" s="31"/>
    </row>
    <row r="107" spans="1:7" x14ac:dyDescent="0.25">
      <c r="A107" s="32"/>
      <c r="B107" s="30"/>
      <c r="C107" s="31"/>
      <c r="D107" s="31"/>
      <c r="E107" s="31"/>
      <c r="F107" s="31"/>
      <c r="G107" s="31"/>
    </row>
    <row r="108" spans="1:7" x14ac:dyDescent="0.25">
      <c r="A108" s="32"/>
      <c r="B108" s="30"/>
      <c r="C108" s="31"/>
      <c r="D108" s="31"/>
      <c r="E108" s="31"/>
      <c r="F108" s="31"/>
      <c r="G108" s="31"/>
    </row>
    <row r="109" spans="1:7" x14ac:dyDescent="0.25">
      <c r="A109" s="32"/>
      <c r="B109" s="30"/>
      <c r="C109" s="31"/>
      <c r="D109" s="31"/>
      <c r="E109" s="31"/>
      <c r="F109" s="31"/>
      <c r="G109" s="31"/>
    </row>
    <row r="110" spans="1:7" x14ac:dyDescent="0.25">
      <c r="A110" s="32"/>
      <c r="B110" s="30"/>
      <c r="C110" s="31"/>
      <c r="D110" s="31"/>
      <c r="E110" s="31"/>
      <c r="F110" s="31"/>
      <c r="G110" s="31"/>
    </row>
    <row r="111" spans="1:7" x14ac:dyDescent="0.25">
      <c r="A111" s="32"/>
      <c r="B111" s="30"/>
      <c r="C111" s="31"/>
      <c r="D111" s="31"/>
      <c r="E111" s="31"/>
      <c r="F111" s="31"/>
      <c r="G111" s="31"/>
    </row>
    <row r="112" spans="1:7" x14ac:dyDescent="0.25">
      <c r="A112" s="32"/>
      <c r="B112" s="30"/>
      <c r="C112" s="31"/>
      <c r="D112" s="31"/>
      <c r="E112" s="31"/>
      <c r="F112" s="31"/>
      <c r="G112" s="31"/>
    </row>
    <row r="113" spans="1:7" x14ac:dyDescent="0.25">
      <c r="A113" s="32"/>
      <c r="B113" s="30"/>
      <c r="C113" s="31"/>
      <c r="D113" s="31"/>
      <c r="E113" s="31"/>
      <c r="F113" s="31"/>
      <c r="G113" s="31"/>
    </row>
    <row r="114" spans="1:7" x14ac:dyDescent="0.25">
      <c r="A114" s="32"/>
      <c r="B114" s="30"/>
      <c r="C114" s="31"/>
      <c r="D114" s="31"/>
      <c r="E114" s="31"/>
      <c r="F114" s="31"/>
      <c r="G114" s="31"/>
    </row>
    <row r="115" spans="1:7" x14ac:dyDescent="0.25">
      <c r="A115" s="32"/>
      <c r="B115" s="30"/>
      <c r="C115" s="31"/>
      <c r="D115" s="31"/>
      <c r="E115" s="31"/>
      <c r="F115" s="31"/>
      <c r="G115" s="31"/>
    </row>
    <row r="116" spans="1:7" x14ac:dyDescent="0.25">
      <c r="A116" s="32"/>
      <c r="B116" s="30"/>
      <c r="C116" s="31"/>
      <c r="D116" s="31"/>
      <c r="E116" s="31"/>
      <c r="F116" s="31"/>
      <c r="G116" s="31"/>
    </row>
    <row r="117" spans="1:7" x14ac:dyDescent="0.25">
      <c r="A117" s="32"/>
      <c r="B117" s="30"/>
      <c r="C117" s="31"/>
      <c r="D117" s="31"/>
      <c r="E117" s="31"/>
      <c r="F117" s="31"/>
      <c r="G117" s="31"/>
    </row>
    <row r="118" spans="1:7" x14ac:dyDescent="0.25">
      <c r="A118" s="32"/>
      <c r="B118" s="30"/>
      <c r="C118" s="31"/>
      <c r="D118" s="31"/>
      <c r="E118" s="31"/>
      <c r="F118" s="31"/>
      <c r="G118" s="31"/>
    </row>
    <row r="119" spans="1:7" x14ac:dyDescent="0.25">
      <c r="A119" s="32"/>
      <c r="B119" s="30"/>
      <c r="C119" s="31"/>
      <c r="D119" s="31"/>
      <c r="E119" s="31"/>
      <c r="F119" s="31"/>
      <c r="G119" s="31"/>
    </row>
    <row r="120" spans="1:7" x14ac:dyDescent="0.25">
      <c r="A120" s="32"/>
      <c r="B120" s="30"/>
      <c r="C120" s="31"/>
      <c r="D120" s="31"/>
      <c r="E120" s="31"/>
      <c r="F120" s="31"/>
      <c r="G120" s="31"/>
    </row>
    <row r="121" spans="1:7" x14ac:dyDescent="0.25">
      <c r="A121" s="32"/>
      <c r="B121" s="30"/>
      <c r="C121" s="31"/>
      <c r="D121" s="31"/>
      <c r="E121" s="31"/>
      <c r="F121" s="31"/>
      <c r="G121" s="31"/>
    </row>
    <row r="122" spans="1:7" x14ac:dyDescent="0.25">
      <c r="A122" s="32"/>
      <c r="B122" s="30"/>
      <c r="C122" s="31"/>
      <c r="D122" s="31"/>
      <c r="E122" s="31"/>
      <c r="F122" s="31"/>
      <c r="G122" s="31"/>
    </row>
    <row r="123" spans="1:7" x14ac:dyDescent="0.25">
      <c r="A123" s="32"/>
      <c r="B123" s="30"/>
      <c r="C123" s="31"/>
      <c r="D123" s="31"/>
      <c r="E123" s="31"/>
      <c r="F123" s="31"/>
      <c r="G123" s="31"/>
    </row>
    <row r="124" spans="1:7" x14ac:dyDescent="0.25">
      <c r="A124" s="32"/>
      <c r="B124" s="30"/>
      <c r="C124" s="31"/>
      <c r="D124" s="31"/>
      <c r="E124" s="31"/>
      <c r="F124" s="31"/>
      <c r="G124" s="31"/>
    </row>
    <row r="125" spans="1:7" x14ac:dyDescent="0.25">
      <c r="A125" s="32"/>
      <c r="B125" s="30"/>
      <c r="C125" s="31"/>
      <c r="D125" s="31"/>
      <c r="E125" s="31"/>
      <c r="F125" s="31"/>
      <c r="G125" s="31"/>
    </row>
    <row r="126" spans="1:7" x14ac:dyDescent="0.25">
      <c r="A126" s="32"/>
      <c r="B126" s="30"/>
      <c r="C126" s="31"/>
      <c r="D126" s="31"/>
      <c r="E126" s="31"/>
      <c r="F126" s="31"/>
      <c r="G126" s="31"/>
    </row>
    <row r="127" spans="1:7" x14ac:dyDescent="0.25">
      <c r="A127" s="32"/>
      <c r="B127" s="30"/>
      <c r="C127" s="31"/>
      <c r="D127" s="31"/>
      <c r="E127" s="31"/>
      <c r="F127" s="31"/>
      <c r="G127" s="31"/>
    </row>
    <row r="128" spans="1:7" x14ac:dyDescent="0.25">
      <c r="A128" s="32"/>
      <c r="B128" s="30"/>
      <c r="C128" s="31"/>
      <c r="D128" s="31"/>
      <c r="E128" s="31"/>
      <c r="F128" s="31"/>
      <c r="G128" s="31"/>
    </row>
    <row r="129" spans="1:7" x14ac:dyDescent="0.25">
      <c r="A129" s="32"/>
      <c r="B129" s="30"/>
      <c r="C129" s="31"/>
      <c r="D129" s="31"/>
      <c r="E129" s="31"/>
      <c r="F129" s="31"/>
      <c r="G129" s="31"/>
    </row>
    <row r="130" spans="1:7" x14ac:dyDescent="0.25">
      <c r="A130" s="32"/>
      <c r="B130" s="30"/>
      <c r="C130" s="31"/>
      <c r="D130" s="31"/>
      <c r="E130" s="31"/>
      <c r="F130" s="31"/>
      <c r="G130" s="31"/>
    </row>
    <row r="131" spans="1:7" x14ac:dyDescent="0.25">
      <c r="A131" s="32"/>
      <c r="B131" s="30"/>
      <c r="C131" s="31"/>
      <c r="D131" s="31"/>
      <c r="E131" s="31"/>
      <c r="F131" s="31"/>
      <c r="G131" s="31"/>
    </row>
    <row r="132" spans="1:7" x14ac:dyDescent="0.25">
      <c r="A132" s="32"/>
      <c r="B132" s="30"/>
      <c r="C132" s="31"/>
      <c r="D132" s="31"/>
      <c r="E132" s="31"/>
      <c r="F132" s="31"/>
      <c r="G132" s="31"/>
    </row>
    <row r="133" spans="1:7" x14ac:dyDescent="0.25">
      <c r="A133" s="32"/>
      <c r="B133" s="30"/>
      <c r="C133" s="31"/>
      <c r="D133" s="31"/>
      <c r="E133" s="31"/>
      <c r="F133" s="31"/>
      <c r="G133" s="31"/>
    </row>
    <row r="134" spans="1:7" x14ac:dyDescent="0.25">
      <c r="A134" s="32"/>
      <c r="B134" s="30"/>
      <c r="C134" s="31"/>
      <c r="D134" s="31"/>
      <c r="E134" s="31"/>
      <c r="F134" s="31"/>
      <c r="G134" s="31"/>
    </row>
    <row r="135" spans="1:7" x14ac:dyDescent="0.25">
      <c r="A135" s="32"/>
      <c r="B135" s="30"/>
      <c r="C135" s="31"/>
      <c r="D135" s="31"/>
      <c r="E135" s="31"/>
      <c r="F135" s="31"/>
      <c r="G135" s="31"/>
    </row>
    <row r="136" spans="1:7" x14ac:dyDescent="0.25">
      <c r="A136" s="32"/>
      <c r="B136" s="30"/>
      <c r="C136" s="31"/>
      <c r="D136" s="31"/>
      <c r="E136" s="31"/>
      <c r="F136" s="31"/>
      <c r="G136" s="31"/>
    </row>
    <row r="137" spans="1:7" x14ac:dyDescent="0.25">
      <c r="A137" s="32"/>
      <c r="B137" s="30"/>
      <c r="C137" s="31"/>
      <c r="D137" s="31"/>
      <c r="E137" s="31"/>
      <c r="F137" s="31"/>
      <c r="G137" s="31"/>
    </row>
    <row r="138" spans="1:7" x14ac:dyDescent="0.25">
      <c r="A138" s="32"/>
      <c r="B138" s="30"/>
      <c r="C138" s="31"/>
      <c r="D138" s="31"/>
      <c r="E138" s="31"/>
      <c r="F138" s="31"/>
      <c r="G138" s="31"/>
    </row>
    <row r="139" spans="1:7" x14ac:dyDescent="0.25">
      <c r="A139" s="32"/>
      <c r="B139" s="30"/>
      <c r="C139" s="31"/>
      <c r="D139" s="31"/>
      <c r="E139" s="31"/>
      <c r="F139" s="31"/>
      <c r="G139" s="31"/>
    </row>
    <row r="140" spans="1:7" x14ac:dyDescent="0.25">
      <c r="A140" s="32"/>
      <c r="B140" s="30"/>
      <c r="C140" s="31"/>
      <c r="D140" s="31"/>
      <c r="E140" s="31"/>
      <c r="F140" s="31"/>
      <c r="G140" s="31"/>
    </row>
    <row r="141" spans="1:7" x14ac:dyDescent="0.25">
      <c r="A141" s="32"/>
      <c r="B141" s="30"/>
      <c r="C141" s="31"/>
      <c r="D141" s="31"/>
      <c r="E141" s="31"/>
      <c r="F141" s="31"/>
      <c r="G141" s="31"/>
    </row>
    <row r="142" spans="1:7" x14ac:dyDescent="0.25">
      <c r="A142" s="32"/>
      <c r="B142" s="30"/>
      <c r="C142" s="31"/>
      <c r="D142" s="31"/>
      <c r="E142" s="31"/>
      <c r="F142" s="31"/>
      <c r="G142" s="31"/>
    </row>
    <row r="143" spans="1:7" x14ac:dyDescent="0.25">
      <c r="A143" s="32"/>
      <c r="B143" s="30"/>
      <c r="C143" s="31"/>
      <c r="D143" s="31"/>
      <c r="E143" s="31"/>
      <c r="F143" s="31"/>
      <c r="G143" s="31"/>
    </row>
    <row r="144" spans="1:7" x14ac:dyDescent="0.25">
      <c r="A144" s="32"/>
      <c r="B144" s="30"/>
      <c r="C144" s="31"/>
      <c r="D144" s="31"/>
      <c r="E144" s="31"/>
      <c r="F144" s="31"/>
      <c r="G144" s="31"/>
    </row>
    <row r="145" spans="1:7" x14ac:dyDescent="0.25">
      <c r="A145" s="32"/>
      <c r="B145" s="30"/>
      <c r="C145" s="31"/>
      <c r="D145" s="31"/>
      <c r="E145" s="31"/>
      <c r="F145" s="31"/>
      <c r="G145" s="31"/>
    </row>
    <row r="146" spans="1:7" x14ac:dyDescent="0.25">
      <c r="A146" s="32"/>
      <c r="B146" s="30"/>
      <c r="C146" s="31"/>
      <c r="D146" s="31"/>
      <c r="E146" s="31"/>
      <c r="F146" s="31"/>
      <c r="G146" s="31"/>
    </row>
    <row r="147" spans="1:7" x14ac:dyDescent="0.25">
      <c r="A147" s="32"/>
      <c r="B147" s="30"/>
      <c r="C147" s="31"/>
      <c r="D147" s="31"/>
      <c r="E147" s="31"/>
      <c r="F147" s="31"/>
      <c r="G147" s="31"/>
    </row>
    <row r="148" spans="1:7" x14ac:dyDescent="0.25">
      <c r="A148" s="32"/>
      <c r="B148" s="30"/>
      <c r="C148" s="31"/>
      <c r="D148" s="31"/>
      <c r="E148" s="31"/>
      <c r="F148" s="31"/>
      <c r="G148" s="31"/>
    </row>
    <row r="149" spans="1:7" x14ac:dyDescent="0.25">
      <c r="A149" s="32"/>
      <c r="B149" s="30"/>
      <c r="C149" s="31"/>
      <c r="D149" s="31"/>
      <c r="E149" s="31"/>
      <c r="F149" s="31"/>
      <c r="G149" s="31"/>
    </row>
    <row r="150" spans="1:7" x14ac:dyDescent="0.25">
      <c r="A150" s="32"/>
      <c r="B150" s="30"/>
      <c r="C150" s="31"/>
      <c r="D150" s="31"/>
      <c r="E150" s="31"/>
      <c r="F150" s="31"/>
      <c r="G150" s="31"/>
    </row>
    <row r="151" spans="1:7" x14ac:dyDescent="0.25">
      <c r="A151" s="32"/>
      <c r="B151" s="30"/>
      <c r="C151" s="31"/>
      <c r="D151" s="31"/>
      <c r="E151" s="31"/>
      <c r="F151" s="31"/>
      <c r="G151" s="31"/>
    </row>
    <row r="152" spans="1:7" x14ac:dyDescent="0.25">
      <c r="A152" s="32"/>
      <c r="B152" s="30"/>
      <c r="C152" s="31"/>
      <c r="D152" s="31"/>
      <c r="E152" s="31"/>
      <c r="F152" s="31"/>
      <c r="G152" s="31"/>
    </row>
    <row r="153" spans="1:7" x14ac:dyDescent="0.25">
      <c r="A153" s="32"/>
      <c r="B153" s="30"/>
      <c r="C153" s="31"/>
      <c r="D153" s="31"/>
      <c r="E153" s="31"/>
      <c r="F153" s="31"/>
      <c r="G153" s="31"/>
    </row>
    <row r="154" spans="1:7" x14ac:dyDescent="0.25">
      <c r="A154" s="32"/>
      <c r="B154" s="30"/>
      <c r="C154" s="31"/>
      <c r="D154" s="31"/>
      <c r="E154" s="31"/>
      <c r="F154" s="31"/>
      <c r="G154" s="31"/>
    </row>
    <row r="155" spans="1:7" x14ac:dyDescent="0.25">
      <c r="A155" s="32"/>
      <c r="B155" s="30"/>
      <c r="C155" s="31"/>
      <c r="D155" s="31"/>
      <c r="E155" s="31"/>
      <c r="F155" s="31"/>
      <c r="G155" s="31"/>
    </row>
    <row r="156" spans="1:7" x14ac:dyDescent="0.25">
      <c r="A156" s="32"/>
      <c r="B156" s="30"/>
      <c r="C156" s="31"/>
      <c r="D156" s="31"/>
      <c r="E156" s="31"/>
      <c r="F156" s="31"/>
      <c r="G156" s="31"/>
    </row>
    <row r="157" spans="1:7" x14ac:dyDescent="0.25">
      <c r="A157" s="32"/>
      <c r="B157" s="30"/>
      <c r="C157" s="31"/>
      <c r="D157" s="31"/>
      <c r="E157" s="31"/>
      <c r="F157" s="31"/>
      <c r="G157" s="31"/>
    </row>
    <row r="158" spans="1:7" x14ac:dyDescent="0.25">
      <c r="A158" s="32"/>
      <c r="B158" s="30"/>
      <c r="C158" s="31"/>
      <c r="D158" s="31"/>
      <c r="E158" s="31"/>
      <c r="F158" s="31"/>
      <c r="G158" s="31"/>
    </row>
    <row r="159" spans="1:7" x14ac:dyDescent="0.25">
      <c r="A159" s="32"/>
      <c r="B159" s="30"/>
      <c r="C159" s="31"/>
      <c r="D159" s="31"/>
      <c r="E159" s="31"/>
      <c r="F159" s="31"/>
      <c r="G159" s="31"/>
    </row>
    <row r="160" spans="1:7" x14ac:dyDescent="0.25">
      <c r="A160" s="32"/>
      <c r="B160" s="30"/>
      <c r="C160" s="31"/>
      <c r="D160" s="31"/>
      <c r="E160" s="31"/>
      <c r="F160" s="31"/>
      <c r="G160" s="31"/>
    </row>
  </sheetData>
  <dataValidations count="1">
    <dataValidation type="list" allowBlank="1" showInputMessage="1" showErrorMessage="1" error="This is an invalid sub-portfolio entry. Please enter a Sub-Portfolio between 1 and 10." sqref="A10:A160" xr:uid="{15551948-0959-496A-B500-ACA1705A34A9}">
      <formula1>$B$4:$K$4</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21297CCA-55D3-469D-9F10-0984CB8C80BA}">
          <x14:formula1>
            <xm:f>'Drop Down Select'!$A$3:$A$4</xm:f>
          </x14:formula1>
          <xm:sqref>B5:K5</xm:sqref>
        </x14:dataValidation>
        <x14:dataValidation type="list" allowBlank="1" showInputMessage="1" showErrorMessage="1" xr:uid="{3CA27C42-57A2-44D1-A4A3-3694550B41B1}">
          <x14:formula1>
            <xm:f>'Drop Down Select'!$B$3:$B$12</xm:f>
          </x14:formula1>
          <xm:sqref>B6:K6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F17C8-A3A8-44FB-B29E-9E0C0D158D19}">
  <sheetPr codeName="Sheet3">
    <tabColor theme="7" tint="0.59999389629810485"/>
  </sheetPr>
  <dimension ref="C3:I17"/>
  <sheetViews>
    <sheetView zoomScale="80" zoomScaleNormal="80" workbookViewId="0">
      <selection activeCell="H9" sqref="H9"/>
    </sheetView>
  </sheetViews>
  <sheetFormatPr defaultRowHeight="15" x14ac:dyDescent="0.25"/>
  <cols>
    <col min="4" max="4" width="53.85546875" bestFit="1" customWidth="1"/>
    <col min="5" max="5" width="29.140625" bestFit="1" customWidth="1"/>
    <col min="7" max="7" width="31.7109375" bestFit="1" customWidth="1"/>
    <col min="8" max="8" width="16" bestFit="1" customWidth="1"/>
  </cols>
  <sheetData>
    <row r="3" spans="3:9" ht="15.75" thickBot="1" x14ac:dyDescent="0.3">
      <c r="C3" s="171"/>
      <c r="D3" s="171"/>
      <c r="E3" s="171"/>
      <c r="F3" s="171"/>
      <c r="G3" s="171"/>
      <c r="H3" s="171"/>
      <c r="I3" s="171"/>
    </row>
    <row r="4" spans="3:9" ht="29.25" thickBot="1" x14ac:dyDescent="0.5">
      <c r="C4" s="79"/>
      <c r="D4" s="80"/>
      <c r="E4" s="80"/>
      <c r="F4" s="81"/>
      <c r="G4" s="81"/>
      <c r="H4" s="81"/>
      <c r="I4" s="82"/>
    </row>
    <row r="5" spans="3:9" ht="29.25" thickBot="1" x14ac:dyDescent="0.5">
      <c r="C5" s="83"/>
      <c r="D5" s="84" t="s">
        <v>26</v>
      </c>
      <c r="E5" s="85">
        <f>'Portfolio Composition'!C2</f>
        <v>2500000</v>
      </c>
      <c r="F5" s="86"/>
      <c r="G5" s="86"/>
      <c r="H5" s="86"/>
      <c r="I5" s="87"/>
    </row>
    <row r="6" spans="3:9" ht="28.5" x14ac:dyDescent="0.45">
      <c r="C6" s="83"/>
      <c r="D6" s="88"/>
      <c r="E6" s="88"/>
      <c r="F6" s="86"/>
      <c r="G6" s="86"/>
      <c r="H6" s="86"/>
      <c r="I6" s="87"/>
    </row>
    <row r="7" spans="3:9" ht="28.5" x14ac:dyDescent="0.45">
      <c r="C7" s="83"/>
      <c r="D7" s="89" t="s">
        <v>68</v>
      </c>
      <c r="E7" s="90">
        <f>'Portfolio Summary'!I20</f>
        <v>5.3244353074294875</v>
      </c>
      <c r="F7" s="86"/>
      <c r="G7" s="89" t="s">
        <v>69</v>
      </c>
      <c r="H7" s="90">
        <f>'Portfolio Summary'!I21</f>
        <v>2.4851409940766764</v>
      </c>
      <c r="I7" s="87"/>
    </row>
    <row r="8" spans="3:9" x14ac:dyDescent="0.25">
      <c r="C8" s="83"/>
      <c r="D8" s="86"/>
      <c r="E8" s="86"/>
      <c r="F8" s="86"/>
      <c r="G8" s="86"/>
      <c r="H8" s="86"/>
      <c r="I8" s="87"/>
    </row>
    <row r="9" spans="3:9" ht="28.5" x14ac:dyDescent="0.45">
      <c r="C9" s="83"/>
      <c r="D9" s="184"/>
      <c r="E9" s="185"/>
      <c r="F9" s="86"/>
      <c r="G9" s="89" t="s">
        <v>70</v>
      </c>
      <c r="H9" s="215">
        <f>'Portfolio Summary'!C21</f>
        <v>8.4793010717896203E-2</v>
      </c>
      <c r="I9" s="87"/>
    </row>
    <row r="10" spans="3:9" ht="28.5" x14ac:dyDescent="0.45">
      <c r="C10" s="83"/>
      <c r="D10" s="88"/>
      <c r="E10" s="129"/>
      <c r="F10" s="86"/>
      <c r="G10" s="88"/>
      <c r="H10" s="129"/>
      <c r="I10" s="87"/>
    </row>
    <row r="11" spans="3:9" ht="28.5" x14ac:dyDescent="0.45">
      <c r="C11" s="83"/>
      <c r="D11" s="86"/>
      <c r="E11" s="86"/>
      <c r="F11" s="86"/>
      <c r="G11" s="89" t="s">
        <v>71</v>
      </c>
      <c r="H11" s="186">
        <f>'Portfolio Summary'!K46</f>
        <v>14.002279212270741</v>
      </c>
      <c r="I11" s="87"/>
    </row>
    <row r="12" spans="3:9" ht="28.5" x14ac:dyDescent="0.45">
      <c r="C12" s="83"/>
      <c r="D12" s="86"/>
      <c r="E12" s="86"/>
      <c r="F12" s="86"/>
      <c r="G12" s="88"/>
      <c r="H12" s="129"/>
      <c r="I12" s="87"/>
    </row>
    <row r="13" spans="3:9" ht="28.5" x14ac:dyDescent="0.45">
      <c r="C13" s="83"/>
      <c r="D13" s="86"/>
      <c r="E13" s="86"/>
      <c r="F13" s="86"/>
      <c r="G13" s="184"/>
      <c r="H13" s="185"/>
      <c r="I13" s="87"/>
    </row>
    <row r="14" spans="3:9" ht="19.5" customHeight="1" thickBot="1" x14ac:dyDescent="0.3">
      <c r="C14" s="91"/>
      <c r="D14" s="92"/>
      <c r="E14" s="92"/>
      <c r="F14" s="92"/>
      <c r="G14" s="92"/>
      <c r="H14" s="92"/>
      <c r="I14" s="93"/>
    </row>
    <row r="17" spans="3:9" ht="18.75" x14ac:dyDescent="0.3">
      <c r="C17" s="180"/>
      <c r="D17" s="181"/>
      <c r="E17" s="181"/>
      <c r="F17" s="181"/>
      <c r="G17" s="181"/>
      <c r="H17" s="181"/>
      <c r="I17" s="181"/>
    </row>
  </sheetData>
  <sheetProtection algorithmName="SHA-512" hashValue="6ir5238dIVk7kmMQyGLT6muBen9dt6/4HeJOPWo7p2GcAIO2mKbejoPLvnoLZoacMb3gwAsdxbweZ9Q8edbTSg==" saltValue="FTOINUHYs/o7gvqT9D5l4w=="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6FF6C-438C-4779-BFCD-C262295518BB}">
  <sheetPr codeName="Sheet4">
    <tabColor theme="7" tint="0.59999389629810485"/>
  </sheetPr>
  <dimension ref="A1:N154"/>
  <sheetViews>
    <sheetView topLeftCell="A3" workbookViewId="0">
      <selection activeCell="N7" sqref="N7"/>
    </sheetView>
  </sheetViews>
  <sheetFormatPr defaultColWidth="27.140625" defaultRowHeight="15" x14ac:dyDescent="0.25"/>
  <cols>
    <col min="1" max="1" width="19" customWidth="1"/>
    <col min="2" max="2" width="27" customWidth="1"/>
    <col min="3" max="3" width="19.140625" customWidth="1"/>
    <col min="4" max="4" width="19.42578125" customWidth="1"/>
    <col min="5" max="5" width="20.42578125" style="143" bestFit="1" customWidth="1"/>
    <col min="6" max="6" width="18.5703125" style="143" customWidth="1"/>
    <col min="7" max="7" width="27.140625" style="143"/>
    <col min="8" max="8" width="19.7109375" bestFit="1" customWidth="1"/>
    <col min="9" max="9" width="17.28515625" style="143" customWidth="1"/>
    <col min="10" max="10" width="19.42578125" style="143" customWidth="1"/>
    <col min="11" max="11" width="27.140625" style="143"/>
    <col min="12" max="12" width="17.42578125" style="49" hidden="1" customWidth="1"/>
    <col min="13" max="13" width="18.140625" style="150" hidden="1" customWidth="1"/>
  </cols>
  <sheetData>
    <row r="1" spans="1:14" hidden="1" x14ac:dyDescent="0.25">
      <c r="A1" s="171"/>
      <c r="B1" s="171"/>
      <c r="C1" s="171"/>
      <c r="D1" s="171"/>
      <c r="H1" s="171"/>
      <c r="N1" s="171"/>
    </row>
    <row r="2" spans="1:14" hidden="1" x14ac:dyDescent="0.25">
      <c r="A2" s="171"/>
      <c r="B2" s="171"/>
      <c r="C2" s="171"/>
      <c r="D2" s="171"/>
      <c r="H2" s="171"/>
      <c r="N2" s="171"/>
    </row>
    <row r="3" spans="1:14" ht="45" x14ac:dyDescent="0.25">
      <c r="A3" s="34" t="s">
        <v>46</v>
      </c>
      <c r="B3" s="33" t="s">
        <v>47</v>
      </c>
      <c r="C3" s="33" t="s">
        <v>72</v>
      </c>
      <c r="D3" s="33" t="s">
        <v>73</v>
      </c>
      <c r="E3" s="151" t="s">
        <v>74</v>
      </c>
      <c r="F3" s="151" t="s">
        <v>75</v>
      </c>
      <c r="G3" s="151" t="s">
        <v>76</v>
      </c>
      <c r="H3" s="35" t="s">
        <v>77</v>
      </c>
      <c r="I3" s="151" t="s">
        <v>78</v>
      </c>
      <c r="J3" s="151" t="s">
        <v>79</v>
      </c>
      <c r="K3" s="151" t="s">
        <v>80</v>
      </c>
      <c r="L3" s="163" t="s">
        <v>81</v>
      </c>
      <c r="M3" s="164" t="s">
        <v>82</v>
      </c>
      <c r="N3" s="171"/>
    </row>
    <row r="4" spans="1:14" x14ac:dyDescent="0.25">
      <c r="A4" s="171" t="str">
        <f>'Portfolio Composition'!A10</f>
        <v>Sub-Portfolio 1</v>
      </c>
      <c r="B4" s="171" t="str">
        <f>'Portfolio Composition'!B10</f>
        <v>Advanced Power Strips (Tier 1)</v>
      </c>
      <c r="C4" s="171">
        <f>IFERROR(VLOOKUP('Portfolio Composition'!$A$7, 'Portfolio Composition'!$A$4:$K$7, MATCH(A4,'Portfolio Composition'!$A$4:$K$4,0),0), 0)</f>
        <v>150</v>
      </c>
      <c r="D4" s="171">
        <f>'Portfolio Composition'!G10</f>
        <v>5</v>
      </c>
      <c r="E4" s="143">
        <f>'Portfolio Composition'!C10*'Portfolio Composition'!G10</f>
        <v>287.5</v>
      </c>
      <c r="F4" s="143">
        <f>'Portfolio Composition'!D10*'Portfolio Composition'!G10</f>
        <v>0</v>
      </c>
      <c r="G4" s="152">
        <f>((E4*'Drop Down Select'!$I$12)+(F4*'Drop Down Select'!$K$12))</f>
        <v>0.98094999999999999</v>
      </c>
      <c r="H4" s="171">
        <f>(IFERROR(VLOOKUP('Portfolio Composition'!$A$7,'Portfolio Composition'!$A$5:$K$7,(MATCH(A4,'Portfolio Composition'!$A$4:$K$4,0)),0),1))*'Portfolio Composition'!G10</f>
        <v>750</v>
      </c>
      <c r="I4" s="143">
        <f>'Portfolio Composition'!C10*H4</f>
        <v>43125</v>
      </c>
      <c r="J4" s="143">
        <f>'Portfolio Composition'!D10*H4</f>
        <v>0</v>
      </c>
      <c r="K4" s="143">
        <f>((I4*'Drop Down Select'!$I$12)+(J4*'Drop Down Select'!$K$12))</f>
        <v>147.14250000000001</v>
      </c>
      <c r="L4" s="49">
        <f>IFERROR(K4/VLOOKUP('Sub-Portfolio Summary'!$A$13,'Sub-Portfolio Summary'!$A$4:$K$20,MATCH(A4,'Sub-Portfolio Summary'!$A$3:$K$3,0),0), 0)</f>
        <v>1.9429234665026687E-2</v>
      </c>
      <c r="M4" s="150">
        <f>'Portfolio Composition'!F10*'Measure Summary'!L4</f>
        <v>0.15543387732021349</v>
      </c>
      <c r="N4" s="143"/>
    </row>
    <row r="5" spans="1:14" x14ac:dyDescent="0.25">
      <c r="A5" s="171" t="str">
        <f>'Portfolio Composition'!A11</f>
        <v>Sub-Portfolio 1</v>
      </c>
      <c r="B5" s="171" t="str">
        <f>'Portfolio Composition'!B11</f>
        <v>DHW Control - Faucet Aerator</v>
      </c>
      <c r="C5" s="171">
        <f>IFERROR(VLOOKUP('Portfolio Composition'!$A$7, 'Portfolio Composition'!$A$4:$K$7, MATCH(A5,'Portfolio Composition'!$A$4:$K$4,0),0), 0)</f>
        <v>150</v>
      </c>
      <c r="D5" s="171">
        <f>'Portfolio Composition'!G11</f>
        <v>10</v>
      </c>
      <c r="E5" s="143">
        <f>'Portfolio Composition'!C11*'Portfolio Composition'!G11</f>
        <v>0</v>
      </c>
      <c r="F5" s="143">
        <f>'Portfolio Composition'!D11*'Portfolio Composition'!G11</f>
        <v>100</v>
      </c>
      <c r="G5" s="152">
        <f>((E5*'Drop Down Select'!$I$12)+(F5*'Drop Down Select'!$K$12))</f>
        <v>10</v>
      </c>
      <c r="H5" s="171">
        <f>(IFERROR(VLOOKUP('Portfolio Composition'!$A$7,'Portfolio Composition'!$A$5:$K$7,(MATCH(A5,'Portfolio Composition'!$A$4:$K$4,0)),0),1))*'Portfolio Composition'!G11</f>
        <v>1500</v>
      </c>
      <c r="I5" s="143">
        <f>'Portfolio Composition'!C11*H5</f>
        <v>0</v>
      </c>
      <c r="J5" s="143">
        <f>'Portfolio Composition'!D11*H5</f>
        <v>15000</v>
      </c>
      <c r="K5" s="143">
        <f>((I5*'Drop Down Select'!$I$12)+(J5*'Drop Down Select'!$K$12))</f>
        <v>1500</v>
      </c>
      <c r="L5" s="49">
        <f>IFERROR(K5/VLOOKUP('Sub-Portfolio Summary'!$A$13,'Sub-Portfolio Summary'!$A$4:$K$20,MATCH(A5,'Sub-Portfolio Summary'!$A$3:$K$3,0),0), 0)</f>
        <v>0.19806549431700582</v>
      </c>
      <c r="M5" s="150">
        <f>'Portfolio Composition'!F11*'Measure Summary'!L5</f>
        <v>1.9806549431700582</v>
      </c>
      <c r="N5" s="143"/>
    </row>
    <row r="6" spans="1:14" x14ac:dyDescent="0.25">
      <c r="A6" s="171" t="str">
        <f>'Portfolio Composition'!A12</f>
        <v>Sub-Portfolio 1</v>
      </c>
      <c r="B6" s="171" t="str">
        <f>'Portfolio Composition'!B12</f>
        <v>Lighting (LED screw-in bulb)</v>
      </c>
      <c r="C6" s="171">
        <f>IFERROR(VLOOKUP('Portfolio Composition'!$A$7, 'Portfolio Composition'!$A$4:$K$7, MATCH(A6,'Portfolio Composition'!$A$4:$K$4,0),0), 0)</f>
        <v>150</v>
      </c>
      <c r="D6" s="171">
        <f>'Portfolio Composition'!G12</f>
        <v>25</v>
      </c>
      <c r="E6" s="143">
        <f>'Portfolio Composition'!C12*'Portfolio Composition'!G12</f>
        <v>6250</v>
      </c>
      <c r="F6" s="143">
        <f>'Portfolio Composition'!D12*'Portfolio Composition'!G12</f>
        <v>-25</v>
      </c>
      <c r="G6" s="165">
        <f>((E6*'Drop Down Select'!$I$12)+(F6*'Drop Down Select'!$K$12))</f>
        <v>18.824999999999999</v>
      </c>
      <c r="H6" s="166">
        <f>(IFERROR(VLOOKUP('Portfolio Composition'!$A$7,'Portfolio Composition'!$A$5:$K$7,(MATCH(A6,'Portfolio Composition'!$A$4:$K$4,0)),0),1))*'Portfolio Composition'!G12</f>
        <v>3750</v>
      </c>
      <c r="I6" s="167">
        <f>'Portfolio Composition'!C12*H6</f>
        <v>937500</v>
      </c>
      <c r="J6" s="167">
        <f>'Portfolio Composition'!D12*H6</f>
        <v>-3750</v>
      </c>
      <c r="K6" s="167">
        <f>((I6*'Drop Down Select'!$I$12)+(J6*'Drop Down Select'!$K$12))</f>
        <v>2823.75</v>
      </c>
      <c r="L6" s="168">
        <f>IFERROR(K6/VLOOKUP('Sub-Portfolio Summary'!$A$13,'Sub-Portfolio Summary'!$A$4:$K$20,MATCH(A6,'Sub-Portfolio Summary'!$A$3:$K$3,0),0), 0)</f>
        <v>0.37285829305176343</v>
      </c>
      <c r="M6" s="169">
        <f>'Portfolio Composition'!F12*'Measure Summary'!L6</f>
        <v>7.4571658610352687</v>
      </c>
      <c r="N6" s="171"/>
    </row>
    <row r="7" spans="1:14" x14ac:dyDescent="0.25">
      <c r="A7" s="171" t="str">
        <f>'Portfolio Composition'!A13</f>
        <v>Sub-Portfolio 1</v>
      </c>
      <c r="B7" s="171" t="str">
        <f>'Portfolio Composition'!B13</f>
        <v>Pre-Rinse Spray Valve</v>
      </c>
      <c r="C7" s="171">
        <f>IFERROR(VLOOKUP('Portfolio Composition'!$A$7, 'Portfolio Composition'!$A$4:$K$7, MATCH(A7,'Portfolio Composition'!$A$4:$K$4,0),0), 0)</f>
        <v>150</v>
      </c>
      <c r="D7" s="171">
        <f>'Portfolio Composition'!G13</f>
        <v>1</v>
      </c>
      <c r="E7" s="143">
        <f>'Portfolio Composition'!C13*'Portfolio Composition'!G13</f>
        <v>0</v>
      </c>
      <c r="F7" s="143">
        <f>'Portfolio Composition'!D13*'Portfolio Composition'!G13</f>
        <v>100</v>
      </c>
      <c r="G7" s="152">
        <f>((E7*'Drop Down Select'!$I$12)+(F7*'Drop Down Select'!$K$12))</f>
        <v>10</v>
      </c>
      <c r="H7" s="171">
        <f>(IFERROR(VLOOKUP('Portfolio Composition'!$A$7,'Portfolio Composition'!$A$5:$K$7,(MATCH(A7,'Portfolio Composition'!$A$4:$K$4,0)),0),1))*'Portfolio Composition'!G13</f>
        <v>150</v>
      </c>
      <c r="I7" s="143">
        <f>'Portfolio Composition'!C13*H7</f>
        <v>0</v>
      </c>
      <c r="J7" s="143">
        <f>'Portfolio Composition'!D13*H7</f>
        <v>15000</v>
      </c>
      <c r="K7" s="143">
        <f>((I7*'Drop Down Select'!$I$12)+(J7*'Drop Down Select'!$K$12))</f>
        <v>1500</v>
      </c>
      <c r="L7" s="49">
        <f>IFERROR(K7/VLOOKUP('Sub-Portfolio Summary'!$A$13,'Sub-Portfolio Summary'!$A$4:$K$20,MATCH(A7,'Sub-Portfolio Summary'!$A$3:$K$3,0),0), 0)</f>
        <v>0.19806549431700582</v>
      </c>
      <c r="M7" s="150">
        <f>'Portfolio Composition'!F13*'Measure Summary'!L7</f>
        <v>0.9903274715850291</v>
      </c>
      <c r="N7" s="171"/>
    </row>
    <row r="8" spans="1:14" x14ac:dyDescent="0.25">
      <c r="A8" s="171" t="str">
        <f>'Portfolio Composition'!A14</f>
        <v>Sub-Portfolio 1</v>
      </c>
      <c r="B8" s="171" t="str">
        <f>'Portfolio Composition'!B14</f>
        <v>HVAC Controls (Programmable t-stat)</v>
      </c>
      <c r="C8" s="171">
        <f>IFERROR(VLOOKUP('Portfolio Composition'!$A$7, 'Portfolio Composition'!$A$4:$K$7, MATCH(A8,'Portfolio Composition'!$A$4:$K$4,0),0), 0)</f>
        <v>150</v>
      </c>
      <c r="D8" s="171">
        <f>'Portfolio Composition'!G14</f>
        <v>2</v>
      </c>
      <c r="E8" s="143">
        <f>'Portfolio Composition'!C14*'Portfolio Composition'!G14</f>
        <v>200</v>
      </c>
      <c r="F8" s="143">
        <f>'Portfolio Composition'!D14*'Portfolio Composition'!G14</f>
        <v>100</v>
      </c>
      <c r="G8" s="152">
        <f>((E8*'Drop Down Select'!$I$12)+(F8*'Drop Down Select'!$K$12))</f>
        <v>10.682399999999999</v>
      </c>
      <c r="H8" s="171">
        <f>(IFERROR(VLOOKUP('Portfolio Composition'!$A$7,'Portfolio Composition'!$A$5:$K$7,(MATCH(A8,'Portfolio Composition'!$A$4:$K$4,0)),0),1))*'Portfolio Composition'!G14</f>
        <v>300</v>
      </c>
      <c r="I8" s="143">
        <f>'Portfolio Composition'!C14*H8</f>
        <v>30000</v>
      </c>
      <c r="J8" s="143">
        <f>'Portfolio Composition'!D14*H8</f>
        <v>15000</v>
      </c>
      <c r="K8" s="143">
        <f>((I8*'Drop Down Select'!$I$12)+(J8*'Drop Down Select'!$K$12))</f>
        <v>1602.36</v>
      </c>
      <c r="L8" s="49">
        <f>IFERROR(K8/VLOOKUP('Sub-Portfolio Summary'!$A$13,'Sub-Portfolio Summary'!$A$4:$K$20,MATCH(A8,'Sub-Portfolio Summary'!$A$3:$K$3,0),0), 0)</f>
        <v>0.21158148364919827</v>
      </c>
      <c r="M8" s="150">
        <f>'Portfolio Composition'!F14*'Measure Summary'!L8</f>
        <v>2.3273963201411809</v>
      </c>
      <c r="N8" s="171"/>
    </row>
    <row r="9" spans="1:14" x14ac:dyDescent="0.25">
      <c r="A9" s="171" t="str">
        <f>'Portfolio Composition'!A15</f>
        <v>Sub-Portfolio 2</v>
      </c>
      <c r="B9" s="171" t="str">
        <f>'Portfolio Composition'!B15</f>
        <v>Lighting (LED Fixture)</v>
      </c>
      <c r="C9" s="171">
        <f>IFERROR(VLOOKUP('Portfolio Composition'!$A$7, 'Portfolio Composition'!$A$4:$K$7, MATCH(A9,'Portfolio Composition'!$A$4:$K$4,0),0), 0)</f>
        <v>200</v>
      </c>
      <c r="D9" s="171">
        <f>'Portfolio Composition'!G15</f>
        <v>10</v>
      </c>
      <c r="E9" s="143">
        <f>'Portfolio Composition'!C15*'Portfolio Composition'!G15</f>
        <v>1020</v>
      </c>
      <c r="F9" s="143">
        <f>'Portfolio Composition'!D15*'Portfolio Composition'!G15</f>
        <v>-20</v>
      </c>
      <c r="G9" s="152">
        <f>((E9*'Drop Down Select'!$I$12)+(F9*'Drop Down Select'!$K$12))</f>
        <v>1.4802400000000002</v>
      </c>
      <c r="H9" s="171">
        <f>(IFERROR(VLOOKUP('Portfolio Composition'!$A$7,'Portfolio Composition'!$A$5:$K$7,(MATCH(A9,'Portfolio Composition'!$A$4:$K$4,0)),0),1))*'Portfolio Composition'!G15</f>
        <v>2000</v>
      </c>
      <c r="I9" s="143">
        <f>'Portfolio Composition'!C15*H9</f>
        <v>204000</v>
      </c>
      <c r="J9" s="143">
        <f>'Portfolio Composition'!D15*H9</f>
        <v>-4000</v>
      </c>
      <c r="K9" s="143">
        <f>((I9*'Drop Down Select'!$I$12)+(J9*'Drop Down Select'!$K$12))</f>
        <v>296.048</v>
      </c>
      <c r="L9" s="49">
        <f>IFERROR(K9/VLOOKUP('Sub-Portfolio Summary'!$A$13,'Sub-Portfolio Summary'!$A$4:$K$20,MATCH(A9,'Sub-Portfolio Summary'!$A$3:$K$3,0),0), 0)</f>
        <v>1.5606017843431448E-2</v>
      </c>
      <c r="M9" s="150">
        <f>'Portfolio Composition'!F15*'Measure Summary'!L9</f>
        <v>0.31212035686862893</v>
      </c>
      <c r="N9" s="171"/>
    </row>
    <row r="10" spans="1:14" x14ac:dyDescent="0.25">
      <c r="A10" s="171" t="str">
        <f>'Portfolio Composition'!A16</f>
        <v>Sub-Portfolio 2</v>
      </c>
      <c r="B10" s="171" t="str">
        <f>'Portfolio Composition'!B16</f>
        <v>Lighting Controls (Occupancy Sensor)</v>
      </c>
      <c r="C10" s="171">
        <f>IFERROR(VLOOKUP('Portfolio Composition'!$A$7, 'Portfolio Composition'!$A$4:$K$7, MATCH(A10,'Portfolio Composition'!$A$4:$K$4,0),0), 0)</f>
        <v>200</v>
      </c>
      <c r="D10" s="171">
        <f>'Portfolio Composition'!G16</f>
        <v>5</v>
      </c>
      <c r="E10" s="143">
        <f>'Portfolio Composition'!C16*'Portfolio Composition'!G16</f>
        <v>750</v>
      </c>
      <c r="F10" s="143">
        <f>'Portfolio Composition'!D16*'Portfolio Composition'!G16</f>
        <v>-10</v>
      </c>
      <c r="G10" s="152">
        <f>((E10*'Drop Down Select'!$I$12)+(F10*'Drop Down Select'!$K$12))</f>
        <v>1.5590000000000002</v>
      </c>
      <c r="H10" s="171">
        <f>(IFERROR(VLOOKUP('Portfolio Composition'!$A$7,'Portfolio Composition'!$A$5:$K$7,(MATCH(A10,'Portfolio Composition'!$A$4:$K$4,0)),0),1))*'Portfolio Composition'!G16</f>
        <v>1000</v>
      </c>
      <c r="I10" s="143">
        <f>'Portfolio Composition'!C16*H10</f>
        <v>150000</v>
      </c>
      <c r="J10" s="143">
        <f>'Portfolio Composition'!D16*H10</f>
        <v>-2000</v>
      </c>
      <c r="K10" s="143">
        <f>((I10*'Drop Down Select'!$I$12)+(J10*'Drop Down Select'!$K$12))</f>
        <v>311.8</v>
      </c>
      <c r="L10" s="49">
        <f>IFERROR(K10/VLOOKUP('Sub-Portfolio Summary'!$A$13,'Sub-Portfolio Summary'!$A$4:$K$20,MATCH(A10,'Sub-Portfolio Summary'!$A$3:$K$3,0),0), 0)</f>
        <v>1.6436376410521016E-2</v>
      </c>
      <c r="M10" s="150">
        <f>'Portfolio Composition'!F16*'Measure Summary'!L10</f>
        <v>0.13149101128416812</v>
      </c>
      <c r="N10" s="171"/>
    </row>
    <row r="11" spans="1:14" x14ac:dyDescent="0.25">
      <c r="A11" s="171" t="str">
        <f>'Portfolio Composition'!A17</f>
        <v>Sub-Portfolio 2</v>
      </c>
      <c r="B11" s="171" t="str">
        <f>'Portfolio Composition'!B17</f>
        <v>HVAC Controls (Programmable t-stat)</v>
      </c>
      <c r="C11" s="171">
        <f>IFERROR(VLOOKUP('Portfolio Composition'!$A$7, 'Portfolio Composition'!$A$4:$K$7, MATCH(A11,'Portfolio Composition'!$A$4:$K$4,0),0), 0)</f>
        <v>200</v>
      </c>
      <c r="D11" s="171">
        <f>'Portfolio Composition'!G17</f>
        <v>2</v>
      </c>
      <c r="E11" s="143">
        <f>'Portfolio Composition'!C17*'Portfolio Composition'!G17</f>
        <v>200</v>
      </c>
      <c r="F11" s="143">
        <f>'Portfolio Composition'!D17*'Portfolio Composition'!G17</f>
        <v>100</v>
      </c>
      <c r="G11" s="152">
        <f>((E11*'Drop Down Select'!$I$12)+(F11*'Drop Down Select'!$K$12))</f>
        <v>10.682399999999999</v>
      </c>
      <c r="H11" s="171">
        <f>(IFERROR(VLOOKUP('Portfolio Composition'!$A$7,'Portfolio Composition'!$A$5:$K$7,(MATCH(A11,'Portfolio Composition'!$A$4:$K$4,0)),0),1))*'Portfolio Composition'!G17</f>
        <v>400</v>
      </c>
      <c r="I11" s="143">
        <f>'Portfolio Composition'!C17*H11</f>
        <v>40000</v>
      </c>
      <c r="J11" s="143">
        <f>'Portfolio Composition'!D17*H11</f>
        <v>20000</v>
      </c>
      <c r="K11" s="143">
        <f>((I11*'Drop Down Select'!$I$12)+(J11*'Drop Down Select'!$K$12))</f>
        <v>2136.48</v>
      </c>
      <c r="L11" s="49">
        <f>IFERROR(K11/VLOOKUP('Sub-Portfolio Summary'!$A$13,'Sub-Portfolio Summary'!$A$4:$K$20,MATCH(A11,'Sub-Portfolio Summary'!$A$3:$K$3,0),0), 0)</f>
        <v>0.11262344282729293</v>
      </c>
      <c r="M11" s="150">
        <f>'Portfolio Composition'!F17*'Measure Summary'!L11</f>
        <v>1.2388578711002223</v>
      </c>
      <c r="N11" s="171"/>
    </row>
    <row r="12" spans="1:14" x14ac:dyDescent="0.25">
      <c r="A12" s="171" t="str">
        <f>'Portfolio Composition'!A18</f>
        <v>Sub-Portfolio 2</v>
      </c>
      <c r="B12" s="171" t="str">
        <f>'Portfolio Composition'!B18</f>
        <v xml:space="preserve">Heat Pump </v>
      </c>
      <c r="C12" s="171">
        <f>IFERROR(VLOOKUP('Portfolio Composition'!$A$7, 'Portfolio Composition'!$A$4:$K$7, MATCH(A12,'Portfolio Composition'!$A$4:$K$4,0),0), 0)</f>
        <v>200</v>
      </c>
      <c r="D12" s="171">
        <f>'Portfolio Composition'!G18</f>
        <v>3</v>
      </c>
      <c r="E12" s="143">
        <f>'Portfolio Composition'!C18*'Portfolio Composition'!G18</f>
        <v>-3000</v>
      </c>
      <c r="F12" s="143">
        <f>'Portfolio Composition'!D18*'Portfolio Composition'!G18</f>
        <v>600</v>
      </c>
      <c r="G12" s="152">
        <f>((E12*'Drop Down Select'!$I$12)+(F12*'Drop Down Select'!$K$12))</f>
        <v>49.763999999999996</v>
      </c>
      <c r="H12" s="171">
        <f>(IFERROR(VLOOKUP('Portfolio Composition'!$A$7,'Portfolio Composition'!$A$5:$K$7,(MATCH(A12,'Portfolio Composition'!$A$4:$K$4,0)),0),1))*'Portfolio Composition'!G18</f>
        <v>600</v>
      </c>
      <c r="I12" s="143">
        <f>'Portfolio Composition'!C18*H12</f>
        <v>-600000</v>
      </c>
      <c r="J12" s="143">
        <f>'Portfolio Composition'!D18*H12</f>
        <v>120000</v>
      </c>
      <c r="K12" s="143">
        <f>((I12*'Drop Down Select'!$I$12)+(J12*'Drop Down Select'!$K$12))</f>
        <v>9952.7999999999993</v>
      </c>
      <c r="L12" s="49">
        <f>IFERROR(K12/VLOOKUP('Sub-Portfolio Summary'!$A$13,'Sub-Portfolio Summary'!$A$4:$K$20,MATCH(A12,'Sub-Portfolio Summary'!$A$3:$K$3,0),0), 0)</f>
        <v>0.52465672590966494</v>
      </c>
      <c r="M12" s="150">
        <f>'Portfolio Composition'!F18*'Measure Summary'!L12</f>
        <v>7.8698508886449741</v>
      </c>
      <c r="N12" s="171"/>
    </row>
    <row r="13" spans="1:14" x14ac:dyDescent="0.25">
      <c r="A13" s="171" t="str">
        <f>'Portfolio Composition'!A19</f>
        <v>Sub-Portfolio 2</v>
      </c>
      <c r="B13" s="171" t="str">
        <f>'Portfolio Composition'!B19</f>
        <v>Lighting (LED screw-in bulb)</v>
      </c>
      <c r="C13" s="171">
        <f>IFERROR(VLOOKUP('Portfolio Composition'!$A$7, 'Portfolio Composition'!$A$4:$K$7, MATCH(A13,'Portfolio Composition'!$A$4:$K$4,0),0), 0)</f>
        <v>200</v>
      </c>
      <c r="D13" s="171">
        <f>'Portfolio Composition'!G19</f>
        <v>25</v>
      </c>
      <c r="E13" s="143">
        <f>'Portfolio Composition'!C19*'Portfolio Composition'!G19</f>
        <v>6250</v>
      </c>
      <c r="F13" s="143">
        <f>'Portfolio Composition'!D19*'Portfolio Composition'!G19</f>
        <v>-25</v>
      </c>
      <c r="G13" s="152">
        <f>((E13*'Drop Down Select'!$I$12)+(F13*'Drop Down Select'!$K$12))</f>
        <v>18.824999999999999</v>
      </c>
      <c r="H13" s="171">
        <f>(IFERROR(VLOOKUP('Portfolio Composition'!$A$7,'Portfolio Composition'!$A$5:$K$7,(MATCH(A13,'Portfolio Composition'!$A$4:$K$4,0)),0),1))*'Portfolio Composition'!G19</f>
        <v>5000</v>
      </c>
      <c r="I13" s="143">
        <f>'Portfolio Composition'!C19*H13</f>
        <v>1250000</v>
      </c>
      <c r="J13" s="143">
        <f>'Portfolio Composition'!D19*H13</f>
        <v>-5000</v>
      </c>
      <c r="K13" s="143">
        <f>((I13*'Drop Down Select'!$I$12)+(J13*'Drop Down Select'!$K$12))</f>
        <v>3765</v>
      </c>
      <c r="L13" s="49">
        <f>IFERROR(K13/VLOOKUP('Sub-Portfolio Summary'!$A$13,'Sub-Portfolio Summary'!$A$4:$K$20,MATCH(A13,'Sub-Portfolio Summary'!$A$3:$K$3,0),0), 0)</f>
        <v>0.19847003587431564</v>
      </c>
      <c r="M13" s="150">
        <f>'Portfolio Composition'!F19*'Measure Summary'!L13</f>
        <v>3.9694007174863128</v>
      </c>
      <c r="N13" s="171"/>
    </row>
    <row r="14" spans="1:14" x14ac:dyDescent="0.25">
      <c r="A14" s="171" t="str">
        <f>'Portfolio Composition'!A20</f>
        <v>Sub-Portfolio 2</v>
      </c>
      <c r="B14" s="171" t="str">
        <f>'Portfolio Composition'!B20</f>
        <v>Lighting Controls (Occupancy Sensor)</v>
      </c>
      <c r="C14" s="171">
        <f>IFERROR(VLOOKUP('Portfolio Composition'!$A$7, 'Portfolio Composition'!$A$4:$K$7, MATCH(A14,'Portfolio Composition'!$A$4:$K$4,0),0), 0)</f>
        <v>200</v>
      </c>
      <c r="D14" s="171">
        <f>'Portfolio Composition'!G20</f>
        <v>5</v>
      </c>
      <c r="E14" s="143">
        <f>'Portfolio Composition'!C20*'Portfolio Composition'!G20</f>
        <v>750</v>
      </c>
      <c r="F14" s="143">
        <f>'Portfolio Composition'!D20*'Portfolio Composition'!G20</f>
        <v>-10</v>
      </c>
      <c r="G14" s="152">
        <f>((E14*'Drop Down Select'!$I$12)+(F14*'Drop Down Select'!$K$12))</f>
        <v>1.5590000000000002</v>
      </c>
      <c r="H14" s="171">
        <f>(IFERROR(VLOOKUP('Portfolio Composition'!$A$7,'Portfolio Composition'!$A$5:$K$7,(MATCH(A14,'Portfolio Composition'!$A$4:$K$4,0)),0),1))*'Portfolio Composition'!G20</f>
        <v>1000</v>
      </c>
      <c r="I14" s="143">
        <f>'Portfolio Composition'!C20*H14</f>
        <v>150000</v>
      </c>
      <c r="J14" s="143">
        <f>'Portfolio Composition'!D20*H14</f>
        <v>-2000</v>
      </c>
      <c r="K14" s="143">
        <f>((I14*'Drop Down Select'!$I$12)+(J14*'Drop Down Select'!$K$12))</f>
        <v>311.8</v>
      </c>
      <c r="L14" s="49">
        <f>IFERROR(K14/VLOOKUP('Sub-Portfolio Summary'!$A$13,'Sub-Portfolio Summary'!$A$4:$K$20,MATCH(A14,'Sub-Portfolio Summary'!$A$3:$K$3,0),0), 0)</f>
        <v>1.6436376410521016E-2</v>
      </c>
      <c r="M14" s="150">
        <f>'Portfolio Composition'!F20*'Measure Summary'!L14</f>
        <v>0.13149101128416812</v>
      </c>
      <c r="N14" s="171"/>
    </row>
    <row r="15" spans="1:14" x14ac:dyDescent="0.25">
      <c r="A15" s="171" t="str">
        <f>'Portfolio Composition'!A21</f>
        <v>Sub-Portfolio 2</v>
      </c>
      <c r="B15" s="171" t="str">
        <f>'Portfolio Composition'!B21</f>
        <v>Advanced Power Strips (Tier 1)</v>
      </c>
      <c r="C15" s="171">
        <f>IFERROR(VLOOKUP('Portfolio Composition'!$A$7, 'Portfolio Composition'!$A$4:$K$7, MATCH(A15,'Portfolio Composition'!$A$4:$K$4,0),0), 0)</f>
        <v>200</v>
      </c>
      <c r="D15" s="171">
        <f>'Portfolio Composition'!G21</f>
        <v>5</v>
      </c>
      <c r="E15" s="143">
        <f>'Portfolio Composition'!C21*'Portfolio Composition'!G21</f>
        <v>287.5</v>
      </c>
      <c r="F15" s="143">
        <f>'Portfolio Composition'!D21*'Portfolio Composition'!G21</f>
        <v>0</v>
      </c>
      <c r="G15" s="152">
        <f>((E15*'Drop Down Select'!$I$12)+(F15*'Drop Down Select'!$K$12))</f>
        <v>0.98094999999999999</v>
      </c>
      <c r="H15" s="171">
        <f>(IFERROR(VLOOKUP('Portfolio Composition'!$A$7,'Portfolio Composition'!$A$5:$K$7,(MATCH(A15,'Portfolio Composition'!$A$4:$K$4,0)),0),1))*'Portfolio Composition'!G21</f>
        <v>1000</v>
      </c>
      <c r="I15" s="143">
        <f>'Portfolio Composition'!C21*H15</f>
        <v>57500</v>
      </c>
      <c r="J15" s="143">
        <f>'Portfolio Composition'!D21*H15</f>
        <v>0</v>
      </c>
      <c r="K15" s="143">
        <f>((I15*'Drop Down Select'!$I$12)+(J15*'Drop Down Select'!$K$12))</f>
        <v>196.19</v>
      </c>
      <c r="L15" s="49">
        <f>IFERROR(K15/VLOOKUP('Sub-Portfolio Summary'!$A$13,'Sub-Portfolio Summary'!$A$4:$K$20,MATCH(A15,'Sub-Portfolio Summary'!$A$3:$K$3,0),0), 0)</f>
        <v>1.0342054804298005E-2</v>
      </c>
      <c r="M15" s="150">
        <f>'Portfolio Composition'!F21*'Measure Summary'!L15</f>
        <v>8.2736438434384038E-2</v>
      </c>
      <c r="N15" s="171"/>
    </row>
    <row r="16" spans="1:14" x14ac:dyDescent="0.25">
      <c r="A16" s="171" t="str">
        <f>'Portfolio Composition'!A22</f>
        <v>Sub-Portfolio 2</v>
      </c>
      <c r="B16" s="171" t="str">
        <f>'Portfolio Composition'!B22</f>
        <v>DHW Control - Faucet Aerator</v>
      </c>
      <c r="C16" s="171">
        <f>IFERROR(VLOOKUP('Portfolio Composition'!$A$7, 'Portfolio Composition'!$A$4:$K$7, MATCH(A16,'Portfolio Composition'!$A$4:$K$4,0),0), 0)</f>
        <v>200</v>
      </c>
      <c r="D16" s="171">
        <f>'Portfolio Composition'!G22</f>
        <v>10</v>
      </c>
      <c r="E16" s="143">
        <f>'Portfolio Composition'!C22*'Portfolio Composition'!G22</f>
        <v>0</v>
      </c>
      <c r="F16" s="143">
        <f>'Portfolio Composition'!D22*'Portfolio Composition'!G22</f>
        <v>100</v>
      </c>
      <c r="G16" s="152">
        <f>((E16*'Drop Down Select'!$I$12)+(F16*'Drop Down Select'!$K$12))</f>
        <v>10</v>
      </c>
      <c r="H16" s="171">
        <f>(IFERROR(VLOOKUP('Portfolio Composition'!$A$7,'Portfolio Composition'!$A$5:$K$7,(MATCH(A16,'Portfolio Composition'!$A$4:$K$4,0)),0),1))*'Portfolio Composition'!G22</f>
        <v>2000</v>
      </c>
      <c r="I16" s="143">
        <f>'Portfolio Composition'!C22*H16</f>
        <v>0</v>
      </c>
      <c r="J16" s="143">
        <f>'Portfolio Composition'!D22*H16</f>
        <v>20000</v>
      </c>
      <c r="K16" s="143">
        <f>((I16*'Drop Down Select'!$I$12)+(J16*'Drop Down Select'!$K$12))</f>
        <v>2000</v>
      </c>
      <c r="L16" s="49">
        <f>IFERROR(K16/VLOOKUP('Sub-Portfolio Summary'!$A$13,'Sub-Portfolio Summary'!$A$4:$K$20,MATCH(A16,'Sub-Portfolio Summary'!$A$3:$K$3,0),0), 0)</f>
        <v>0.10542896991995519</v>
      </c>
      <c r="M16" s="150">
        <f>'Portfolio Composition'!F22*'Measure Summary'!L16</f>
        <v>1.0542896991995518</v>
      </c>
      <c r="N16" s="171"/>
    </row>
    <row r="17" spans="1:13" x14ac:dyDescent="0.25">
      <c r="A17" s="171" t="str">
        <f>'Portfolio Composition'!A23</f>
        <v>Sub-Portfolio 3</v>
      </c>
      <c r="B17" s="171" t="str">
        <f>'Portfolio Composition'!B23</f>
        <v>Advanced Power Strips (Tier 1)</v>
      </c>
      <c r="C17" s="171">
        <f>IFERROR(VLOOKUP('Portfolio Composition'!$A$7, 'Portfolio Composition'!$A$4:$K$7, MATCH(A17,'Portfolio Composition'!$A$4:$K$4,0),0), 0)</f>
        <v>50</v>
      </c>
      <c r="D17" s="171">
        <f>'Portfolio Composition'!G23</f>
        <v>5</v>
      </c>
      <c r="E17" s="143">
        <f>'Portfolio Composition'!C23*'Portfolio Composition'!G23</f>
        <v>287.5</v>
      </c>
      <c r="F17" s="143">
        <f>'Portfolio Composition'!D23*'Portfolio Composition'!G23</f>
        <v>0</v>
      </c>
      <c r="G17" s="152">
        <f>((E17*'Drop Down Select'!$I$12)+(F17*'Drop Down Select'!$K$12))</f>
        <v>0.98094999999999999</v>
      </c>
      <c r="H17" s="171">
        <f>(IFERROR(VLOOKUP('Portfolio Composition'!$A$7,'Portfolio Composition'!$A$5:$K$7,(MATCH(A17,'Portfolio Composition'!$A$4:$K$4,0)),0),1))*'Portfolio Composition'!G23</f>
        <v>250</v>
      </c>
      <c r="I17" s="143">
        <f>'Portfolio Composition'!C23*H17</f>
        <v>14375</v>
      </c>
      <c r="J17" s="143">
        <f>'Portfolio Composition'!D23*H17</f>
        <v>0</v>
      </c>
      <c r="K17" s="143">
        <f>((I17*'Drop Down Select'!$I$12)+(J17*'Drop Down Select'!$K$12))</f>
        <v>49.047499999999999</v>
      </c>
      <c r="L17" s="49">
        <f>IFERROR(K17/VLOOKUP('Sub-Portfolio Summary'!$A$13,'Sub-Portfolio Summary'!$A$4:$K$20,MATCH(A17,'Sub-Portfolio Summary'!$A$3:$K$3,0),0), 0)</f>
        <v>3.2174584718425235E-2</v>
      </c>
      <c r="M17" s="150">
        <f>'Portfolio Composition'!F23*'Measure Summary'!L17</f>
        <v>0.25739667774740188</v>
      </c>
    </row>
    <row r="18" spans="1:13" x14ac:dyDescent="0.25">
      <c r="A18" s="171" t="str">
        <f>'Portfolio Composition'!A24</f>
        <v>Sub-Portfolio 3</v>
      </c>
      <c r="B18" s="171" t="str">
        <f>'Portfolio Composition'!B24</f>
        <v>Lighting (LED screw-in bulb)</v>
      </c>
      <c r="C18" s="171">
        <f>IFERROR(VLOOKUP('Portfolio Composition'!$A$7, 'Portfolio Composition'!$A$4:$K$7, MATCH(A18,'Portfolio Composition'!$A$4:$K$4,0),0), 0)</f>
        <v>50</v>
      </c>
      <c r="D18" s="171">
        <f>'Portfolio Composition'!G24</f>
        <v>25</v>
      </c>
      <c r="E18" s="143">
        <f>'Portfolio Composition'!C24*'Portfolio Composition'!G24</f>
        <v>6250</v>
      </c>
      <c r="F18" s="143">
        <f>'Portfolio Composition'!D24*'Portfolio Composition'!G24</f>
        <v>-25</v>
      </c>
      <c r="G18" s="165">
        <f>((E18*'Drop Down Select'!$I$12)+(F18*'Drop Down Select'!$K$12))</f>
        <v>18.824999999999999</v>
      </c>
      <c r="H18" s="166">
        <f>(IFERROR(VLOOKUP('Portfolio Composition'!$A$7,'Portfolio Composition'!$A$5:$K$7,(MATCH(A18,'Portfolio Composition'!$A$4:$K$4,0)),0),1))*'Portfolio Composition'!G24</f>
        <v>1250</v>
      </c>
      <c r="I18" s="167">
        <f>'Portfolio Composition'!C24*H18</f>
        <v>312500</v>
      </c>
      <c r="J18" s="167">
        <f>'Portfolio Composition'!D24*H18</f>
        <v>-1250</v>
      </c>
      <c r="K18" s="167">
        <f>((I18*'Drop Down Select'!$I$12)+(J18*'Drop Down Select'!$K$12))</f>
        <v>941.25</v>
      </c>
      <c r="L18" s="168">
        <f>IFERROR(K18/VLOOKUP('Sub-Portfolio Summary'!$A$13,'Sub-Portfolio Summary'!$A$4:$K$20,MATCH(A18,'Sub-Portfolio Summary'!$A$3:$K$3,0),0), 0)</f>
        <v>0.61744896001259497</v>
      </c>
      <c r="M18" s="169">
        <f>'Portfolio Composition'!F24*'Measure Summary'!L18</f>
        <v>12.3489792002519</v>
      </c>
    </row>
    <row r="19" spans="1:13" x14ac:dyDescent="0.25">
      <c r="A19" s="171" t="str">
        <f>'Portfolio Composition'!A25</f>
        <v>Sub-Portfolio 3</v>
      </c>
      <c r="B19" s="171" t="str">
        <f>'Portfolio Composition'!B25</f>
        <v>HVAC Controls (Programmable t-stat)</v>
      </c>
      <c r="C19" s="171">
        <f>IFERROR(VLOOKUP('Portfolio Composition'!$A$7, 'Portfolio Composition'!$A$4:$K$7, MATCH(A19,'Portfolio Composition'!$A$4:$K$4,0),0), 0)</f>
        <v>50</v>
      </c>
      <c r="D19" s="171">
        <f>'Portfolio Composition'!G25</f>
        <v>2</v>
      </c>
      <c r="E19" s="143">
        <f>'Portfolio Composition'!C25*'Portfolio Composition'!G25</f>
        <v>200</v>
      </c>
      <c r="F19" s="143">
        <f>'Portfolio Composition'!D25*'Portfolio Composition'!G25</f>
        <v>100</v>
      </c>
      <c r="G19" s="152">
        <f>((E19*'Drop Down Select'!$I$12)+(F19*'Drop Down Select'!$K$12))</f>
        <v>10.682399999999999</v>
      </c>
      <c r="H19" s="171">
        <f>(IFERROR(VLOOKUP('Portfolio Composition'!$A$7,'Portfolio Composition'!$A$5:$K$7,(MATCH(A19,'Portfolio Composition'!$A$4:$K$4,0)),0),1))*'Portfolio Composition'!G25</f>
        <v>100</v>
      </c>
      <c r="I19" s="143">
        <f>'Portfolio Composition'!C25*H19</f>
        <v>10000</v>
      </c>
      <c r="J19" s="143">
        <f>'Portfolio Composition'!D25*H19</f>
        <v>5000</v>
      </c>
      <c r="K19" s="143">
        <f>((I19*'Drop Down Select'!$I$12)+(J19*'Drop Down Select'!$K$12))</f>
        <v>534.12</v>
      </c>
      <c r="L19" s="49">
        <f>IFERROR(K19/VLOOKUP('Sub-Portfolio Summary'!$A$13,'Sub-Portfolio Summary'!$A$4:$K$20,MATCH(A19,'Sub-Portfolio Summary'!$A$3:$K$3,0),0), 0)</f>
        <v>0.35037645526897981</v>
      </c>
      <c r="M19" s="150">
        <f>'Portfolio Composition'!F25*'Measure Summary'!L19</f>
        <v>3.8541410079587779</v>
      </c>
    </row>
    <row r="20" spans="1:13" x14ac:dyDescent="0.25">
      <c r="A20" s="171" t="str">
        <f>'Portfolio Composition'!A26</f>
        <v>Sub-Portfolio 4</v>
      </c>
      <c r="B20" s="171" t="str">
        <f>'Portfolio Composition'!B26</f>
        <v>DHW Control - Faucet Aerator</v>
      </c>
      <c r="C20" s="171">
        <f>IFERROR(VLOOKUP('Portfolio Composition'!$A$7, 'Portfolio Composition'!$A$4:$K$7, MATCH(A20,'Portfolio Composition'!$A$4:$K$4,0),0), 0)</f>
        <v>50</v>
      </c>
      <c r="D20" s="171">
        <f>'Portfolio Composition'!G26</f>
        <v>10</v>
      </c>
      <c r="E20" s="143">
        <f>'Portfolio Composition'!C26*'Portfolio Composition'!G26</f>
        <v>0</v>
      </c>
      <c r="F20" s="143">
        <f>'Portfolio Composition'!D26*'Portfolio Composition'!G26</f>
        <v>100</v>
      </c>
      <c r="G20" s="143">
        <f>((E20*'Drop Down Select'!$I$12)+(F20*'Drop Down Select'!$K$12))</f>
        <v>10</v>
      </c>
      <c r="H20" s="171">
        <f>(IFERROR(VLOOKUP('Portfolio Composition'!$A$7,'Portfolio Composition'!$A$5:$K$7,(MATCH(A20,'Portfolio Composition'!$A$4:$K$4,0)),0),1))*'Portfolio Composition'!G26</f>
        <v>500</v>
      </c>
      <c r="I20" s="143">
        <f>'Portfolio Composition'!C26*H20</f>
        <v>0</v>
      </c>
      <c r="J20" s="143">
        <f>'Portfolio Composition'!D26*H20</f>
        <v>5000</v>
      </c>
      <c r="K20" s="143">
        <f>((I20*'Drop Down Select'!$I$12)+(J20*'Drop Down Select'!$K$12))</f>
        <v>500</v>
      </c>
      <c r="L20" s="49">
        <f>IFERROR(K20/VLOOKUP('Sub-Portfolio Summary'!$A$13,'Sub-Portfolio Summary'!$A$4:$K$20,MATCH(A20,'Sub-Portfolio Summary'!$A$3:$K$3,0),0), 0)</f>
        <v>9.1493819592486522E-2</v>
      </c>
      <c r="M20" s="150">
        <f>'Portfolio Composition'!F26*'Measure Summary'!L20</f>
        <v>0.91493819592486525</v>
      </c>
    </row>
    <row r="21" spans="1:13" x14ac:dyDescent="0.25">
      <c r="A21" s="171" t="str">
        <f>'Portfolio Composition'!A27</f>
        <v>Sub-Portfolio 4</v>
      </c>
      <c r="B21" s="171" t="str">
        <f>'Portfolio Composition'!B27</f>
        <v>Pre-Rinse Spray Valve</v>
      </c>
      <c r="C21" s="171">
        <f>IFERROR(VLOOKUP('Portfolio Composition'!$A$7, 'Portfolio Composition'!$A$4:$K$7, MATCH(A21,'Portfolio Composition'!$A$4:$K$4,0),0), 0)</f>
        <v>50</v>
      </c>
      <c r="D21" s="171">
        <f>'Portfolio Composition'!G27</f>
        <v>1</v>
      </c>
      <c r="E21" s="143">
        <f>'Portfolio Composition'!C27*'Portfolio Composition'!G27</f>
        <v>0</v>
      </c>
      <c r="F21" s="143">
        <f>'Portfolio Composition'!D27*'Portfolio Composition'!G27</f>
        <v>100</v>
      </c>
      <c r="G21" s="143">
        <f>((E21*'Drop Down Select'!$I$12)+(F21*'Drop Down Select'!$K$12))</f>
        <v>10</v>
      </c>
      <c r="H21" s="171">
        <f>(IFERROR(VLOOKUP('Portfolio Composition'!$A$7,'Portfolio Composition'!$A$5:$K$7,(MATCH(A21,'Portfolio Composition'!$A$4:$K$4,0)),0),1))*'Portfolio Composition'!G27</f>
        <v>50</v>
      </c>
      <c r="I21" s="143">
        <f>'Portfolio Composition'!C27*H21</f>
        <v>0</v>
      </c>
      <c r="J21" s="143">
        <f>'Portfolio Composition'!D27*H21</f>
        <v>5000</v>
      </c>
      <c r="K21" s="143">
        <f>((I21*'Drop Down Select'!$I$12)+(J21*'Drop Down Select'!$K$12))</f>
        <v>500</v>
      </c>
      <c r="L21" s="49">
        <f>IFERROR(K21/VLOOKUP('Sub-Portfolio Summary'!$A$13,'Sub-Portfolio Summary'!$A$4:$K$20,MATCH(A21,'Sub-Portfolio Summary'!$A$3:$K$3,0),0), 0)</f>
        <v>9.1493819592486522E-2</v>
      </c>
      <c r="M21" s="150">
        <f>'Portfolio Composition'!F27*'Measure Summary'!L21</f>
        <v>0.45746909796243262</v>
      </c>
    </row>
    <row r="22" spans="1:13" x14ac:dyDescent="0.25">
      <c r="A22" s="171" t="str">
        <f>'Portfolio Composition'!A28</f>
        <v>Sub-Portfolio 4</v>
      </c>
      <c r="B22" s="171" t="str">
        <f>'Portfolio Composition'!B28</f>
        <v>Lighting (LED screw-in bulb)</v>
      </c>
      <c r="C22" s="171">
        <f>IFERROR(VLOOKUP('Portfolio Composition'!$A$7, 'Portfolio Composition'!$A$4:$K$7, MATCH(A22,'Portfolio Composition'!$A$4:$K$4,0),0), 0)</f>
        <v>50</v>
      </c>
      <c r="D22" s="171">
        <f>'Portfolio Composition'!G28</f>
        <v>25</v>
      </c>
      <c r="E22" s="143">
        <f>'Portfolio Composition'!C28*'Portfolio Composition'!G28</f>
        <v>6250</v>
      </c>
      <c r="F22" s="143">
        <f>'Portfolio Composition'!D28*'Portfolio Composition'!G28</f>
        <v>-25</v>
      </c>
      <c r="G22" s="143">
        <f>((E22*'Drop Down Select'!$I$12)+(F22*'Drop Down Select'!$K$12))</f>
        <v>18.824999999999999</v>
      </c>
      <c r="H22" s="171">
        <f>(IFERROR(VLOOKUP('Portfolio Composition'!$A$7,'Portfolio Composition'!$A$5:$K$7,(MATCH(A22,'Portfolio Composition'!$A$4:$K$4,0)),0),1))*'Portfolio Composition'!G28</f>
        <v>1250</v>
      </c>
      <c r="I22" s="143">
        <f>'Portfolio Composition'!C28*H22</f>
        <v>312500</v>
      </c>
      <c r="J22" s="143">
        <f>'Portfolio Composition'!D28*H22</f>
        <v>-1250</v>
      </c>
      <c r="K22" s="143">
        <f>((I22*'Drop Down Select'!$I$12)+(J22*'Drop Down Select'!$K$12))</f>
        <v>941.25</v>
      </c>
      <c r="L22" s="49">
        <f>IFERROR(K22/VLOOKUP('Sub-Portfolio Summary'!$A$13,'Sub-Portfolio Summary'!$A$4:$K$20,MATCH(A22,'Sub-Portfolio Summary'!$A$3:$K$3,0),0), 0)</f>
        <v>0.17223711538285588</v>
      </c>
      <c r="M22" s="150">
        <f>'Portfolio Composition'!F28*'Measure Summary'!L22</f>
        <v>3.4447423076571178</v>
      </c>
    </row>
    <row r="23" spans="1:13" x14ac:dyDescent="0.25">
      <c r="A23" s="171" t="str">
        <f>'Portfolio Composition'!A29</f>
        <v>Sub-Portfolio 4</v>
      </c>
      <c r="B23" s="171" t="str">
        <f>'Portfolio Composition'!B29</f>
        <v xml:space="preserve">Heat Pump </v>
      </c>
      <c r="C23" s="171">
        <f>IFERROR(VLOOKUP('Portfolio Composition'!$A$7, 'Portfolio Composition'!$A$4:$K$7, MATCH(A23,'Portfolio Composition'!$A$4:$K$4,0),0), 0)</f>
        <v>50</v>
      </c>
      <c r="D23" s="171">
        <f>'Portfolio Composition'!G29</f>
        <v>2</v>
      </c>
      <c r="E23" s="143">
        <f>'Portfolio Composition'!C29*'Portfolio Composition'!G29</f>
        <v>-2000</v>
      </c>
      <c r="F23" s="143">
        <f>'Portfolio Composition'!D29*'Portfolio Composition'!G29</f>
        <v>400</v>
      </c>
      <c r="G23" s="143">
        <f>((E23*'Drop Down Select'!$I$12)+(F23*'Drop Down Select'!$K$12))</f>
        <v>33.176000000000002</v>
      </c>
      <c r="H23" s="171">
        <f>(IFERROR(VLOOKUP('Portfolio Composition'!$A$7,'Portfolio Composition'!$A$5:$K$7,(MATCH(A23,'Portfolio Composition'!$A$4:$K$4,0)),0),1))*'Portfolio Composition'!G29</f>
        <v>100</v>
      </c>
      <c r="I23" s="143">
        <f>'Portfolio Composition'!C29*H23</f>
        <v>-100000</v>
      </c>
      <c r="J23" s="143">
        <f>'Portfolio Composition'!D29*H23</f>
        <v>20000</v>
      </c>
      <c r="K23" s="143">
        <f>((I23*'Drop Down Select'!$I$12)+(J23*'Drop Down Select'!$K$12))</f>
        <v>1658.8</v>
      </c>
      <c r="L23" s="49">
        <f>IFERROR(K23/VLOOKUP('Sub-Portfolio Summary'!$A$13,'Sub-Portfolio Summary'!$A$4:$K$20,MATCH(A23,'Sub-Portfolio Summary'!$A$3:$K$3,0),0), 0)</f>
        <v>0.30353989588003327</v>
      </c>
      <c r="M23" s="150">
        <f>'Portfolio Composition'!F29*'Measure Summary'!L23</f>
        <v>4.5530984382004993</v>
      </c>
    </row>
    <row r="24" spans="1:13" x14ac:dyDescent="0.25">
      <c r="A24" s="171" t="str">
        <f>'Portfolio Composition'!A30</f>
        <v>Sub-Portfolio 4</v>
      </c>
      <c r="B24" s="171" t="str">
        <f>'Portfolio Composition'!B30</f>
        <v>HVAC Controls (Programmable t-stat)</v>
      </c>
      <c r="C24" s="171">
        <f>IFERROR(VLOOKUP('Portfolio Composition'!$A$7, 'Portfolio Composition'!$A$4:$K$7, MATCH(A24,'Portfolio Composition'!$A$4:$K$4,0),0), 0)</f>
        <v>50</v>
      </c>
      <c r="D24" s="171">
        <f>'Portfolio Composition'!G30</f>
        <v>2</v>
      </c>
      <c r="E24" s="143">
        <f>'Portfolio Composition'!C30*'Portfolio Composition'!G30</f>
        <v>200</v>
      </c>
      <c r="F24" s="143">
        <f>'Portfolio Composition'!D30*'Portfolio Composition'!G30</f>
        <v>100</v>
      </c>
      <c r="G24" s="143">
        <f>((E24*'Drop Down Select'!$I$12)+(F24*'Drop Down Select'!$K$12))</f>
        <v>10.682399999999999</v>
      </c>
      <c r="H24" s="171">
        <f>(IFERROR(VLOOKUP('Portfolio Composition'!$A$7,'Portfolio Composition'!$A$5:$K$7,(MATCH(A24,'Portfolio Composition'!$A$4:$K$4,0)),0),1))*'Portfolio Composition'!G30</f>
        <v>100</v>
      </c>
      <c r="I24" s="143">
        <f>'Portfolio Composition'!C30*H24</f>
        <v>10000</v>
      </c>
      <c r="J24" s="143">
        <f>'Portfolio Composition'!D30*H24</f>
        <v>5000</v>
      </c>
      <c r="K24" s="143">
        <f>((I24*'Drop Down Select'!$I$12)+(J24*'Drop Down Select'!$K$12))</f>
        <v>534.12</v>
      </c>
      <c r="L24" s="49">
        <f>IFERROR(K24/VLOOKUP('Sub-Portfolio Summary'!$A$13,'Sub-Portfolio Summary'!$A$4:$K$20,MATCH(A24,'Sub-Portfolio Summary'!$A$3:$K$3,0),0), 0)</f>
        <v>9.7737357841477801E-2</v>
      </c>
      <c r="M24" s="150">
        <f>'Portfolio Composition'!F30*'Measure Summary'!L24</f>
        <v>1.0751109362562559</v>
      </c>
    </row>
    <row r="25" spans="1:13" x14ac:dyDescent="0.25">
      <c r="A25" s="171" t="str">
        <f>'Portfolio Composition'!A31</f>
        <v>Sub-Portfolio 4</v>
      </c>
      <c r="B25" s="171" t="str">
        <f>'Portfolio Composition'!B31</f>
        <v>Refrigeration (Case LED)</v>
      </c>
      <c r="C25" s="171">
        <f>IFERROR(VLOOKUP('Portfolio Composition'!$A$7, 'Portfolio Composition'!$A$4:$K$7, MATCH(A25,'Portfolio Composition'!$A$4:$K$4,0),0), 0)</f>
        <v>50</v>
      </c>
      <c r="D25" s="171">
        <f>'Portfolio Composition'!G31</f>
        <v>25</v>
      </c>
      <c r="E25" s="143">
        <f>'Portfolio Composition'!C31*'Portfolio Composition'!G31</f>
        <v>1000</v>
      </c>
      <c r="F25" s="143">
        <f>'Portfolio Composition'!D31*'Portfolio Composition'!G31</f>
        <v>0</v>
      </c>
      <c r="G25" s="143">
        <f>((E25*'Drop Down Select'!$I$12)+(F25*'Drop Down Select'!$K$12))</f>
        <v>3.4119999999999999</v>
      </c>
      <c r="H25" s="171">
        <f>(IFERROR(VLOOKUP('Portfolio Composition'!$A$7,'Portfolio Composition'!$A$5:$K$7,(MATCH(A25,'Portfolio Composition'!$A$4:$K$4,0)),0),1))*'Portfolio Composition'!G31</f>
        <v>1250</v>
      </c>
      <c r="I25" s="143">
        <f>'Portfolio Composition'!C31*H25</f>
        <v>50000</v>
      </c>
      <c r="J25" s="143">
        <f>'Portfolio Composition'!D31*H25</f>
        <v>0</v>
      </c>
      <c r="K25" s="143">
        <f>((I25*'Drop Down Select'!$I$12)+(J25*'Drop Down Select'!$K$12))</f>
        <v>170.6</v>
      </c>
      <c r="L25" s="49">
        <f>IFERROR(K25/VLOOKUP('Sub-Portfolio Summary'!$A$13,'Sub-Portfolio Summary'!$A$4:$K$20,MATCH(A25,'Sub-Portfolio Summary'!$A$3:$K$3,0),0), 0)</f>
        <v>3.1217691244956401E-2</v>
      </c>
      <c r="M25" s="150">
        <f>'Portfolio Composition'!F31*'Measure Summary'!L25</f>
        <v>0.49948305991930242</v>
      </c>
    </row>
    <row r="26" spans="1:13" x14ac:dyDescent="0.25">
      <c r="A26" s="171" t="str">
        <f>'Portfolio Composition'!A32</f>
        <v>Sub-Portfolio 4</v>
      </c>
      <c r="B26" s="171" t="str">
        <f>'Portfolio Composition'!B32</f>
        <v>Refrigeration (Door Strip)</v>
      </c>
      <c r="C26" s="171">
        <f>IFERROR(VLOOKUP('Portfolio Composition'!$A$7, 'Portfolio Composition'!$A$4:$K$7, MATCH(A26,'Portfolio Composition'!$A$4:$K$4,0),0), 0)</f>
        <v>50</v>
      </c>
      <c r="D26" s="171">
        <f>'Portfolio Composition'!G32</f>
        <v>2</v>
      </c>
      <c r="E26" s="143">
        <f>'Portfolio Composition'!C32*'Portfolio Composition'!G32</f>
        <v>6000</v>
      </c>
      <c r="F26" s="143">
        <f>'Portfolio Composition'!D32*'Portfolio Composition'!G32</f>
        <v>0</v>
      </c>
      <c r="G26" s="143">
        <f>((E26*'Drop Down Select'!$I$12)+(F26*'Drop Down Select'!$K$12))</f>
        <v>20.472000000000001</v>
      </c>
      <c r="H26" s="171">
        <f>(IFERROR(VLOOKUP('Portfolio Composition'!$A$7,'Portfolio Composition'!$A$5:$K$7,(MATCH(A26,'Portfolio Composition'!$A$4:$K$4,0)),0),1))*'Portfolio Composition'!G32</f>
        <v>100</v>
      </c>
      <c r="I26" s="143">
        <f>'Portfolio Composition'!C32*H26</f>
        <v>300000</v>
      </c>
      <c r="J26" s="143">
        <f>'Portfolio Composition'!D32*H26</f>
        <v>0</v>
      </c>
      <c r="K26" s="143">
        <f>((I26*'Drop Down Select'!$I$12)+(J26*'Drop Down Select'!$K$12))</f>
        <v>1023.6</v>
      </c>
      <c r="L26" s="49">
        <f>IFERROR(K26/VLOOKUP('Sub-Portfolio Summary'!$A$13,'Sub-Portfolio Summary'!$A$4:$K$20,MATCH(A26,'Sub-Portfolio Summary'!$A$3:$K$3,0),0), 0)</f>
        <v>0.18730614746973842</v>
      </c>
      <c r="M26" s="150">
        <f>'Portfolio Composition'!F32*'Measure Summary'!L26</f>
        <v>0.74922458987895368</v>
      </c>
    </row>
    <row r="27" spans="1:13" x14ac:dyDescent="0.25">
      <c r="A27" s="171" t="str">
        <f>'Portfolio Composition'!A33</f>
        <v>Sub-Portfolio 4</v>
      </c>
      <c r="B27" s="171" t="str">
        <f>'Portfolio Composition'!B33</f>
        <v>Refrigeration (Evap. Fan Controls)</v>
      </c>
      <c r="C27" s="171">
        <f>IFERROR(VLOOKUP('Portfolio Composition'!$A$7, 'Portfolio Composition'!$A$4:$K$7, MATCH(A27,'Portfolio Composition'!$A$4:$K$4,0),0), 0)</f>
        <v>50</v>
      </c>
      <c r="D27" s="171">
        <f>'Portfolio Composition'!G33</f>
        <v>2</v>
      </c>
      <c r="E27" s="143">
        <f>'Portfolio Composition'!C33*'Portfolio Composition'!G33</f>
        <v>800</v>
      </c>
      <c r="F27" s="143">
        <f>'Portfolio Composition'!D33*'Portfolio Composition'!G33</f>
        <v>0</v>
      </c>
      <c r="G27" s="143">
        <f>((E27*'Drop Down Select'!$I$12)+(F27*'Drop Down Select'!$K$12))</f>
        <v>2.7296</v>
      </c>
      <c r="H27" s="171">
        <f>(IFERROR(VLOOKUP('Portfolio Composition'!$A$7,'Portfolio Composition'!$A$5:$K$7,(MATCH(A27,'Portfolio Composition'!$A$4:$K$4,0)),0),1))*'Portfolio Composition'!G33</f>
        <v>100</v>
      </c>
      <c r="I27" s="143">
        <f>'Portfolio Composition'!C33*H27</f>
        <v>40000</v>
      </c>
      <c r="J27" s="143">
        <f>'Portfolio Composition'!D33*H27</f>
        <v>0</v>
      </c>
      <c r="K27" s="143">
        <f>((I27*'Drop Down Select'!$I$12)+(J27*'Drop Down Select'!$K$12))</f>
        <v>136.48000000000002</v>
      </c>
      <c r="L27" s="49">
        <f>IFERROR(K27/VLOOKUP('Sub-Portfolio Summary'!$A$13,'Sub-Portfolio Summary'!$A$4:$K$20,MATCH(A27,'Sub-Portfolio Summary'!$A$3:$K$3,0),0), 0)</f>
        <v>2.4974152995965126E-2</v>
      </c>
      <c r="M27" s="150">
        <f>'Portfolio Composition'!F33*'Measure Summary'!L27</f>
        <v>0.39958644793544201</v>
      </c>
    </row>
    <row r="28" spans="1:13" x14ac:dyDescent="0.25">
      <c r="A28" s="171">
        <f>'Portfolio Composition'!A34</f>
        <v>0</v>
      </c>
      <c r="B28" s="171">
        <f>'Portfolio Composition'!B34</f>
        <v>0</v>
      </c>
      <c r="C28" s="171">
        <f>IFERROR(VLOOKUP('Portfolio Composition'!$A$7, 'Portfolio Composition'!$A$4:$K$7, MATCH(A28,'Portfolio Composition'!$A$4:$K$4,0),0), 0)</f>
        <v>0</v>
      </c>
      <c r="D28" s="171">
        <f>'Portfolio Composition'!G34</f>
        <v>0</v>
      </c>
      <c r="E28" s="143">
        <f>'Portfolio Composition'!C34*'Portfolio Composition'!G34</f>
        <v>0</v>
      </c>
      <c r="F28" s="143">
        <f>'Portfolio Composition'!D34*'Portfolio Composition'!G34</f>
        <v>0</v>
      </c>
      <c r="G28" s="143">
        <f>((E28*'Drop Down Select'!$I$12)+(F28*'Drop Down Select'!$K$12))</f>
        <v>0</v>
      </c>
      <c r="H28" s="171">
        <f>(IFERROR(VLOOKUP('Portfolio Composition'!$A$7,'Portfolio Composition'!$A$5:$K$7,(MATCH(A28,'Portfolio Composition'!$A$4:$K$4,0)),0),1))*'Portfolio Composition'!G34</f>
        <v>0</v>
      </c>
      <c r="I28" s="143">
        <f>'Portfolio Composition'!C34*H28</f>
        <v>0</v>
      </c>
      <c r="J28" s="143">
        <f>'Portfolio Composition'!D34*H28</f>
        <v>0</v>
      </c>
      <c r="K28" s="143">
        <f>((I28*'Drop Down Select'!$I$12)+(J28*'Drop Down Select'!$K$12))</f>
        <v>0</v>
      </c>
      <c r="L28" s="49">
        <f>IFERROR(K28/VLOOKUP('Sub-Portfolio Summary'!$A$13,'Sub-Portfolio Summary'!$A$4:$K$20,MATCH(A28,'Sub-Portfolio Summary'!$A$3:$K$3,0),0), 0)</f>
        <v>0</v>
      </c>
      <c r="M28" s="150">
        <f>'Portfolio Composition'!F34*'Measure Summary'!L28</f>
        <v>0</v>
      </c>
    </row>
    <row r="29" spans="1:13" x14ac:dyDescent="0.25">
      <c r="A29" s="171">
        <f>'Portfolio Composition'!A35</f>
        <v>0</v>
      </c>
      <c r="B29" s="171">
        <f>'Portfolio Composition'!B35</f>
        <v>0</v>
      </c>
      <c r="C29" s="171">
        <f>IFERROR(VLOOKUP('Portfolio Composition'!$A$7, 'Portfolio Composition'!$A$4:$K$7, MATCH(A29,'Portfolio Composition'!$A$4:$K$4,0),0), 0)</f>
        <v>0</v>
      </c>
      <c r="D29" s="171">
        <f>'Portfolio Composition'!G35</f>
        <v>0</v>
      </c>
      <c r="E29" s="143">
        <f>'Portfolio Composition'!C35*'Portfolio Composition'!G35</f>
        <v>0</v>
      </c>
      <c r="F29" s="143">
        <f>'Portfolio Composition'!D35*'Portfolio Composition'!G35</f>
        <v>0</v>
      </c>
      <c r="G29" s="143">
        <f>((E29*'Drop Down Select'!$I$12)+(F29*'Drop Down Select'!$K$12))</f>
        <v>0</v>
      </c>
      <c r="H29" s="171">
        <f>(IFERROR(VLOOKUP('Portfolio Composition'!$A$7,'Portfolio Composition'!$A$5:$K$7,(MATCH(A29,'Portfolio Composition'!$A$4:$K$4,0)),0),1))*'Portfolio Composition'!G35</f>
        <v>0</v>
      </c>
      <c r="I29" s="143">
        <f>'Portfolio Composition'!C35*H29</f>
        <v>0</v>
      </c>
      <c r="J29" s="143">
        <f>'Portfolio Composition'!D35*H29</f>
        <v>0</v>
      </c>
      <c r="K29" s="143">
        <f>((I29*'Drop Down Select'!$I$12)+(J29*'Drop Down Select'!$K$12))</f>
        <v>0</v>
      </c>
      <c r="L29" s="49">
        <f>IFERROR(K29/VLOOKUP('Sub-Portfolio Summary'!$A$13,'Sub-Portfolio Summary'!$A$4:$K$20,MATCH(A29,'Sub-Portfolio Summary'!$A$3:$K$3,0),0), 0)</f>
        <v>0</v>
      </c>
      <c r="M29" s="150">
        <f>'Portfolio Composition'!F35*'Measure Summary'!L29</f>
        <v>0</v>
      </c>
    </row>
    <row r="30" spans="1:13" x14ac:dyDescent="0.25">
      <c r="A30" s="171">
        <f>'Portfolio Composition'!A36</f>
        <v>0</v>
      </c>
      <c r="B30" s="171">
        <f>'Portfolio Composition'!B36</f>
        <v>0</v>
      </c>
      <c r="C30" s="171">
        <f>IFERROR(VLOOKUP('Portfolio Composition'!$A$7, 'Portfolio Composition'!$A$4:$K$7, MATCH(A30,'Portfolio Composition'!$A$4:$K$4,0),0), 0)</f>
        <v>0</v>
      </c>
      <c r="D30" s="171">
        <f>'Portfolio Composition'!G36</f>
        <v>0</v>
      </c>
      <c r="E30" s="143">
        <f>'Portfolio Composition'!C36*'Portfolio Composition'!G36</f>
        <v>0</v>
      </c>
      <c r="F30" s="143">
        <f>'Portfolio Composition'!D36*'Portfolio Composition'!G36</f>
        <v>0</v>
      </c>
      <c r="G30" s="143">
        <f>((E30*'Drop Down Select'!$I$12)+(F30*'Drop Down Select'!$K$12))</f>
        <v>0</v>
      </c>
      <c r="H30" s="171">
        <f>(IFERROR(VLOOKUP('Portfolio Composition'!$A$7,'Portfolio Composition'!$A$5:$K$7,(MATCH(A30,'Portfolio Composition'!$A$4:$K$4,0)),0),1))*'Portfolio Composition'!G36</f>
        <v>0</v>
      </c>
      <c r="I30" s="143">
        <f>'Portfolio Composition'!C36*H30</f>
        <v>0</v>
      </c>
      <c r="J30" s="143">
        <f>'Portfolio Composition'!D36*H30</f>
        <v>0</v>
      </c>
      <c r="K30" s="143">
        <f>((I30*'Drop Down Select'!$I$12)+(J30*'Drop Down Select'!$K$12))</f>
        <v>0</v>
      </c>
      <c r="L30" s="49">
        <f>IFERROR(K30/VLOOKUP('Sub-Portfolio Summary'!$A$13,'Sub-Portfolio Summary'!$A$4:$K$20,MATCH(A30,'Sub-Portfolio Summary'!$A$3:$K$3,0),0), 0)</f>
        <v>0</v>
      </c>
      <c r="M30" s="150">
        <f>'Portfolio Composition'!F36*'Measure Summary'!L30</f>
        <v>0</v>
      </c>
    </row>
    <row r="31" spans="1:13" x14ac:dyDescent="0.25">
      <c r="A31" s="171">
        <f>'Portfolio Composition'!A37</f>
        <v>0</v>
      </c>
      <c r="B31" s="171">
        <f>'Portfolio Composition'!B37</f>
        <v>0</v>
      </c>
      <c r="C31" s="171">
        <f>IFERROR(VLOOKUP('Portfolio Composition'!$A$7, 'Portfolio Composition'!$A$4:$K$7, MATCH(A31,'Portfolio Composition'!$A$4:$K$4,0),0), 0)</f>
        <v>0</v>
      </c>
      <c r="D31" s="171">
        <f>'Portfolio Composition'!G37</f>
        <v>0</v>
      </c>
      <c r="E31" s="143">
        <f>'Portfolio Composition'!C37*'Portfolio Composition'!G37</f>
        <v>0</v>
      </c>
      <c r="F31" s="143">
        <f>'Portfolio Composition'!D37*'Portfolio Composition'!G37</f>
        <v>0</v>
      </c>
      <c r="G31" s="143">
        <f>((E31*'Drop Down Select'!$I$12)+(F31*'Drop Down Select'!$K$12))</f>
        <v>0</v>
      </c>
      <c r="H31" s="171">
        <f>(IFERROR(VLOOKUP('Portfolio Composition'!$A$7,'Portfolio Composition'!$A$5:$K$7,(MATCH(A31,'Portfolio Composition'!$A$4:$K$4,0)),0),1))*'Portfolio Composition'!G37</f>
        <v>0</v>
      </c>
      <c r="I31" s="143">
        <f>'Portfolio Composition'!C37*H31</f>
        <v>0</v>
      </c>
      <c r="J31" s="143">
        <f>'Portfolio Composition'!D37*H31</f>
        <v>0</v>
      </c>
      <c r="K31" s="143">
        <f>((I31*'Drop Down Select'!$I$12)+(J31*'Drop Down Select'!$K$12))</f>
        <v>0</v>
      </c>
      <c r="L31" s="49">
        <f>IFERROR(K31/VLOOKUP('Sub-Portfolio Summary'!$A$13,'Sub-Portfolio Summary'!$A$4:$K$20,MATCH(A31,'Sub-Portfolio Summary'!$A$3:$K$3,0),0), 0)</f>
        <v>0</v>
      </c>
      <c r="M31" s="150">
        <f>'Portfolio Composition'!F37*'Measure Summary'!L31</f>
        <v>0</v>
      </c>
    </row>
    <row r="32" spans="1:13" x14ac:dyDescent="0.25">
      <c r="A32" s="171">
        <f>'Portfolio Composition'!A38</f>
        <v>0</v>
      </c>
      <c r="B32" s="171">
        <f>'Portfolio Composition'!B38</f>
        <v>0</v>
      </c>
      <c r="C32" s="171">
        <f>IFERROR(VLOOKUP('Portfolio Composition'!$A$7, 'Portfolio Composition'!$A$4:$K$7, MATCH(A32,'Portfolio Composition'!$A$4:$K$4,0),0), 0)</f>
        <v>0</v>
      </c>
      <c r="D32" s="171">
        <f>'Portfolio Composition'!G38</f>
        <v>0</v>
      </c>
      <c r="E32" s="143">
        <f>'Portfolio Composition'!C38*'Portfolio Composition'!G38</f>
        <v>0</v>
      </c>
      <c r="F32" s="143">
        <f>'Portfolio Composition'!D38*'Portfolio Composition'!G38</f>
        <v>0</v>
      </c>
      <c r="G32" s="143">
        <f>((E32*'Drop Down Select'!$I$12)+(F32*'Drop Down Select'!$K$12))</f>
        <v>0</v>
      </c>
      <c r="H32" s="171">
        <f>(IFERROR(VLOOKUP('Portfolio Composition'!$A$7,'Portfolio Composition'!$A$5:$K$7,(MATCH(A32,'Portfolio Composition'!$A$4:$K$4,0)),0),1))*'Portfolio Composition'!G38</f>
        <v>0</v>
      </c>
      <c r="I32" s="143">
        <f>'Portfolio Composition'!C38*H32</f>
        <v>0</v>
      </c>
      <c r="J32" s="143">
        <f>'Portfolio Composition'!D38*H32</f>
        <v>0</v>
      </c>
      <c r="K32" s="143">
        <f>((I32*'Drop Down Select'!$I$12)+(J32*'Drop Down Select'!$K$12))</f>
        <v>0</v>
      </c>
      <c r="L32" s="49">
        <f>IFERROR(K32/VLOOKUP('Sub-Portfolio Summary'!$A$13,'Sub-Portfolio Summary'!$A$4:$K$20,MATCH(A32,'Sub-Portfolio Summary'!$A$3:$K$3,0),0), 0)</f>
        <v>0</v>
      </c>
      <c r="M32" s="150">
        <f>'Portfolio Composition'!F38*'Measure Summary'!L32</f>
        <v>0</v>
      </c>
    </row>
    <row r="33" spans="1:13" x14ac:dyDescent="0.25">
      <c r="A33" s="171">
        <f>'Portfolio Composition'!A39</f>
        <v>0</v>
      </c>
      <c r="B33" s="171">
        <f>'Portfolio Composition'!B39</f>
        <v>0</v>
      </c>
      <c r="C33" s="171">
        <f>IFERROR(VLOOKUP('Portfolio Composition'!$A$7, 'Portfolio Composition'!$A$4:$K$7, MATCH(A33,'Portfolio Composition'!$A$4:$K$4,0),0), 0)</f>
        <v>0</v>
      </c>
      <c r="D33" s="171">
        <f>'Portfolio Composition'!G39</f>
        <v>0</v>
      </c>
      <c r="E33" s="143">
        <f>'Portfolio Composition'!C39*'Portfolio Composition'!G39</f>
        <v>0</v>
      </c>
      <c r="F33" s="143">
        <f>'Portfolio Composition'!D39*'Portfolio Composition'!G39</f>
        <v>0</v>
      </c>
      <c r="G33" s="143">
        <f>((E33*'Drop Down Select'!$I$12)+(F33*'Drop Down Select'!$K$12))</f>
        <v>0</v>
      </c>
      <c r="H33" s="171">
        <f>(IFERROR(VLOOKUP('Portfolio Composition'!$A$7,'Portfolio Composition'!$A$5:$K$7,(MATCH(A33,'Portfolio Composition'!$A$4:$K$4,0)),0),1))*'Portfolio Composition'!G39</f>
        <v>0</v>
      </c>
      <c r="I33" s="143">
        <f>'Portfolio Composition'!C39*H33</f>
        <v>0</v>
      </c>
      <c r="J33" s="143">
        <f>'Portfolio Composition'!D39*H33</f>
        <v>0</v>
      </c>
      <c r="K33" s="143">
        <f>((I33*'Drop Down Select'!$I$12)+(J33*'Drop Down Select'!$K$12))</f>
        <v>0</v>
      </c>
      <c r="L33" s="49">
        <f>IFERROR(K33/VLOOKUP('Sub-Portfolio Summary'!$A$13,'Sub-Portfolio Summary'!$A$4:$K$20,MATCH(A33,'Sub-Portfolio Summary'!$A$3:$K$3,0),0), 0)</f>
        <v>0</v>
      </c>
      <c r="M33" s="150">
        <f>'Portfolio Composition'!F39*'Measure Summary'!L33</f>
        <v>0</v>
      </c>
    </row>
    <row r="34" spans="1:13" x14ac:dyDescent="0.25">
      <c r="A34" s="171">
        <f>'Portfolio Composition'!A40</f>
        <v>0</v>
      </c>
      <c r="B34" s="171">
        <f>'Portfolio Composition'!B40</f>
        <v>0</v>
      </c>
      <c r="C34" s="171">
        <f>IFERROR(VLOOKUP('Portfolio Composition'!$A$7, 'Portfolio Composition'!$A$4:$K$7, MATCH(A34,'Portfolio Composition'!$A$4:$K$4,0),0), 0)</f>
        <v>0</v>
      </c>
      <c r="D34" s="171">
        <f>'Portfolio Composition'!G40</f>
        <v>0</v>
      </c>
      <c r="E34" s="143">
        <f>'Portfolio Composition'!C40*'Portfolio Composition'!G40</f>
        <v>0</v>
      </c>
      <c r="F34" s="143">
        <f>'Portfolio Composition'!D40*'Portfolio Composition'!G40</f>
        <v>0</v>
      </c>
      <c r="G34" s="143">
        <f>((E34*'Drop Down Select'!$I$12)+(F34*'Drop Down Select'!$K$12))</f>
        <v>0</v>
      </c>
      <c r="H34" s="171">
        <f>(IFERROR(VLOOKUP('Portfolio Composition'!$A$7,'Portfolio Composition'!$A$5:$K$7,(MATCH(A34,'Portfolio Composition'!$A$4:$K$4,0)),0),1))*'Portfolio Composition'!G40</f>
        <v>0</v>
      </c>
      <c r="I34" s="143">
        <f>'Portfolio Composition'!C40*H34</f>
        <v>0</v>
      </c>
      <c r="J34" s="143">
        <f>'Portfolio Composition'!D40*H34</f>
        <v>0</v>
      </c>
      <c r="K34" s="143">
        <f>((I34*'Drop Down Select'!$I$12)+(J34*'Drop Down Select'!$K$12))</f>
        <v>0</v>
      </c>
      <c r="L34" s="49">
        <f>IFERROR(K34/VLOOKUP('Sub-Portfolio Summary'!$A$13,'Sub-Portfolio Summary'!$A$4:$K$20,MATCH(A34,'Sub-Portfolio Summary'!$A$3:$K$3,0),0), 0)</f>
        <v>0</v>
      </c>
      <c r="M34" s="150">
        <f>'Portfolio Composition'!F40*'Measure Summary'!L34</f>
        <v>0</v>
      </c>
    </row>
    <row r="35" spans="1:13" x14ac:dyDescent="0.25">
      <c r="A35" s="171">
        <f>'Portfolio Composition'!A41</f>
        <v>0</v>
      </c>
      <c r="B35" s="171">
        <f>'Portfolio Composition'!B41</f>
        <v>0</v>
      </c>
      <c r="C35" s="171">
        <f>IFERROR(VLOOKUP('Portfolio Composition'!$A$7, 'Portfolio Composition'!$A$4:$K$7, MATCH(A35,'Portfolio Composition'!$A$4:$K$4,0),0), 0)</f>
        <v>0</v>
      </c>
      <c r="D35" s="171">
        <f>'Portfolio Composition'!G41</f>
        <v>0</v>
      </c>
      <c r="E35" s="143">
        <f>'Portfolio Composition'!C41*'Portfolio Composition'!G41</f>
        <v>0</v>
      </c>
      <c r="F35" s="143">
        <f>'Portfolio Composition'!D41*'Portfolio Composition'!G41</f>
        <v>0</v>
      </c>
      <c r="G35" s="143">
        <f>((E35*'Drop Down Select'!$I$12)+(F35*'Drop Down Select'!$K$12))</f>
        <v>0</v>
      </c>
      <c r="H35" s="171">
        <f>(IFERROR(VLOOKUP('Portfolio Composition'!$A$7,'Portfolio Composition'!$A$5:$K$7,(MATCH(A35,'Portfolio Composition'!$A$4:$K$4,0)),0),1))*'Portfolio Composition'!G41</f>
        <v>0</v>
      </c>
      <c r="I35" s="143">
        <f>'Portfolio Composition'!C41*H35</f>
        <v>0</v>
      </c>
      <c r="J35" s="143">
        <f>'Portfolio Composition'!D41*H35</f>
        <v>0</v>
      </c>
      <c r="K35" s="143">
        <f>((I35*'Drop Down Select'!$I$12)+(J35*'Drop Down Select'!$K$12))</f>
        <v>0</v>
      </c>
      <c r="L35" s="49">
        <f>IFERROR(K35/VLOOKUP('Sub-Portfolio Summary'!$A$13,'Sub-Portfolio Summary'!$A$4:$K$20,MATCH(A35,'Sub-Portfolio Summary'!$A$3:$K$3,0),0), 0)</f>
        <v>0</v>
      </c>
      <c r="M35" s="150">
        <f>'Portfolio Composition'!F41*'Measure Summary'!L35</f>
        <v>0</v>
      </c>
    </row>
    <row r="36" spans="1:13" x14ac:dyDescent="0.25">
      <c r="A36" s="171">
        <f>'Portfolio Composition'!A42</f>
        <v>0</v>
      </c>
      <c r="B36" s="171">
        <f>'Portfolio Composition'!B42</f>
        <v>0</v>
      </c>
      <c r="C36" s="171">
        <f>IFERROR(VLOOKUP('Portfolio Composition'!$A$7, 'Portfolio Composition'!$A$4:$K$7, MATCH(A36,'Portfolio Composition'!$A$4:$K$4,0),0), 0)</f>
        <v>0</v>
      </c>
      <c r="D36" s="171">
        <f>'Portfolio Composition'!G42</f>
        <v>0</v>
      </c>
      <c r="E36" s="143">
        <f>'Portfolio Composition'!C42*'Portfolio Composition'!G42</f>
        <v>0</v>
      </c>
      <c r="F36" s="143">
        <f>'Portfolio Composition'!D42*'Portfolio Composition'!G42</f>
        <v>0</v>
      </c>
      <c r="G36" s="143">
        <f>((E36*'Drop Down Select'!$I$12)+(F36*'Drop Down Select'!$K$12))</f>
        <v>0</v>
      </c>
      <c r="H36" s="171">
        <f>(IFERROR(VLOOKUP('Portfolio Composition'!$A$7,'Portfolio Composition'!$A$5:$K$7,(MATCH(A36,'Portfolio Composition'!$A$4:$K$4,0)),0),1))*'Portfolio Composition'!G42</f>
        <v>0</v>
      </c>
      <c r="I36" s="143">
        <f>'Portfolio Composition'!C42*H36</f>
        <v>0</v>
      </c>
      <c r="J36" s="143">
        <f>'Portfolio Composition'!D42*H36</f>
        <v>0</v>
      </c>
      <c r="K36" s="143">
        <f>((I36*'Drop Down Select'!$I$12)+(J36*'Drop Down Select'!$K$12))</f>
        <v>0</v>
      </c>
      <c r="L36" s="49">
        <f>IFERROR(K36/VLOOKUP('Sub-Portfolio Summary'!$A$13,'Sub-Portfolio Summary'!$A$4:$K$20,MATCH(A36,'Sub-Portfolio Summary'!$A$3:$K$3,0),0), 0)</f>
        <v>0</v>
      </c>
      <c r="M36" s="150">
        <f>'Portfolio Composition'!F42*'Measure Summary'!L36</f>
        <v>0</v>
      </c>
    </row>
    <row r="37" spans="1:13" x14ac:dyDescent="0.25">
      <c r="A37" s="171">
        <f>'Portfolio Composition'!A43</f>
        <v>0</v>
      </c>
      <c r="B37" s="171">
        <f>'Portfolio Composition'!B43</f>
        <v>0</v>
      </c>
      <c r="C37" s="171">
        <f>IFERROR(VLOOKUP('Portfolio Composition'!$A$7, 'Portfolio Composition'!$A$4:$K$7, MATCH(A37,'Portfolio Composition'!$A$4:$K$4,0),0), 0)</f>
        <v>0</v>
      </c>
      <c r="D37" s="171">
        <f>'Portfolio Composition'!G43</f>
        <v>0</v>
      </c>
      <c r="E37" s="143">
        <f>'Portfolio Composition'!C43*'Portfolio Composition'!G43</f>
        <v>0</v>
      </c>
      <c r="F37" s="143">
        <f>'Portfolio Composition'!D43*'Portfolio Composition'!G43</f>
        <v>0</v>
      </c>
      <c r="G37" s="143">
        <f>((E37*'Drop Down Select'!$I$12)+(F37*'Drop Down Select'!$K$12))</f>
        <v>0</v>
      </c>
      <c r="H37" s="171">
        <f>(IFERROR(VLOOKUP('Portfolio Composition'!$A$7,'Portfolio Composition'!$A$5:$K$7,(MATCH(A37,'Portfolio Composition'!$A$4:$K$4,0)),0),1))*'Portfolio Composition'!G43</f>
        <v>0</v>
      </c>
      <c r="I37" s="143">
        <f>'Portfolio Composition'!C43*H37</f>
        <v>0</v>
      </c>
      <c r="J37" s="143">
        <f>'Portfolio Composition'!D43*H37</f>
        <v>0</v>
      </c>
      <c r="K37" s="143">
        <f>((I37*'Drop Down Select'!$I$12)+(J37*'Drop Down Select'!$K$12))</f>
        <v>0</v>
      </c>
      <c r="L37" s="49">
        <f>IFERROR(K37/VLOOKUP('Sub-Portfolio Summary'!$A$13,'Sub-Portfolio Summary'!$A$4:$K$20,MATCH(A37,'Sub-Portfolio Summary'!$A$3:$K$3,0),0), 0)</f>
        <v>0</v>
      </c>
      <c r="M37" s="150">
        <f>'Portfolio Composition'!F43*'Measure Summary'!L37</f>
        <v>0</v>
      </c>
    </row>
    <row r="38" spans="1:13" x14ac:dyDescent="0.25">
      <c r="A38" s="171">
        <f>'Portfolio Composition'!A44</f>
        <v>0</v>
      </c>
      <c r="B38" s="171">
        <f>'Portfolio Composition'!B44</f>
        <v>0</v>
      </c>
      <c r="C38" s="171">
        <f>IFERROR(VLOOKUP('Portfolio Composition'!$A$7, 'Portfolio Composition'!$A$4:$K$7, MATCH(A38,'Portfolio Composition'!$A$4:$K$4,0),0), 0)</f>
        <v>0</v>
      </c>
      <c r="D38" s="171">
        <f>'Portfolio Composition'!G44</f>
        <v>0</v>
      </c>
      <c r="E38" s="143">
        <f>'Portfolio Composition'!C44*'Portfolio Composition'!G44</f>
        <v>0</v>
      </c>
      <c r="F38" s="143">
        <f>'Portfolio Composition'!D44*'Portfolio Composition'!G44</f>
        <v>0</v>
      </c>
      <c r="G38" s="143">
        <f>((E38*'Drop Down Select'!$I$12)+(F38*'Drop Down Select'!$K$12))</f>
        <v>0</v>
      </c>
      <c r="H38" s="171">
        <f>(IFERROR(VLOOKUP('Portfolio Composition'!$A$7,'Portfolio Composition'!$A$5:$K$7,(MATCH(A38,'Portfolio Composition'!$A$4:$K$4,0)),0),1))*'Portfolio Composition'!G44</f>
        <v>0</v>
      </c>
      <c r="I38" s="143">
        <f>'Portfolio Composition'!C44*H38</f>
        <v>0</v>
      </c>
      <c r="J38" s="143">
        <f>'Portfolio Composition'!D44*H38</f>
        <v>0</v>
      </c>
      <c r="K38" s="143">
        <f>((I38*'Drop Down Select'!$I$12)+(J38*'Drop Down Select'!$K$12))</f>
        <v>0</v>
      </c>
      <c r="L38" s="49">
        <f>IFERROR(K38/VLOOKUP('Sub-Portfolio Summary'!$A$13,'Sub-Portfolio Summary'!$A$4:$K$20,MATCH(A38,'Sub-Portfolio Summary'!$A$3:$K$3,0),0), 0)</f>
        <v>0</v>
      </c>
      <c r="M38" s="150">
        <f>'Portfolio Composition'!F44*'Measure Summary'!L38</f>
        <v>0</v>
      </c>
    </row>
    <row r="39" spans="1:13" x14ac:dyDescent="0.25">
      <c r="A39" s="171">
        <f>'Portfolio Composition'!A45</f>
        <v>0</v>
      </c>
      <c r="B39" s="171">
        <f>'Portfolio Composition'!B45</f>
        <v>0</v>
      </c>
      <c r="C39" s="171">
        <f>IFERROR(VLOOKUP('Portfolio Composition'!$A$7, 'Portfolio Composition'!$A$4:$K$7, MATCH(A39,'Portfolio Composition'!$A$4:$K$4,0),0), 0)</f>
        <v>0</v>
      </c>
      <c r="D39" s="171">
        <f>'Portfolio Composition'!G45</f>
        <v>0</v>
      </c>
      <c r="E39" s="143">
        <f>'Portfolio Composition'!C45*'Portfolio Composition'!G45</f>
        <v>0</v>
      </c>
      <c r="F39" s="143">
        <f>'Portfolio Composition'!D45*'Portfolio Composition'!G45</f>
        <v>0</v>
      </c>
      <c r="G39" s="143">
        <f>((E39*'Drop Down Select'!$I$12)+(F39*'Drop Down Select'!$K$12))</f>
        <v>0</v>
      </c>
      <c r="H39" s="171">
        <f>(IFERROR(VLOOKUP('Portfolio Composition'!$A$7,'Portfolio Composition'!$A$5:$K$7,(MATCH(A39,'Portfolio Composition'!$A$4:$K$4,0)),0),1))*'Portfolio Composition'!G45</f>
        <v>0</v>
      </c>
      <c r="I39" s="143">
        <f>'Portfolio Composition'!C45*H39</f>
        <v>0</v>
      </c>
      <c r="J39" s="143">
        <f>'Portfolio Composition'!D45*H39</f>
        <v>0</v>
      </c>
      <c r="K39" s="143">
        <f>((I39*'Drop Down Select'!$I$12)+(J39*'Drop Down Select'!$K$12))</f>
        <v>0</v>
      </c>
      <c r="L39" s="49">
        <f>IFERROR(K39/VLOOKUP('Sub-Portfolio Summary'!$A$13,'Sub-Portfolio Summary'!$A$4:$K$20,MATCH(A39,'Sub-Portfolio Summary'!$A$3:$K$3,0),0), 0)</f>
        <v>0</v>
      </c>
      <c r="M39" s="150">
        <f>'Portfolio Composition'!F45*'Measure Summary'!L39</f>
        <v>0</v>
      </c>
    </row>
    <row r="40" spans="1:13" x14ac:dyDescent="0.25">
      <c r="A40" s="171">
        <f>'Portfolio Composition'!A46</f>
        <v>0</v>
      </c>
      <c r="B40" s="171">
        <f>'Portfolio Composition'!B46</f>
        <v>0</v>
      </c>
      <c r="C40" s="171">
        <f>IFERROR(VLOOKUP('Portfolio Composition'!$A$7, 'Portfolio Composition'!$A$4:$K$7, MATCH(A40,'Portfolio Composition'!$A$4:$K$4,0),0), 0)</f>
        <v>0</v>
      </c>
      <c r="D40" s="171">
        <f>'Portfolio Composition'!G46</f>
        <v>0</v>
      </c>
      <c r="E40" s="143">
        <f>'Portfolio Composition'!C46*'Portfolio Composition'!G46</f>
        <v>0</v>
      </c>
      <c r="F40" s="143">
        <f>'Portfolio Composition'!D46*'Portfolio Composition'!G46</f>
        <v>0</v>
      </c>
      <c r="G40" s="143">
        <f>((E40*'Drop Down Select'!$I$12)+(F40*'Drop Down Select'!$K$12))</f>
        <v>0</v>
      </c>
      <c r="H40" s="171">
        <f>(IFERROR(VLOOKUP('Portfolio Composition'!$A$7,'Portfolio Composition'!$A$5:$K$7,(MATCH(A40,'Portfolio Composition'!$A$4:$K$4,0)),0),1))*'Portfolio Composition'!G46</f>
        <v>0</v>
      </c>
      <c r="I40" s="143">
        <f>'Portfolio Composition'!C46*H40</f>
        <v>0</v>
      </c>
      <c r="J40" s="143">
        <f>'Portfolio Composition'!D46*H40</f>
        <v>0</v>
      </c>
      <c r="K40" s="143">
        <f>((I40*'Drop Down Select'!$I$12)+(J40*'Drop Down Select'!$K$12))</f>
        <v>0</v>
      </c>
      <c r="L40" s="49">
        <f>IFERROR(K40/VLOOKUP('Sub-Portfolio Summary'!$A$13,'Sub-Portfolio Summary'!$A$4:$K$20,MATCH(A40,'Sub-Portfolio Summary'!$A$3:$K$3,0),0), 0)</f>
        <v>0</v>
      </c>
      <c r="M40" s="150">
        <f>'Portfolio Composition'!F46*'Measure Summary'!L40</f>
        <v>0</v>
      </c>
    </row>
    <row r="41" spans="1:13" x14ac:dyDescent="0.25">
      <c r="A41" s="171">
        <f>'Portfolio Composition'!A47</f>
        <v>0</v>
      </c>
      <c r="B41" s="171">
        <f>'Portfolio Composition'!B47</f>
        <v>0</v>
      </c>
      <c r="C41" s="171">
        <f>IFERROR(VLOOKUP('Portfolio Composition'!$A$7, 'Portfolio Composition'!$A$4:$K$7, MATCH(A41,'Portfolio Composition'!$A$4:$K$4,0),0), 0)</f>
        <v>0</v>
      </c>
      <c r="D41" s="171">
        <f>'Portfolio Composition'!G47</f>
        <v>0</v>
      </c>
      <c r="E41" s="143">
        <f>'Portfolio Composition'!C47*'Portfolio Composition'!G47</f>
        <v>0</v>
      </c>
      <c r="F41" s="143">
        <f>'Portfolio Composition'!D47*'Portfolio Composition'!G47</f>
        <v>0</v>
      </c>
      <c r="G41" s="143">
        <f>((E41*'Drop Down Select'!$I$12)+(F41*'Drop Down Select'!$K$12))</f>
        <v>0</v>
      </c>
      <c r="H41" s="171">
        <f>(IFERROR(VLOOKUP('Portfolio Composition'!$A$7,'Portfolio Composition'!$A$5:$K$7,(MATCH(A41,'Portfolio Composition'!$A$4:$K$4,0)),0),1))*'Portfolio Composition'!G47</f>
        <v>0</v>
      </c>
      <c r="I41" s="143">
        <f>'Portfolio Composition'!C47*H41</f>
        <v>0</v>
      </c>
      <c r="J41" s="143">
        <f>'Portfolio Composition'!D47*H41</f>
        <v>0</v>
      </c>
      <c r="K41" s="143">
        <f>((I41*'Drop Down Select'!$I$12)+(J41*'Drop Down Select'!$K$12))</f>
        <v>0</v>
      </c>
      <c r="L41" s="49">
        <f>IFERROR(K41/VLOOKUP('Sub-Portfolio Summary'!$A$13,'Sub-Portfolio Summary'!$A$4:$K$20,MATCH(A41,'Sub-Portfolio Summary'!$A$3:$K$3,0),0), 0)</f>
        <v>0</v>
      </c>
      <c r="M41" s="150">
        <f>'Portfolio Composition'!F47*'Measure Summary'!L41</f>
        <v>0</v>
      </c>
    </row>
    <row r="42" spans="1:13" x14ac:dyDescent="0.25">
      <c r="A42" s="171">
        <f>'Portfolio Composition'!A48</f>
        <v>0</v>
      </c>
      <c r="B42" s="171">
        <f>'Portfolio Composition'!B48</f>
        <v>0</v>
      </c>
      <c r="C42" s="171">
        <f>IFERROR(VLOOKUP('Portfolio Composition'!$A$7, 'Portfolio Composition'!$A$4:$K$7, MATCH(A42,'Portfolio Composition'!$A$4:$K$4,0),0), 0)</f>
        <v>0</v>
      </c>
      <c r="D42" s="171">
        <f>'Portfolio Composition'!G48</f>
        <v>0</v>
      </c>
      <c r="E42" s="143">
        <f>'Portfolio Composition'!C48*'Portfolio Composition'!G48</f>
        <v>0</v>
      </c>
      <c r="F42" s="143">
        <f>'Portfolio Composition'!D48*'Portfolio Composition'!G48</f>
        <v>0</v>
      </c>
      <c r="G42" s="143">
        <f>((E42*'Drop Down Select'!$I$12)+(F42*'Drop Down Select'!$K$12))</f>
        <v>0</v>
      </c>
      <c r="H42" s="171">
        <f>(IFERROR(VLOOKUP('Portfolio Composition'!$A$7,'Portfolio Composition'!$A$5:$K$7,(MATCH(A42,'Portfolio Composition'!$A$4:$K$4,0)),0),1))*'Portfolio Composition'!G48</f>
        <v>0</v>
      </c>
      <c r="I42" s="143">
        <f>'Portfolio Composition'!C48*H42</f>
        <v>0</v>
      </c>
      <c r="J42" s="143">
        <f>'Portfolio Composition'!D48*H42</f>
        <v>0</v>
      </c>
      <c r="K42" s="143">
        <f>((I42*'Drop Down Select'!$I$12)+(J42*'Drop Down Select'!$K$12))</f>
        <v>0</v>
      </c>
      <c r="L42" s="49">
        <f>IFERROR(K42/VLOOKUP('Sub-Portfolio Summary'!$A$13,'Sub-Portfolio Summary'!$A$4:$K$20,MATCH(A42,'Sub-Portfolio Summary'!$A$3:$K$3,0),0), 0)</f>
        <v>0</v>
      </c>
      <c r="M42" s="150">
        <f>'Portfolio Composition'!F48*'Measure Summary'!L42</f>
        <v>0</v>
      </c>
    </row>
    <row r="43" spans="1:13" x14ac:dyDescent="0.25">
      <c r="A43" s="171">
        <f>'Portfolio Composition'!A49</f>
        <v>0</v>
      </c>
      <c r="B43" s="171">
        <f>'Portfolio Composition'!B49</f>
        <v>0</v>
      </c>
      <c r="C43" s="171">
        <f>IFERROR(VLOOKUP('Portfolio Composition'!$A$7, 'Portfolio Composition'!$A$4:$K$7, MATCH(A43,'Portfolio Composition'!$A$4:$K$4,0),0), 0)</f>
        <v>0</v>
      </c>
      <c r="D43" s="171">
        <f>'Portfolio Composition'!G49</f>
        <v>0</v>
      </c>
      <c r="E43" s="143">
        <f>'Portfolio Composition'!C49*'Portfolio Composition'!G49</f>
        <v>0</v>
      </c>
      <c r="F43" s="143">
        <f>'Portfolio Composition'!D49*'Portfolio Composition'!G49</f>
        <v>0</v>
      </c>
      <c r="G43" s="143">
        <f>((E43*'Drop Down Select'!$I$12)+(F43*'Drop Down Select'!$K$12))</f>
        <v>0</v>
      </c>
      <c r="H43" s="171">
        <f>(IFERROR(VLOOKUP('Portfolio Composition'!$A$7,'Portfolio Composition'!$A$5:$K$7,(MATCH(A43,'Portfolio Composition'!$A$4:$K$4,0)),0),1))*'Portfolio Composition'!G49</f>
        <v>0</v>
      </c>
      <c r="I43" s="143">
        <f>'Portfolio Composition'!C49*H43</f>
        <v>0</v>
      </c>
      <c r="J43" s="143">
        <f>'Portfolio Composition'!D49*H43</f>
        <v>0</v>
      </c>
      <c r="K43" s="143">
        <f>((I43*'Drop Down Select'!$I$12)+(J43*'Drop Down Select'!$K$12))</f>
        <v>0</v>
      </c>
      <c r="L43" s="49">
        <f>IFERROR(K43/VLOOKUP('Sub-Portfolio Summary'!$A$13,'Sub-Portfolio Summary'!$A$4:$K$20,MATCH(A43,'Sub-Portfolio Summary'!$A$3:$K$3,0),0), 0)</f>
        <v>0</v>
      </c>
      <c r="M43" s="150">
        <f>'Portfolio Composition'!F49*'Measure Summary'!L43</f>
        <v>0</v>
      </c>
    </row>
    <row r="44" spans="1:13" x14ac:dyDescent="0.25">
      <c r="A44" s="171">
        <f>'Portfolio Composition'!A50</f>
        <v>0</v>
      </c>
      <c r="B44" s="171">
        <f>'Portfolio Composition'!B50</f>
        <v>0</v>
      </c>
      <c r="C44" s="171">
        <f>IFERROR(VLOOKUP('Portfolio Composition'!$A$7, 'Portfolio Composition'!$A$4:$K$7, MATCH(A44,'Portfolio Composition'!$A$4:$K$4,0),0), 0)</f>
        <v>0</v>
      </c>
      <c r="D44" s="171">
        <f>'Portfolio Composition'!G50</f>
        <v>0</v>
      </c>
      <c r="E44" s="143">
        <f>'Portfolio Composition'!C50*'Portfolio Composition'!G50</f>
        <v>0</v>
      </c>
      <c r="F44" s="143">
        <f>'Portfolio Composition'!D50*'Portfolio Composition'!G50</f>
        <v>0</v>
      </c>
      <c r="G44" s="143">
        <f>((E44*'Drop Down Select'!$I$12)+(F44*'Drop Down Select'!$K$12))</f>
        <v>0</v>
      </c>
      <c r="H44" s="171">
        <f>(IFERROR(VLOOKUP('Portfolio Composition'!$A$7,'Portfolio Composition'!$A$5:$K$7,(MATCH(A44,'Portfolio Composition'!$A$4:$K$4,0)),0),1))*'Portfolio Composition'!G50</f>
        <v>0</v>
      </c>
      <c r="I44" s="143">
        <f>'Portfolio Composition'!C50*H44</f>
        <v>0</v>
      </c>
      <c r="J44" s="143">
        <f>'Portfolio Composition'!D50*H44</f>
        <v>0</v>
      </c>
      <c r="K44" s="143">
        <f>((I44*'Drop Down Select'!$I$12)+(J44*'Drop Down Select'!$K$12))</f>
        <v>0</v>
      </c>
      <c r="L44" s="49">
        <f>IFERROR(K44/VLOOKUP('Sub-Portfolio Summary'!$A$13,'Sub-Portfolio Summary'!$A$4:$K$20,MATCH(A44,'Sub-Portfolio Summary'!$A$3:$K$3,0),0), 0)</f>
        <v>0</v>
      </c>
      <c r="M44" s="150">
        <f>'Portfolio Composition'!F50*'Measure Summary'!L44</f>
        <v>0</v>
      </c>
    </row>
    <row r="45" spans="1:13" x14ac:dyDescent="0.25">
      <c r="A45" s="171">
        <f>'Portfolio Composition'!A51</f>
        <v>0</v>
      </c>
      <c r="B45" s="171">
        <f>'Portfolio Composition'!B51</f>
        <v>0</v>
      </c>
      <c r="C45" s="171">
        <f>IFERROR(VLOOKUP('Portfolio Composition'!$A$7, 'Portfolio Composition'!$A$4:$K$7, MATCH(A45,'Portfolio Composition'!$A$4:$K$4,0),0), 0)</f>
        <v>0</v>
      </c>
      <c r="D45" s="171">
        <f>'Portfolio Composition'!G51</f>
        <v>0</v>
      </c>
      <c r="E45" s="143">
        <f>'Portfolio Composition'!C51*'Portfolio Composition'!G51</f>
        <v>0</v>
      </c>
      <c r="F45" s="143">
        <f>'Portfolio Composition'!D51*'Portfolio Composition'!G51</f>
        <v>0</v>
      </c>
      <c r="G45" s="143">
        <f>((E45*'Drop Down Select'!$I$12)+(F45*'Drop Down Select'!$K$12))</f>
        <v>0</v>
      </c>
      <c r="H45" s="171">
        <f>(IFERROR(VLOOKUP('Portfolio Composition'!$A$7,'Portfolio Composition'!$A$5:$K$7,(MATCH(A45,'Portfolio Composition'!$A$4:$K$4,0)),0),1))*'Portfolio Composition'!G51</f>
        <v>0</v>
      </c>
      <c r="I45" s="143">
        <f>'Portfolio Composition'!C51*H45</f>
        <v>0</v>
      </c>
      <c r="J45" s="143">
        <f>'Portfolio Composition'!D51*H45</f>
        <v>0</v>
      </c>
      <c r="K45" s="143">
        <f>((I45*'Drop Down Select'!$I$12)+(J45*'Drop Down Select'!$K$12))</f>
        <v>0</v>
      </c>
      <c r="L45" s="49">
        <f>IFERROR(K45/VLOOKUP('Sub-Portfolio Summary'!$A$13,'Sub-Portfolio Summary'!$A$4:$K$20,MATCH(A45,'Sub-Portfolio Summary'!$A$3:$K$3,0),0), 0)</f>
        <v>0</v>
      </c>
      <c r="M45" s="150">
        <f>'Portfolio Composition'!F51*'Measure Summary'!L45</f>
        <v>0</v>
      </c>
    </row>
    <row r="46" spans="1:13" x14ac:dyDescent="0.25">
      <c r="A46" s="171">
        <f>'Portfolio Composition'!A52</f>
        <v>0</v>
      </c>
      <c r="B46" s="171">
        <f>'Portfolio Composition'!B52</f>
        <v>0</v>
      </c>
      <c r="C46" s="171">
        <f>IFERROR(VLOOKUP('Portfolio Composition'!$A$7, 'Portfolio Composition'!$A$4:$K$7, MATCH(A46,'Portfolio Composition'!$A$4:$K$4,0),0), 0)</f>
        <v>0</v>
      </c>
      <c r="D46" s="171">
        <f>'Portfolio Composition'!G52</f>
        <v>0</v>
      </c>
      <c r="E46" s="143">
        <f>'Portfolio Composition'!C52*'Portfolio Composition'!G52</f>
        <v>0</v>
      </c>
      <c r="F46" s="143">
        <f>'Portfolio Composition'!D52*'Portfolio Composition'!G52</f>
        <v>0</v>
      </c>
      <c r="G46" s="143">
        <f>((E46*'Drop Down Select'!$I$12)+(F46*'Drop Down Select'!$K$12))</f>
        <v>0</v>
      </c>
      <c r="H46" s="171">
        <f>(IFERROR(VLOOKUP('Portfolio Composition'!$A$7,'Portfolio Composition'!$A$5:$K$7,(MATCH(A46,'Portfolio Composition'!$A$4:$K$4,0)),0),1))*'Portfolio Composition'!G52</f>
        <v>0</v>
      </c>
      <c r="I46" s="143">
        <f>'Portfolio Composition'!C52*H46</f>
        <v>0</v>
      </c>
      <c r="J46" s="143">
        <f>'Portfolio Composition'!D52*H46</f>
        <v>0</v>
      </c>
      <c r="K46" s="143">
        <f>((I46*'Drop Down Select'!$I$12)+(J46*'Drop Down Select'!$K$12))</f>
        <v>0</v>
      </c>
      <c r="L46" s="49">
        <f>IFERROR(K46/VLOOKUP('Sub-Portfolio Summary'!$A$13,'Sub-Portfolio Summary'!$A$4:$K$20,MATCH(A46,'Sub-Portfolio Summary'!$A$3:$K$3,0),0), 0)</f>
        <v>0</v>
      </c>
      <c r="M46" s="150">
        <f>'Portfolio Composition'!F52*'Measure Summary'!L46</f>
        <v>0</v>
      </c>
    </row>
    <row r="47" spans="1:13" x14ac:dyDescent="0.25">
      <c r="A47" s="171">
        <f>'Portfolio Composition'!A53</f>
        <v>0</v>
      </c>
      <c r="B47" s="171">
        <f>'Portfolio Composition'!B53</f>
        <v>0</v>
      </c>
      <c r="C47" s="171">
        <f>IFERROR(VLOOKUP('Portfolio Composition'!$A$7, 'Portfolio Composition'!$A$4:$K$7, MATCH(A47,'Portfolio Composition'!$A$4:$K$4,0),0), 0)</f>
        <v>0</v>
      </c>
      <c r="D47" s="171">
        <f>'Portfolio Composition'!G53</f>
        <v>0</v>
      </c>
      <c r="E47" s="143">
        <f>'Portfolio Composition'!C53*'Portfolio Composition'!G53</f>
        <v>0</v>
      </c>
      <c r="F47" s="143">
        <f>'Portfolio Composition'!D53*'Portfolio Composition'!G53</f>
        <v>0</v>
      </c>
      <c r="G47" s="143">
        <f>((E47*'Drop Down Select'!$I$12)+(F47*'Drop Down Select'!$K$12))</f>
        <v>0</v>
      </c>
      <c r="H47" s="171">
        <f>(IFERROR(VLOOKUP('Portfolio Composition'!$A$7,'Portfolio Composition'!$A$5:$K$7,(MATCH(A47,'Portfolio Composition'!$A$4:$K$4,0)),0),1))*'Portfolio Composition'!G53</f>
        <v>0</v>
      </c>
      <c r="I47" s="143">
        <f>'Portfolio Composition'!C53*H47</f>
        <v>0</v>
      </c>
      <c r="J47" s="143">
        <f>'Portfolio Composition'!D53*H47</f>
        <v>0</v>
      </c>
      <c r="K47" s="143">
        <f>((I47*'Drop Down Select'!$I$12)+(J47*'Drop Down Select'!$K$12))</f>
        <v>0</v>
      </c>
      <c r="L47" s="49">
        <f>IFERROR(K47/VLOOKUP('Sub-Portfolio Summary'!$A$13,'Sub-Portfolio Summary'!$A$4:$K$20,MATCH(A47,'Sub-Portfolio Summary'!$A$3:$K$3,0),0), 0)</f>
        <v>0</v>
      </c>
      <c r="M47" s="150">
        <f>'Portfolio Composition'!F53*'Measure Summary'!L47</f>
        <v>0</v>
      </c>
    </row>
    <row r="48" spans="1:13" x14ac:dyDescent="0.25">
      <c r="A48" s="171">
        <f>'Portfolio Composition'!A54</f>
        <v>0</v>
      </c>
      <c r="B48" s="171">
        <f>'Portfolio Composition'!B54</f>
        <v>0</v>
      </c>
      <c r="C48" s="171">
        <f>IFERROR(VLOOKUP('Portfolio Composition'!$A$7, 'Portfolio Composition'!$A$4:$K$7, MATCH(A48,'Portfolio Composition'!$A$4:$K$4,0),0), 0)</f>
        <v>0</v>
      </c>
      <c r="D48" s="171">
        <f>'Portfolio Composition'!G54</f>
        <v>0</v>
      </c>
      <c r="E48" s="143">
        <f>'Portfolio Composition'!C54*'Portfolio Composition'!G54</f>
        <v>0</v>
      </c>
      <c r="F48" s="143">
        <f>'Portfolio Composition'!D54*'Portfolio Composition'!G54</f>
        <v>0</v>
      </c>
      <c r="G48" s="143">
        <f>((E48*'Drop Down Select'!$I$12)+(F48*'Drop Down Select'!$K$12))</f>
        <v>0</v>
      </c>
      <c r="H48" s="171">
        <f>(IFERROR(VLOOKUP('Portfolio Composition'!$A$7,'Portfolio Composition'!$A$5:$K$7,(MATCH(A48,'Portfolio Composition'!$A$4:$K$4,0)),0),1))*'Portfolio Composition'!G54</f>
        <v>0</v>
      </c>
      <c r="I48" s="143">
        <f>'Portfolio Composition'!C54*H48</f>
        <v>0</v>
      </c>
      <c r="J48" s="143">
        <f>'Portfolio Composition'!D54*H48</f>
        <v>0</v>
      </c>
      <c r="K48" s="143">
        <f>((I48*'Drop Down Select'!$I$12)+(J48*'Drop Down Select'!$K$12))</f>
        <v>0</v>
      </c>
      <c r="L48" s="49">
        <f>IFERROR(K48/VLOOKUP('Sub-Portfolio Summary'!$A$13,'Sub-Portfolio Summary'!$A$4:$K$20,MATCH(A48,'Sub-Portfolio Summary'!$A$3:$K$3,0),0), 0)</f>
        <v>0</v>
      </c>
      <c r="M48" s="150">
        <f>'Portfolio Composition'!F54*'Measure Summary'!L48</f>
        <v>0</v>
      </c>
    </row>
    <row r="49" spans="1:13" x14ac:dyDescent="0.25">
      <c r="A49" s="171">
        <f>'Portfolio Composition'!A55</f>
        <v>0</v>
      </c>
      <c r="B49" s="171">
        <f>'Portfolio Composition'!B55</f>
        <v>0</v>
      </c>
      <c r="C49" s="171">
        <f>IFERROR(VLOOKUP('Portfolio Composition'!$A$7, 'Portfolio Composition'!$A$4:$K$7, MATCH(A49,'Portfolio Composition'!$A$4:$K$4,0),0), 0)</f>
        <v>0</v>
      </c>
      <c r="D49" s="171">
        <f>'Portfolio Composition'!G55</f>
        <v>0</v>
      </c>
      <c r="E49" s="143">
        <f>'Portfolio Composition'!C55*'Portfolio Composition'!G55</f>
        <v>0</v>
      </c>
      <c r="F49" s="143">
        <f>'Portfolio Composition'!D55*'Portfolio Composition'!G55</f>
        <v>0</v>
      </c>
      <c r="G49" s="143">
        <f>((E49*'Drop Down Select'!$I$12)+(F49*'Drop Down Select'!$K$12))</f>
        <v>0</v>
      </c>
      <c r="H49" s="171">
        <f>(IFERROR(VLOOKUP('Portfolio Composition'!$A$7,'Portfolio Composition'!$A$5:$K$7,(MATCH(A49,'Portfolio Composition'!$A$4:$K$4,0)),0),1))*'Portfolio Composition'!G55</f>
        <v>0</v>
      </c>
      <c r="I49" s="143">
        <f>'Portfolio Composition'!C55*H49</f>
        <v>0</v>
      </c>
      <c r="J49" s="143">
        <f>'Portfolio Composition'!D55*H49</f>
        <v>0</v>
      </c>
      <c r="K49" s="143">
        <f>((I49*'Drop Down Select'!$I$12)+(J49*'Drop Down Select'!$K$12))</f>
        <v>0</v>
      </c>
      <c r="L49" s="49">
        <f>IFERROR(K49/VLOOKUP('Sub-Portfolio Summary'!$A$13,'Sub-Portfolio Summary'!$A$4:$K$20,MATCH(A49,'Sub-Portfolio Summary'!$A$3:$K$3,0),0), 0)</f>
        <v>0</v>
      </c>
      <c r="M49" s="150">
        <f>'Portfolio Composition'!F55*'Measure Summary'!L49</f>
        <v>0</v>
      </c>
    </row>
    <row r="50" spans="1:13" x14ac:dyDescent="0.25">
      <c r="A50" s="171">
        <f>'Portfolio Composition'!A56</f>
        <v>0</v>
      </c>
      <c r="B50" s="171">
        <f>'Portfolio Composition'!B56</f>
        <v>0</v>
      </c>
      <c r="C50" s="171">
        <f>IFERROR(VLOOKUP('Portfolio Composition'!$A$7, 'Portfolio Composition'!$A$4:$K$7, MATCH(A50,'Portfolio Composition'!$A$4:$K$4,0),0), 0)</f>
        <v>0</v>
      </c>
      <c r="D50" s="171">
        <f>'Portfolio Composition'!G56</f>
        <v>0</v>
      </c>
      <c r="E50" s="143">
        <f>'Portfolio Composition'!C56*'Portfolio Composition'!G56</f>
        <v>0</v>
      </c>
      <c r="F50" s="143">
        <f>'Portfolio Composition'!D56*'Portfolio Composition'!G56</f>
        <v>0</v>
      </c>
      <c r="G50" s="143">
        <f>((E50*'Drop Down Select'!$I$12)+(F50*'Drop Down Select'!$K$12))</f>
        <v>0</v>
      </c>
      <c r="H50" s="171">
        <f>(IFERROR(VLOOKUP('Portfolio Composition'!$A$7,'Portfolio Composition'!$A$5:$K$7,(MATCH(A50,'Portfolio Composition'!$A$4:$K$4,0)),0),1))*'Portfolio Composition'!G56</f>
        <v>0</v>
      </c>
      <c r="I50" s="143">
        <f>'Portfolio Composition'!C56*H50</f>
        <v>0</v>
      </c>
      <c r="J50" s="143">
        <f>'Portfolio Composition'!D56*H50</f>
        <v>0</v>
      </c>
      <c r="K50" s="143">
        <f>((I50*'Drop Down Select'!$I$12)+(J50*'Drop Down Select'!$K$12))</f>
        <v>0</v>
      </c>
      <c r="L50" s="49">
        <f>IFERROR(K50/VLOOKUP('Sub-Portfolio Summary'!$A$13,'Sub-Portfolio Summary'!$A$4:$K$20,MATCH(A50,'Sub-Portfolio Summary'!$A$3:$K$3,0),0), 0)</f>
        <v>0</v>
      </c>
      <c r="M50" s="150">
        <f>'Portfolio Composition'!F56*'Measure Summary'!L50</f>
        <v>0</v>
      </c>
    </row>
    <row r="51" spans="1:13" x14ac:dyDescent="0.25">
      <c r="A51" s="171">
        <f>'Portfolio Composition'!A57</f>
        <v>0</v>
      </c>
      <c r="B51" s="171">
        <f>'Portfolio Composition'!B57</f>
        <v>0</v>
      </c>
      <c r="C51" s="171">
        <f>IFERROR(VLOOKUP('Portfolio Composition'!$A$7, 'Portfolio Composition'!$A$4:$K$7, MATCH(A51,'Portfolio Composition'!$A$4:$K$4,0),0), 0)</f>
        <v>0</v>
      </c>
      <c r="D51" s="171">
        <f>'Portfolio Composition'!G57</f>
        <v>0</v>
      </c>
      <c r="E51" s="143">
        <f>'Portfolio Composition'!C57*'Portfolio Composition'!G57</f>
        <v>0</v>
      </c>
      <c r="F51" s="143">
        <f>'Portfolio Composition'!D57*'Portfolio Composition'!G57</f>
        <v>0</v>
      </c>
      <c r="G51" s="143">
        <f>((E51*'Drop Down Select'!$I$12)+(F51*'Drop Down Select'!$K$12))</f>
        <v>0</v>
      </c>
      <c r="H51" s="171">
        <f>(IFERROR(VLOOKUP('Portfolio Composition'!$A$7,'Portfolio Composition'!$A$5:$K$7,(MATCH(A51,'Portfolio Composition'!$A$4:$K$4,0)),0),1))*'Portfolio Composition'!G57</f>
        <v>0</v>
      </c>
      <c r="I51" s="143">
        <f>'Portfolio Composition'!C57*H51</f>
        <v>0</v>
      </c>
      <c r="J51" s="143">
        <f>'Portfolio Composition'!D57*H51</f>
        <v>0</v>
      </c>
      <c r="K51" s="143">
        <f>((I51*'Drop Down Select'!$I$12)+(J51*'Drop Down Select'!$K$12))</f>
        <v>0</v>
      </c>
      <c r="L51" s="49">
        <f>IFERROR(K51/VLOOKUP('Sub-Portfolio Summary'!$A$13,'Sub-Portfolio Summary'!$A$4:$K$20,MATCH(A51,'Sub-Portfolio Summary'!$A$3:$K$3,0),0), 0)</f>
        <v>0</v>
      </c>
      <c r="M51" s="150">
        <f>'Portfolio Composition'!F57*'Measure Summary'!L51</f>
        <v>0</v>
      </c>
    </row>
    <row r="52" spans="1:13" x14ac:dyDescent="0.25">
      <c r="A52" s="171">
        <f>'Portfolio Composition'!A58</f>
        <v>0</v>
      </c>
      <c r="B52" s="171">
        <f>'Portfolio Composition'!B58</f>
        <v>0</v>
      </c>
      <c r="C52" s="171">
        <f>IFERROR(VLOOKUP('Portfolio Composition'!$A$7, 'Portfolio Composition'!$A$4:$K$7, MATCH(A52,'Portfolio Composition'!$A$4:$K$4,0),0), 0)</f>
        <v>0</v>
      </c>
      <c r="D52" s="171">
        <f>'Portfolio Composition'!G58</f>
        <v>0</v>
      </c>
      <c r="E52" s="143">
        <f>'Portfolio Composition'!C58*'Portfolio Composition'!G58</f>
        <v>0</v>
      </c>
      <c r="F52" s="143">
        <f>'Portfolio Composition'!D58*'Portfolio Composition'!G58</f>
        <v>0</v>
      </c>
      <c r="G52" s="143">
        <f>((E52*'Drop Down Select'!$I$12)+(F52*'Drop Down Select'!$K$12))</f>
        <v>0</v>
      </c>
      <c r="H52" s="171">
        <f>(IFERROR(VLOOKUP('Portfolio Composition'!$A$7,'Portfolio Composition'!$A$5:$K$7,(MATCH(A52,'Portfolio Composition'!$A$4:$K$4,0)),0),1))*'Portfolio Composition'!G58</f>
        <v>0</v>
      </c>
      <c r="I52" s="143">
        <f>'Portfolio Composition'!C58*H52</f>
        <v>0</v>
      </c>
      <c r="J52" s="143">
        <f>'Portfolio Composition'!D58*H52</f>
        <v>0</v>
      </c>
      <c r="K52" s="143">
        <f>((I52*'Drop Down Select'!$I$12)+(J52*'Drop Down Select'!$K$12))</f>
        <v>0</v>
      </c>
      <c r="L52" s="49">
        <f>IFERROR(K52/VLOOKUP('Sub-Portfolio Summary'!$A$13,'Sub-Portfolio Summary'!$A$4:$K$20,MATCH(A52,'Sub-Portfolio Summary'!$A$3:$K$3,0),0), 0)</f>
        <v>0</v>
      </c>
      <c r="M52" s="150">
        <f>'Portfolio Composition'!F58*'Measure Summary'!L52</f>
        <v>0</v>
      </c>
    </row>
    <row r="53" spans="1:13" x14ac:dyDescent="0.25">
      <c r="A53" s="171">
        <f>'Portfolio Composition'!A59</f>
        <v>0</v>
      </c>
      <c r="B53" s="171">
        <f>'Portfolio Composition'!B59</f>
        <v>0</v>
      </c>
      <c r="C53" s="171">
        <f>IFERROR(VLOOKUP('Portfolio Composition'!$A$7, 'Portfolio Composition'!$A$4:$K$7, MATCH(A53,'Portfolio Composition'!$A$4:$K$4,0),0), 0)</f>
        <v>0</v>
      </c>
      <c r="D53" s="171">
        <f>'Portfolio Composition'!G59</f>
        <v>0</v>
      </c>
      <c r="E53" s="143">
        <f>'Portfolio Composition'!C59*'Portfolio Composition'!G59</f>
        <v>0</v>
      </c>
      <c r="F53" s="143">
        <f>'Portfolio Composition'!D59*'Portfolio Composition'!G59</f>
        <v>0</v>
      </c>
      <c r="G53" s="143">
        <f>((E53*'Drop Down Select'!$I$12)+(F53*'Drop Down Select'!$K$12))</f>
        <v>0</v>
      </c>
      <c r="H53" s="171">
        <f>(IFERROR(VLOOKUP('Portfolio Composition'!$A$7,'Portfolio Composition'!$A$5:$K$7,(MATCH(A53,'Portfolio Composition'!$A$4:$K$4,0)),0),1))*'Portfolio Composition'!G59</f>
        <v>0</v>
      </c>
      <c r="I53" s="143">
        <f>'Portfolio Composition'!C59*H53</f>
        <v>0</v>
      </c>
      <c r="J53" s="143">
        <f>'Portfolio Composition'!D59*H53</f>
        <v>0</v>
      </c>
      <c r="K53" s="143">
        <f>((I53*'Drop Down Select'!$I$12)+(J53*'Drop Down Select'!$K$12))</f>
        <v>0</v>
      </c>
      <c r="L53" s="49">
        <f>IFERROR(K53/VLOOKUP('Sub-Portfolio Summary'!$A$13,'Sub-Portfolio Summary'!$A$4:$K$20,MATCH(A53,'Sub-Portfolio Summary'!$A$3:$K$3,0),0), 0)</f>
        <v>0</v>
      </c>
      <c r="M53" s="150">
        <f>'Portfolio Composition'!F59*'Measure Summary'!L53</f>
        <v>0</v>
      </c>
    </row>
    <row r="54" spans="1:13" x14ac:dyDescent="0.25">
      <c r="A54" s="171">
        <f>'Portfolio Composition'!A60</f>
        <v>0</v>
      </c>
      <c r="B54" s="171">
        <f>'Portfolio Composition'!B60</f>
        <v>0</v>
      </c>
      <c r="C54" s="171">
        <f>IFERROR(VLOOKUP('Portfolio Composition'!$A$7, 'Portfolio Composition'!$A$4:$K$7, MATCH(A54,'Portfolio Composition'!$A$4:$K$4,0),0), 0)</f>
        <v>0</v>
      </c>
      <c r="D54" s="171">
        <f>'Portfolio Composition'!G60</f>
        <v>0</v>
      </c>
      <c r="E54" s="143">
        <f>'Portfolio Composition'!C60*'Portfolio Composition'!G60</f>
        <v>0</v>
      </c>
      <c r="F54" s="143">
        <f>'Portfolio Composition'!D60*'Portfolio Composition'!G60</f>
        <v>0</v>
      </c>
      <c r="G54" s="143">
        <f>((E54*'Drop Down Select'!$I$12)+(F54*'Drop Down Select'!$K$12))</f>
        <v>0</v>
      </c>
      <c r="H54" s="171">
        <f>(IFERROR(VLOOKUP('Portfolio Composition'!$A$7,'Portfolio Composition'!$A$5:$K$7,(MATCH(A54,'Portfolio Composition'!$A$4:$K$4,0)),0),1))*'Portfolio Composition'!G60</f>
        <v>0</v>
      </c>
      <c r="I54" s="143">
        <f>'Portfolio Composition'!C60*H54</f>
        <v>0</v>
      </c>
      <c r="J54" s="143">
        <f>'Portfolio Composition'!D60*H54</f>
        <v>0</v>
      </c>
      <c r="K54" s="143">
        <f>((I54*'Drop Down Select'!$I$12)+(J54*'Drop Down Select'!$K$12))</f>
        <v>0</v>
      </c>
      <c r="L54" s="49">
        <f>IFERROR(K54/VLOOKUP('Sub-Portfolio Summary'!$A$13,'Sub-Portfolio Summary'!$A$4:$K$20,MATCH(A54,'Sub-Portfolio Summary'!$A$3:$K$3,0),0), 0)</f>
        <v>0</v>
      </c>
      <c r="M54" s="150">
        <f>'Portfolio Composition'!F60*'Measure Summary'!L54</f>
        <v>0</v>
      </c>
    </row>
    <row r="55" spans="1:13" x14ac:dyDescent="0.25">
      <c r="A55" s="171">
        <f>'Portfolio Composition'!A61</f>
        <v>0</v>
      </c>
      <c r="B55" s="171">
        <f>'Portfolio Composition'!B61</f>
        <v>0</v>
      </c>
      <c r="C55" s="171">
        <f>IFERROR(VLOOKUP('Portfolio Composition'!$A$7, 'Portfolio Composition'!$A$4:$K$7, MATCH(A55,'Portfolio Composition'!$A$4:$K$4,0),0), 0)</f>
        <v>0</v>
      </c>
      <c r="D55" s="171">
        <f>'Portfolio Composition'!G61</f>
        <v>0</v>
      </c>
      <c r="E55" s="143">
        <f>'Portfolio Composition'!C61*'Portfolio Composition'!G61</f>
        <v>0</v>
      </c>
      <c r="F55" s="143">
        <f>'Portfolio Composition'!D61*'Portfolio Composition'!G61</f>
        <v>0</v>
      </c>
      <c r="G55" s="143">
        <f>((E55*'Drop Down Select'!$I$12)+(F55*'Drop Down Select'!$K$12))</f>
        <v>0</v>
      </c>
      <c r="H55" s="171">
        <f>(IFERROR(VLOOKUP('Portfolio Composition'!$A$7,'Portfolio Composition'!$A$5:$K$7,(MATCH(A55,'Portfolio Composition'!$A$4:$K$4,0)),0),1))*'Portfolio Composition'!G61</f>
        <v>0</v>
      </c>
      <c r="I55" s="143">
        <f>'Portfolio Composition'!C61*H55</f>
        <v>0</v>
      </c>
      <c r="J55" s="143">
        <f>'Portfolio Composition'!D61*H55</f>
        <v>0</v>
      </c>
      <c r="K55" s="143">
        <f>((I55*'Drop Down Select'!$I$12)+(J55*'Drop Down Select'!$K$12))</f>
        <v>0</v>
      </c>
      <c r="L55" s="49">
        <f>IFERROR(K55/VLOOKUP('Sub-Portfolio Summary'!$A$13,'Sub-Portfolio Summary'!$A$4:$K$20,MATCH(A55,'Sub-Portfolio Summary'!$A$3:$K$3,0),0), 0)</f>
        <v>0</v>
      </c>
      <c r="M55" s="150">
        <f>'Portfolio Composition'!F61*'Measure Summary'!L55</f>
        <v>0</v>
      </c>
    </row>
    <row r="56" spans="1:13" x14ac:dyDescent="0.25">
      <c r="A56" s="171">
        <f>'Portfolio Composition'!A62</f>
        <v>0</v>
      </c>
      <c r="B56" s="171">
        <f>'Portfolio Composition'!B62</f>
        <v>0</v>
      </c>
      <c r="C56" s="171">
        <f>IFERROR(VLOOKUP('Portfolio Composition'!$A$7, 'Portfolio Composition'!$A$4:$K$7, MATCH(A56,'Portfolio Composition'!$A$4:$K$4,0),0), 0)</f>
        <v>0</v>
      </c>
      <c r="D56" s="171">
        <f>'Portfolio Composition'!G62</f>
        <v>0</v>
      </c>
      <c r="E56" s="143">
        <f>'Portfolio Composition'!C62*'Portfolio Composition'!G62</f>
        <v>0</v>
      </c>
      <c r="F56" s="143">
        <f>'Portfolio Composition'!D62*'Portfolio Composition'!G62</f>
        <v>0</v>
      </c>
      <c r="G56" s="143">
        <f>((E56*'Drop Down Select'!$I$12)+(F56*'Drop Down Select'!$K$12))</f>
        <v>0</v>
      </c>
      <c r="H56" s="171">
        <f>(IFERROR(VLOOKUP('Portfolio Composition'!$A$7,'Portfolio Composition'!$A$5:$K$7,(MATCH(A56,'Portfolio Composition'!$A$4:$K$4,0)),0),1))*'Portfolio Composition'!G62</f>
        <v>0</v>
      </c>
      <c r="I56" s="143">
        <f>'Portfolio Composition'!C62*H56</f>
        <v>0</v>
      </c>
      <c r="J56" s="143">
        <f>'Portfolio Composition'!D62*H56</f>
        <v>0</v>
      </c>
      <c r="K56" s="143">
        <f>((I56*'Drop Down Select'!$I$12)+(J56*'Drop Down Select'!$K$12))</f>
        <v>0</v>
      </c>
      <c r="L56" s="49">
        <f>IFERROR(K56/VLOOKUP('Sub-Portfolio Summary'!$A$13,'Sub-Portfolio Summary'!$A$4:$K$20,MATCH(A56,'Sub-Portfolio Summary'!$A$3:$K$3,0),0), 0)</f>
        <v>0</v>
      </c>
      <c r="M56" s="150">
        <f>'Portfolio Composition'!F62*'Measure Summary'!L56</f>
        <v>0</v>
      </c>
    </row>
    <row r="57" spans="1:13" x14ac:dyDescent="0.25">
      <c r="A57" s="171">
        <f>'Portfolio Composition'!A63</f>
        <v>0</v>
      </c>
      <c r="B57" s="171">
        <f>'Portfolio Composition'!B63</f>
        <v>0</v>
      </c>
      <c r="C57" s="171">
        <f>IFERROR(VLOOKUP('Portfolio Composition'!$A$7, 'Portfolio Composition'!$A$4:$K$7, MATCH(A57,'Portfolio Composition'!$A$4:$K$4,0),0), 0)</f>
        <v>0</v>
      </c>
      <c r="D57" s="171">
        <f>'Portfolio Composition'!G63</f>
        <v>0</v>
      </c>
      <c r="E57" s="143">
        <f>'Portfolio Composition'!C63*'Portfolio Composition'!G63</f>
        <v>0</v>
      </c>
      <c r="F57" s="143">
        <f>'Portfolio Composition'!D63*'Portfolio Composition'!G63</f>
        <v>0</v>
      </c>
      <c r="G57" s="143">
        <f>((E57*'Drop Down Select'!$I$12)+(F57*'Drop Down Select'!$K$12))</f>
        <v>0</v>
      </c>
      <c r="H57" s="171">
        <f>(IFERROR(VLOOKUP('Portfolio Composition'!$A$7,'Portfolio Composition'!$A$5:$K$7,(MATCH(A57,'Portfolio Composition'!$A$4:$K$4,0)),0),1))*'Portfolio Composition'!G63</f>
        <v>0</v>
      </c>
      <c r="I57" s="143">
        <f>'Portfolio Composition'!C63*H57</f>
        <v>0</v>
      </c>
      <c r="J57" s="143">
        <f>'Portfolio Composition'!D63*H57</f>
        <v>0</v>
      </c>
      <c r="K57" s="143">
        <f>((I57*'Drop Down Select'!$I$12)+(J57*'Drop Down Select'!$K$12))</f>
        <v>0</v>
      </c>
      <c r="L57" s="49">
        <f>IFERROR(K57/VLOOKUP('Sub-Portfolio Summary'!$A$13,'Sub-Portfolio Summary'!$A$4:$K$20,MATCH(A57,'Sub-Portfolio Summary'!$A$3:$K$3,0),0), 0)</f>
        <v>0</v>
      </c>
      <c r="M57" s="150">
        <f>'Portfolio Composition'!F63*'Measure Summary'!L57</f>
        <v>0</v>
      </c>
    </row>
    <row r="58" spans="1:13" x14ac:dyDescent="0.25">
      <c r="A58" s="171">
        <f>'Portfolio Composition'!A64</f>
        <v>0</v>
      </c>
      <c r="B58" s="171">
        <f>'Portfolio Composition'!B64</f>
        <v>0</v>
      </c>
      <c r="C58" s="171">
        <f>IFERROR(VLOOKUP('Portfolio Composition'!$A$7, 'Portfolio Composition'!$A$4:$K$7, MATCH(A58,'Portfolio Composition'!$A$4:$K$4,0),0), 0)</f>
        <v>0</v>
      </c>
      <c r="D58" s="171">
        <f>'Portfolio Composition'!G64</f>
        <v>0</v>
      </c>
      <c r="E58" s="143">
        <f>'Portfolio Composition'!C64*'Portfolio Composition'!G64</f>
        <v>0</v>
      </c>
      <c r="F58" s="143">
        <f>'Portfolio Composition'!D64*'Portfolio Composition'!G64</f>
        <v>0</v>
      </c>
      <c r="G58" s="143">
        <f>((E58*'Drop Down Select'!$I$12)+(F58*'Drop Down Select'!$K$12))</f>
        <v>0</v>
      </c>
      <c r="H58" s="171">
        <f>(IFERROR(VLOOKUP('Portfolio Composition'!$A$7,'Portfolio Composition'!$A$5:$K$7,(MATCH(A58,'Portfolio Composition'!$A$4:$K$4,0)),0),1))*'Portfolio Composition'!G64</f>
        <v>0</v>
      </c>
      <c r="I58" s="143">
        <f>'Portfolio Composition'!C64*H58</f>
        <v>0</v>
      </c>
      <c r="J58" s="143">
        <f>'Portfolio Composition'!D64*H58</f>
        <v>0</v>
      </c>
      <c r="K58" s="143">
        <f>((I58*'Drop Down Select'!$I$12)+(J58*'Drop Down Select'!$K$12))</f>
        <v>0</v>
      </c>
      <c r="L58" s="49">
        <f>IFERROR(K58/VLOOKUP('Sub-Portfolio Summary'!$A$13,'Sub-Portfolio Summary'!$A$4:$K$20,MATCH(A58,'Sub-Portfolio Summary'!$A$3:$K$3,0),0), 0)</f>
        <v>0</v>
      </c>
      <c r="M58" s="150">
        <f>'Portfolio Composition'!F64*'Measure Summary'!L58</f>
        <v>0</v>
      </c>
    </row>
    <row r="59" spans="1:13" x14ac:dyDescent="0.25">
      <c r="A59" s="171">
        <f>'Portfolio Composition'!A65</f>
        <v>0</v>
      </c>
      <c r="B59" s="171">
        <f>'Portfolio Composition'!B65</f>
        <v>0</v>
      </c>
      <c r="C59" s="171">
        <f>IFERROR(VLOOKUP('Portfolio Composition'!$A$7, 'Portfolio Composition'!$A$4:$K$7, MATCH(A59,'Portfolio Composition'!$A$4:$K$4,0),0), 0)</f>
        <v>0</v>
      </c>
      <c r="D59" s="171">
        <f>'Portfolio Composition'!G65</f>
        <v>0</v>
      </c>
      <c r="E59" s="143">
        <f>'Portfolio Composition'!C65*'Portfolio Composition'!G65</f>
        <v>0</v>
      </c>
      <c r="F59" s="143">
        <f>'Portfolio Composition'!D65*'Portfolio Composition'!G65</f>
        <v>0</v>
      </c>
      <c r="G59" s="143">
        <f>((E59*'Drop Down Select'!$I$12)+(F59*'Drop Down Select'!$K$12))</f>
        <v>0</v>
      </c>
      <c r="H59" s="171">
        <f>(IFERROR(VLOOKUP('Portfolio Composition'!$A$7,'Portfolio Composition'!$A$5:$K$7,(MATCH(A59,'Portfolio Composition'!$A$4:$K$4,0)),0),1))*'Portfolio Composition'!G65</f>
        <v>0</v>
      </c>
      <c r="I59" s="143">
        <f>'Portfolio Composition'!C65*H59</f>
        <v>0</v>
      </c>
      <c r="J59" s="143">
        <f>'Portfolio Composition'!D65*H59</f>
        <v>0</v>
      </c>
      <c r="K59" s="143">
        <f>((I59*'Drop Down Select'!$I$12)+(J59*'Drop Down Select'!$K$12))</f>
        <v>0</v>
      </c>
      <c r="L59" s="49">
        <f>IFERROR(K59/VLOOKUP('Sub-Portfolio Summary'!$A$13,'Sub-Portfolio Summary'!$A$4:$K$20,MATCH(A59,'Sub-Portfolio Summary'!$A$3:$K$3,0),0), 0)</f>
        <v>0</v>
      </c>
      <c r="M59" s="150">
        <f>'Portfolio Composition'!F65*'Measure Summary'!L59</f>
        <v>0</v>
      </c>
    </row>
    <row r="60" spans="1:13" x14ac:dyDescent="0.25">
      <c r="A60" s="171">
        <f>'Portfolio Composition'!A66</f>
        <v>0</v>
      </c>
      <c r="B60" s="171">
        <f>'Portfolio Composition'!B66</f>
        <v>0</v>
      </c>
      <c r="C60" s="171">
        <f>IFERROR(VLOOKUP('Portfolio Composition'!$A$7, 'Portfolio Composition'!$A$4:$K$7, MATCH(A60,'Portfolio Composition'!$A$4:$K$4,0),0), 0)</f>
        <v>0</v>
      </c>
      <c r="D60" s="171">
        <f>'Portfolio Composition'!G66</f>
        <v>0</v>
      </c>
      <c r="E60" s="143">
        <f>'Portfolio Composition'!C66*'Portfolio Composition'!G66</f>
        <v>0</v>
      </c>
      <c r="F60" s="143">
        <f>'Portfolio Composition'!D66*'Portfolio Composition'!G66</f>
        <v>0</v>
      </c>
      <c r="G60" s="143">
        <f>((E60*'Drop Down Select'!$I$12)+(F60*'Drop Down Select'!$K$12))</f>
        <v>0</v>
      </c>
      <c r="H60" s="171">
        <f>(IFERROR(VLOOKUP('Portfolio Composition'!$A$7,'Portfolio Composition'!$A$5:$K$7,(MATCH(A60,'Portfolio Composition'!$A$4:$K$4,0)),0),1))*'Portfolio Composition'!G66</f>
        <v>0</v>
      </c>
      <c r="I60" s="143">
        <f>'Portfolio Composition'!C66*H60</f>
        <v>0</v>
      </c>
      <c r="J60" s="143">
        <f>'Portfolio Composition'!D66*H60</f>
        <v>0</v>
      </c>
      <c r="K60" s="143">
        <f>((I60*'Drop Down Select'!$I$12)+(J60*'Drop Down Select'!$K$12))</f>
        <v>0</v>
      </c>
      <c r="L60" s="49">
        <f>IFERROR(K60/VLOOKUP('Sub-Portfolio Summary'!$A$13,'Sub-Portfolio Summary'!$A$4:$K$20,MATCH(A60,'Sub-Portfolio Summary'!$A$3:$K$3,0),0), 0)</f>
        <v>0</v>
      </c>
      <c r="M60" s="150">
        <f>'Portfolio Composition'!F66*'Measure Summary'!L60</f>
        <v>0</v>
      </c>
    </row>
    <row r="61" spans="1:13" x14ac:dyDescent="0.25">
      <c r="A61" s="171">
        <f>'Portfolio Composition'!A67</f>
        <v>0</v>
      </c>
      <c r="B61" s="171">
        <f>'Portfolio Composition'!B67</f>
        <v>0</v>
      </c>
      <c r="C61" s="171">
        <f>IFERROR(VLOOKUP('Portfolio Composition'!$A$7, 'Portfolio Composition'!$A$4:$K$7, MATCH(A61,'Portfolio Composition'!$A$4:$K$4,0),0), 0)</f>
        <v>0</v>
      </c>
      <c r="D61" s="171">
        <f>'Portfolio Composition'!G67</f>
        <v>0</v>
      </c>
      <c r="E61" s="143">
        <f>'Portfolio Composition'!C67*'Portfolio Composition'!G67</f>
        <v>0</v>
      </c>
      <c r="F61" s="143">
        <f>'Portfolio Composition'!D67*'Portfolio Composition'!G67</f>
        <v>0</v>
      </c>
      <c r="G61" s="143">
        <f>((E61*'Drop Down Select'!$I$12)+(F61*'Drop Down Select'!$K$12))</f>
        <v>0</v>
      </c>
      <c r="H61" s="171">
        <f>(IFERROR(VLOOKUP('Portfolio Composition'!$A$7,'Portfolio Composition'!$A$5:$K$7,(MATCH(A61,'Portfolio Composition'!$A$4:$K$4,0)),0),1))*'Portfolio Composition'!G67</f>
        <v>0</v>
      </c>
      <c r="I61" s="143">
        <f>'Portfolio Composition'!C67*H61</f>
        <v>0</v>
      </c>
      <c r="J61" s="143">
        <f>'Portfolio Composition'!D67*H61</f>
        <v>0</v>
      </c>
      <c r="K61" s="143">
        <f>((I61*'Drop Down Select'!$I$12)+(J61*'Drop Down Select'!$K$12))</f>
        <v>0</v>
      </c>
      <c r="L61" s="49">
        <f>IFERROR(K61/VLOOKUP('Sub-Portfolio Summary'!$A$13,'Sub-Portfolio Summary'!$A$4:$K$20,MATCH(A61,'Sub-Portfolio Summary'!$A$3:$K$3,0),0), 0)</f>
        <v>0</v>
      </c>
      <c r="M61" s="150">
        <f>'Portfolio Composition'!F67*'Measure Summary'!L61</f>
        <v>0</v>
      </c>
    </row>
    <row r="62" spans="1:13" x14ac:dyDescent="0.25">
      <c r="A62" s="171">
        <f>'Portfolio Composition'!A68</f>
        <v>0</v>
      </c>
      <c r="B62" s="171">
        <f>'Portfolio Composition'!B68</f>
        <v>0</v>
      </c>
      <c r="C62" s="171">
        <f>IFERROR(VLOOKUP('Portfolio Composition'!$A$7, 'Portfolio Composition'!$A$4:$K$7, MATCH(A62,'Portfolio Composition'!$A$4:$K$4,0),0), 0)</f>
        <v>0</v>
      </c>
      <c r="D62" s="171">
        <f>'Portfolio Composition'!G68</f>
        <v>0</v>
      </c>
      <c r="E62" s="143">
        <f>'Portfolio Composition'!C68*'Portfolio Composition'!G68</f>
        <v>0</v>
      </c>
      <c r="F62" s="143">
        <f>'Portfolio Composition'!D68*'Portfolio Composition'!G68</f>
        <v>0</v>
      </c>
      <c r="G62" s="143">
        <f>((E62*'Drop Down Select'!$I$12)+(F62*'Drop Down Select'!$K$12))</f>
        <v>0</v>
      </c>
      <c r="H62" s="171">
        <f>(IFERROR(VLOOKUP('Portfolio Composition'!$A$7,'Portfolio Composition'!$A$5:$K$7,(MATCH(A62,'Portfolio Composition'!$A$4:$K$4,0)),0),1))*'Portfolio Composition'!G68</f>
        <v>0</v>
      </c>
      <c r="I62" s="143">
        <f>'Portfolio Composition'!C68*H62</f>
        <v>0</v>
      </c>
      <c r="J62" s="143">
        <f>'Portfolio Composition'!D68*H62</f>
        <v>0</v>
      </c>
      <c r="K62" s="143">
        <f>((I62*'Drop Down Select'!$I$12)+(J62*'Drop Down Select'!$K$12))</f>
        <v>0</v>
      </c>
      <c r="L62" s="49">
        <f>IFERROR(K62/VLOOKUP('Sub-Portfolio Summary'!$A$13,'Sub-Portfolio Summary'!$A$4:$K$20,MATCH(A62,'Sub-Portfolio Summary'!$A$3:$K$3,0),0), 0)</f>
        <v>0</v>
      </c>
      <c r="M62" s="150">
        <f>'Portfolio Composition'!F68*'Measure Summary'!L62</f>
        <v>0</v>
      </c>
    </row>
    <row r="63" spans="1:13" x14ac:dyDescent="0.25">
      <c r="A63" s="171">
        <f>'Portfolio Composition'!A69</f>
        <v>0</v>
      </c>
      <c r="B63" s="171">
        <f>'Portfolio Composition'!B69</f>
        <v>0</v>
      </c>
      <c r="C63" s="171">
        <f>IFERROR(VLOOKUP('Portfolio Composition'!$A$7, 'Portfolio Composition'!$A$4:$K$7, MATCH(A63,'Portfolio Composition'!$A$4:$K$4,0),0), 0)</f>
        <v>0</v>
      </c>
      <c r="D63" s="171">
        <f>'Portfolio Composition'!G69</f>
        <v>0</v>
      </c>
      <c r="E63" s="143">
        <f>'Portfolio Composition'!C69*'Portfolio Composition'!G69</f>
        <v>0</v>
      </c>
      <c r="F63" s="143">
        <f>'Portfolio Composition'!D69*'Portfolio Composition'!G69</f>
        <v>0</v>
      </c>
      <c r="G63" s="143">
        <f>((E63*'Drop Down Select'!$I$12)+(F63*'Drop Down Select'!$K$12))</f>
        <v>0</v>
      </c>
      <c r="H63" s="171">
        <f>(IFERROR(VLOOKUP('Portfolio Composition'!$A$7,'Portfolio Composition'!$A$5:$K$7,(MATCH(A63,'Portfolio Composition'!$A$4:$K$4,0)),0),1))*'Portfolio Composition'!G69</f>
        <v>0</v>
      </c>
      <c r="I63" s="143">
        <f>'Portfolio Composition'!C69*H63</f>
        <v>0</v>
      </c>
      <c r="J63" s="143">
        <f>'Portfolio Composition'!D69*H63</f>
        <v>0</v>
      </c>
      <c r="K63" s="143">
        <f>((I63*'Drop Down Select'!$I$12)+(J63*'Drop Down Select'!$K$12))</f>
        <v>0</v>
      </c>
      <c r="L63" s="49">
        <f>IFERROR(K63/VLOOKUP('Sub-Portfolio Summary'!$A$13,'Sub-Portfolio Summary'!$A$4:$K$20,MATCH(A63,'Sub-Portfolio Summary'!$A$3:$K$3,0),0), 0)</f>
        <v>0</v>
      </c>
      <c r="M63" s="150">
        <f>'Portfolio Composition'!F69*'Measure Summary'!L63</f>
        <v>0</v>
      </c>
    </row>
    <row r="64" spans="1:13" x14ac:dyDescent="0.25">
      <c r="A64" s="171">
        <f>'Portfolio Composition'!A70</f>
        <v>0</v>
      </c>
      <c r="B64" s="171">
        <f>'Portfolio Composition'!B70</f>
        <v>0</v>
      </c>
      <c r="C64" s="171">
        <f>IFERROR(VLOOKUP('Portfolio Composition'!$A$7, 'Portfolio Composition'!$A$4:$K$7, MATCH(A64,'Portfolio Composition'!$A$4:$K$4,0),0), 0)</f>
        <v>0</v>
      </c>
      <c r="D64" s="171">
        <f>'Portfolio Composition'!G70</f>
        <v>0</v>
      </c>
      <c r="E64" s="143">
        <f>'Portfolio Composition'!C70*'Portfolio Composition'!G70</f>
        <v>0</v>
      </c>
      <c r="F64" s="143">
        <f>'Portfolio Composition'!D70*'Portfolio Composition'!G70</f>
        <v>0</v>
      </c>
      <c r="G64" s="143">
        <f>((E64*'Drop Down Select'!$I$12)+(F64*'Drop Down Select'!$K$12))</f>
        <v>0</v>
      </c>
      <c r="H64" s="171">
        <f>(IFERROR(VLOOKUP('Portfolio Composition'!$A$7,'Portfolio Composition'!$A$5:$K$7,(MATCH(A64,'Portfolio Composition'!$A$4:$K$4,0)),0),1))*'Portfolio Composition'!G70</f>
        <v>0</v>
      </c>
      <c r="I64" s="143">
        <f>'Portfolio Composition'!C70*H64</f>
        <v>0</v>
      </c>
      <c r="J64" s="143">
        <f>'Portfolio Composition'!D70*H64</f>
        <v>0</v>
      </c>
      <c r="K64" s="143">
        <f>((I64*'Drop Down Select'!$I$12)+(J64*'Drop Down Select'!$K$12))</f>
        <v>0</v>
      </c>
      <c r="L64" s="49">
        <f>IFERROR(K64/VLOOKUP('Sub-Portfolio Summary'!$A$13,'Sub-Portfolio Summary'!$A$4:$K$20,MATCH(A64,'Sub-Portfolio Summary'!$A$3:$K$3,0),0), 0)</f>
        <v>0</v>
      </c>
      <c r="M64" s="150">
        <f>'Portfolio Composition'!F70*'Measure Summary'!L64</f>
        <v>0</v>
      </c>
    </row>
    <row r="65" spans="1:13" x14ac:dyDescent="0.25">
      <c r="A65" s="171">
        <f>'Portfolio Composition'!A71</f>
        <v>0</v>
      </c>
      <c r="B65" s="171">
        <f>'Portfolio Composition'!B71</f>
        <v>0</v>
      </c>
      <c r="C65" s="171">
        <f>IFERROR(VLOOKUP('Portfolio Composition'!$A$7, 'Portfolio Composition'!$A$4:$K$7, MATCH(A65,'Portfolio Composition'!$A$4:$K$4,0),0), 0)</f>
        <v>0</v>
      </c>
      <c r="D65" s="171">
        <f>'Portfolio Composition'!G71</f>
        <v>0</v>
      </c>
      <c r="E65" s="143">
        <f>'Portfolio Composition'!C71*'Portfolio Composition'!G71</f>
        <v>0</v>
      </c>
      <c r="F65" s="143">
        <f>'Portfolio Composition'!D71*'Portfolio Composition'!G71</f>
        <v>0</v>
      </c>
      <c r="G65" s="143">
        <f>((E65*'Drop Down Select'!$I$12)+(F65*'Drop Down Select'!$K$12))</f>
        <v>0</v>
      </c>
      <c r="H65" s="171">
        <f>(IFERROR(VLOOKUP('Portfolio Composition'!$A$7,'Portfolio Composition'!$A$5:$K$7,(MATCH(A65,'Portfolio Composition'!$A$4:$K$4,0)),0),1))*'Portfolio Composition'!G71</f>
        <v>0</v>
      </c>
      <c r="I65" s="143">
        <f>'Portfolio Composition'!C71*H65</f>
        <v>0</v>
      </c>
      <c r="J65" s="143">
        <f>'Portfolio Composition'!D71*H65</f>
        <v>0</v>
      </c>
      <c r="K65" s="143">
        <f>((I65*'Drop Down Select'!$I$12)+(J65*'Drop Down Select'!$K$12))</f>
        <v>0</v>
      </c>
      <c r="L65" s="49">
        <f>IFERROR(K65/VLOOKUP('Sub-Portfolio Summary'!$A$13,'Sub-Portfolio Summary'!$A$4:$K$20,MATCH(A65,'Sub-Portfolio Summary'!$A$3:$K$3,0),0), 0)</f>
        <v>0</v>
      </c>
      <c r="M65" s="150">
        <f>'Portfolio Composition'!F71*'Measure Summary'!L65</f>
        <v>0</v>
      </c>
    </row>
    <row r="66" spans="1:13" x14ac:dyDescent="0.25">
      <c r="A66" s="171">
        <f>'Portfolio Composition'!A72</f>
        <v>0</v>
      </c>
      <c r="B66" s="171">
        <f>'Portfolio Composition'!B72</f>
        <v>0</v>
      </c>
      <c r="C66" s="171">
        <f>IFERROR(VLOOKUP('Portfolio Composition'!$A$7, 'Portfolio Composition'!$A$4:$K$7, MATCH(A66,'Portfolio Composition'!$A$4:$K$4,0),0), 0)</f>
        <v>0</v>
      </c>
      <c r="D66" s="171">
        <f>'Portfolio Composition'!G72</f>
        <v>0</v>
      </c>
      <c r="E66" s="143">
        <f>'Portfolio Composition'!C72*'Portfolio Composition'!G72</f>
        <v>0</v>
      </c>
      <c r="F66" s="143">
        <f>'Portfolio Composition'!D72*'Portfolio Composition'!G72</f>
        <v>0</v>
      </c>
      <c r="G66" s="143">
        <f>((E66*'Drop Down Select'!$I$12)+(F66*'Drop Down Select'!$K$12))</f>
        <v>0</v>
      </c>
      <c r="H66" s="171">
        <f>(IFERROR(VLOOKUP('Portfolio Composition'!$A$7,'Portfolio Composition'!$A$5:$K$7,(MATCH(A66,'Portfolio Composition'!$A$4:$K$4,0)),0),1))*'Portfolio Composition'!G72</f>
        <v>0</v>
      </c>
      <c r="I66" s="143">
        <f>'Portfolio Composition'!C72*H66</f>
        <v>0</v>
      </c>
      <c r="J66" s="143">
        <f>'Portfolio Composition'!D72*H66</f>
        <v>0</v>
      </c>
      <c r="K66" s="143">
        <f>((I66*'Drop Down Select'!$I$12)+(J66*'Drop Down Select'!$K$12))</f>
        <v>0</v>
      </c>
      <c r="L66" s="49">
        <f>IFERROR(K66/VLOOKUP('Sub-Portfolio Summary'!$A$13,'Sub-Portfolio Summary'!$A$4:$K$20,MATCH(A66,'Sub-Portfolio Summary'!$A$3:$K$3,0),0), 0)</f>
        <v>0</v>
      </c>
      <c r="M66" s="150">
        <f>'Portfolio Composition'!F72*'Measure Summary'!L66</f>
        <v>0</v>
      </c>
    </row>
    <row r="67" spans="1:13" x14ac:dyDescent="0.25">
      <c r="A67" s="171">
        <f>'Portfolio Composition'!A73</f>
        <v>0</v>
      </c>
      <c r="B67" s="171">
        <f>'Portfolio Composition'!B73</f>
        <v>0</v>
      </c>
      <c r="C67" s="171">
        <f>IFERROR(VLOOKUP('Portfolio Composition'!$A$7, 'Portfolio Composition'!$A$4:$K$7, MATCH(A67,'Portfolio Composition'!$A$4:$K$4,0),0), 0)</f>
        <v>0</v>
      </c>
      <c r="D67" s="171">
        <f>'Portfolio Composition'!G73</f>
        <v>0</v>
      </c>
      <c r="E67" s="143">
        <f>'Portfolio Composition'!C73*'Portfolio Composition'!G73</f>
        <v>0</v>
      </c>
      <c r="F67" s="143">
        <f>'Portfolio Composition'!D73*'Portfolio Composition'!G73</f>
        <v>0</v>
      </c>
      <c r="G67" s="143">
        <f>((E67*'Drop Down Select'!$I$12)+(F67*'Drop Down Select'!$K$12))</f>
        <v>0</v>
      </c>
      <c r="H67" s="171">
        <f>(IFERROR(VLOOKUP('Portfolio Composition'!$A$7,'Portfolio Composition'!$A$5:$K$7,(MATCH(A67,'Portfolio Composition'!$A$4:$K$4,0)),0),1))*'Portfolio Composition'!G73</f>
        <v>0</v>
      </c>
      <c r="I67" s="143">
        <f>'Portfolio Composition'!C73*H67</f>
        <v>0</v>
      </c>
      <c r="J67" s="143">
        <f>'Portfolio Composition'!D73*H67</f>
        <v>0</v>
      </c>
      <c r="K67" s="143">
        <f>((I67*'Drop Down Select'!$I$12)+(J67*'Drop Down Select'!$K$12))</f>
        <v>0</v>
      </c>
      <c r="L67" s="49">
        <f>IFERROR(K67/VLOOKUP('Sub-Portfolio Summary'!$A$13,'Sub-Portfolio Summary'!$A$4:$K$20,MATCH(A67,'Sub-Portfolio Summary'!$A$3:$K$3,0),0), 0)</f>
        <v>0</v>
      </c>
      <c r="M67" s="150">
        <f>'Portfolio Composition'!F73*'Measure Summary'!L67</f>
        <v>0</v>
      </c>
    </row>
    <row r="68" spans="1:13" x14ac:dyDescent="0.25">
      <c r="A68" s="171">
        <f>'Portfolio Composition'!A74</f>
        <v>0</v>
      </c>
      <c r="B68" s="171">
        <f>'Portfolio Composition'!B74</f>
        <v>0</v>
      </c>
      <c r="C68" s="171">
        <f>IFERROR(VLOOKUP('Portfolio Composition'!$A$7, 'Portfolio Composition'!$A$4:$K$7, MATCH(A68,'Portfolio Composition'!$A$4:$K$4,0),0), 0)</f>
        <v>0</v>
      </c>
      <c r="D68" s="171">
        <f>'Portfolio Composition'!G74</f>
        <v>0</v>
      </c>
      <c r="E68" s="143">
        <f>'Portfolio Composition'!C74*'Portfolio Composition'!G74</f>
        <v>0</v>
      </c>
      <c r="F68" s="143">
        <f>'Portfolio Composition'!D74*'Portfolio Composition'!G74</f>
        <v>0</v>
      </c>
      <c r="G68" s="143">
        <f>((E68*'Drop Down Select'!$I$12)+(F68*'Drop Down Select'!$K$12))</f>
        <v>0</v>
      </c>
      <c r="H68" s="171">
        <f>(IFERROR(VLOOKUP('Portfolio Composition'!$A$7,'Portfolio Composition'!$A$5:$K$7,(MATCH(A68,'Portfolio Composition'!$A$4:$K$4,0)),0),1))*'Portfolio Composition'!G74</f>
        <v>0</v>
      </c>
      <c r="I68" s="143">
        <f>'Portfolio Composition'!C74*H68</f>
        <v>0</v>
      </c>
      <c r="J68" s="143">
        <f>'Portfolio Composition'!D74*H68</f>
        <v>0</v>
      </c>
      <c r="K68" s="143">
        <f>((I68*'Drop Down Select'!$I$12)+(J68*'Drop Down Select'!$K$12))</f>
        <v>0</v>
      </c>
      <c r="L68" s="49">
        <f>IFERROR(K68/VLOOKUP('Sub-Portfolio Summary'!$A$13,'Sub-Portfolio Summary'!$A$4:$K$20,MATCH(A68,'Sub-Portfolio Summary'!$A$3:$K$3,0),0), 0)</f>
        <v>0</v>
      </c>
      <c r="M68" s="150">
        <f>'Portfolio Composition'!F74*'Measure Summary'!L68</f>
        <v>0</v>
      </c>
    </row>
    <row r="69" spans="1:13" x14ac:dyDescent="0.25">
      <c r="A69" s="171">
        <f>'Portfolio Composition'!A75</f>
        <v>0</v>
      </c>
      <c r="B69" s="171">
        <f>'Portfolio Composition'!B75</f>
        <v>0</v>
      </c>
      <c r="C69" s="171">
        <f>IFERROR(VLOOKUP('Portfolio Composition'!$A$7, 'Portfolio Composition'!$A$4:$K$7, MATCH(A69,'Portfolio Composition'!$A$4:$K$4,0),0), 0)</f>
        <v>0</v>
      </c>
      <c r="D69" s="171">
        <f>'Portfolio Composition'!G75</f>
        <v>0</v>
      </c>
      <c r="E69" s="143">
        <f>'Portfolio Composition'!C75*'Portfolio Composition'!G75</f>
        <v>0</v>
      </c>
      <c r="F69" s="143">
        <f>'Portfolio Composition'!D75*'Portfolio Composition'!G75</f>
        <v>0</v>
      </c>
      <c r="G69" s="143">
        <f>((E69*'Drop Down Select'!$I$12)+(F69*'Drop Down Select'!$K$12))</f>
        <v>0</v>
      </c>
      <c r="H69" s="171">
        <f>(IFERROR(VLOOKUP('Portfolio Composition'!$A$7,'Portfolio Composition'!$A$5:$K$7,(MATCH(A69,'Portfolio Composition'!$A$4:$K$4,0)),0),1))*'Portfolio Composition'!G75</f>
        <v>0</v>
      </c>
      <c r="I69" s="143">
        <f>'Portfolio Composition'!C75*H69</f>
        <v>0</v>
      </c>
      <c r="J69" s="143">
        <f>'Portfolio Composition'!D75*H69</f>
        <v>0</v>
      </c>
      <c r="K69" s="143">
        <f>((I69*'Drop Down Select'!$I$12)+(J69*'Drop Down Select'!$K$12))</f>
        <v>0</v>
      </c>
      <c r="L69" s="49">
        <f>IFERROR(K69/VLOOKUP('Sub-Portfolio Summary'!$A$13,'Sub-Portfolio Summary'!$A$4:$K$20,MATCH(A69,'Sub-Portfolio Summary'!$A$3:$K$3,0),0), 0)</f>
        <v>0</v>
      </c>
      <c r="M69" s="150">
        <f>'Portfolio Composition'!F75*'Measure Summary'!L69</f>
        <v>0</v>
      </c>
    </row>
    <row r="70" spans="1:13" x14ac:dyDescent="0.25">
      <c r="A70" s="171">
        <f>'Portfolio Composition'!A76</f>
        <v>0</v>
      </c>
      <c r="B70" s="171">
        <f>'Portfolio Composition'!B76</f>
        <v>0</v>
      </c>
      <c r="C70" s="171">
        <f>IFERROR(VLOOKUP('Portfolio Composition'!$A$7, 'Portfolio Composition'!$A$4:$K$7, MATCH(A70,'Portfolio Composition'!$A$4:$K$4,0),0), 0)</f>
        <v>0</v>
      </c>
      <c r="D70" s="171">
        <f>'Portfolio Composition'!G76</f>
        <v>0</v>
      </c>
      <c r="E70" s="143">
        <f>'Portfolio Composition'!C76*'Portfolio Composition'!G76</f>
        <v>0</v>
      </c>
      <c r="F70" s="143">
        <f>'Portfolio Composition'!D76*'Portfolio Composition'!G76</f>
        <v>0</v>
      </c>
      <c r="G70" s="143">
        <f>((E70*'Drop Down Select'!$I$12)+(F70*'Drop Down Select'!$K$12))</f>
        <v>0</v>
      </c>
      <c r="H70" s="171">
        <f>(IFERROR(VLOOKUP('Portfolio Composition'!$A$7,'Portfolio Composition'!$A$5:$K$7,(MATCH(A70,'Portfolio Composition'!$A$4:$K$4,0)),0),1))*'Portfolio Composition'!G76</f>
        <v>0</v>
      </c>
      <c r="I70" s="143">
        <f>'Portfolio Composition'!C76*H70</f>
        <v>0</v>
      </c>
      <c r="J70" s="143">
        <f>'Portfolio Composition'!D76*H70</f>
        <v>0</v>
      </c>
      <c r="K70" s="143">
        <f>((I70*'Drop Down Select'!$I$12)+(J70*'Drop Down Select'!$K$12))</f>
        <v>0</v>
      </c>
      <c r="L70" s="49">
        <f>IFERROR(K70/VLOOKUP('Sub-Portfolio Summary'!$A$13,'Sub-Portfolio Summary'!$A$4:$K$20,MATCH(A70,'Sub-Portfolio Summary'!$A$3:$K$3,0),0), 0)</f>
        <v>0</v>
      </c>
      <c r="M70" s="150">
        <f>'Portfolio Composition'!F76*'Measure Summary'!L70</f>
        <v>0</v>
      </c>
    </row>
    <row r="71" spans="1:13" x14ac:dyDescent="0.25">
      <c r="A71" s="171">
        <f>'Portfolio Composition'!A77</f>
        <v>0</v>
      </c>
      <c r="B71" s="171">
        <f>'Portfolio Composition'!B77</f>
        <v>0</v>
      </c>
      <c r="C71" s="171">
        <f>IFERROR(VLOOKUP('Portfolio Composition'!$A$7, 'Portfolio Composition'!$A$4:$K$7, MATCH(A71,'Portfolio Composition'!$A$4:$K$4,0),0), 0)</f>
        <v>0</v>
      </c>
      <c r="D71" s="171">
        <f>'Portfolio Composition'!G77</f>
        <v>0</v>
      </c>
      <c r="E71" s="143">
        <f>'Portfolio Composition'!C77*'Portfolio Composition'!G77</f>
        <v>0</v>
      </c>
      <c r="F71" s="143">
        <f>'Portfolio Composition'!D77*'Portfolio Composition'!G77</f>
        <v>0</v>
      </c>
      <c r="G71" s="143">
        <f>((E71*'Drop Down Select'!$I$12)+(F71*'Drop Down Select'!$K$12))</f>
        <v>0</v>
      </c>
      <c r="H71" s="171">
        <f>(IFERROR(VLOOKUP('Portfolio Composition'!$A$7,'Portfolio Composition'!$A$5:$K$7,(MATCH(A71,'Portfolio Composition'!$A$4:$K$4,0)),0),1))*'Portfolio Composition'!G77</f>
        <v>0</v>
      </c>
      <c r="I71" s="143">
        <f>'Portfolio Composition'!C77*H71</f>
        <v>0</v>
      </c>
      <c r="J71" s="143">
        <f>'Portfolio Composition'!D77*H71</f>
        <v>0</v>
      </c>
      <c r="K71" s="143">
        <f>((I71*'Drop Down Select'!$I$12)+(J71*'Drop Down Select'!$K$12))</f>
        <v>0</v>
      </c>
      <c r="L71" s="49">
        <f>IFERROR(K71/VLOOKUP('Sub-Portfolio Summary'!$A$13,'Sub-Portfolio Summary'!$A$4:$K$20,MATCH(A71,'Sub-Portfolio Summary'!$A$3:$K$3,0),0), 0)</f>
        <v>0</v>
      </c>
      <c r="M71" s="150">
        <f>'Portfolio Composition'!F77*'Measure Summary'!L71</f>
        <v>0</v>
      </c>
    </row>
    <row r="72" spans="1:13" x14ac:dyDescent="0.25">
      <c r="A72" s="171">
        <f>'Portfolio Composition'!A78</f>
        <v>0</v>
      </c>
      <c r="B72" s="171">
        <f>'Portfolio Composition'!B78</f>
        <v>0</v>
      </c>
      <c r="C72" s="171">
        <f>IFERROR(VLOOKUP('Portfolio Composition'!$A$7, 'Portfolio Composition'!$A$4:$K$7, MATCH(A72,'Portfolio Composition'!$A$4:$K$4,0),0), 0)</f>
        <v>0</v>
      </c>
      <c r="D72" s="171">
        <f>'Portfolio Composition'!G78</f>
        <v>0</v>
      </c>
      <c r="E72" s="143">
        <f>'Portfolio Composition'!C78*'Portfolio Composition'!G78</f>
        <v>0</v>
      </c>
      <c r="F72" s="143">
        <f>'Portfolio Composition'!D78*'Portfolio Composition'!G78</f>
        <v>0</v>
      </c>
      <c r="G72" s="143">
        <f>((E72*'Drop Down Select'!$I$12)+(F72*'Drop Down Select'!$K$12))</f>
        <v>0</v>
      </c>
      <c r="H72" s="171">
        <f>(IFERROR(VLOOKUP('Portfolio Composition'!$A$7,'Portfolio Composition'!$A$5:$K$7,(MATCH(A72,'Portfolio Composition'!$A$4:$K$4,0)),0),1))*'Portfolio Composition'!G78</f>
        <v>0</v>
      </c>
      <c r="I72" s="143">
        <f>'Portfolio Composition'!C78*H72</f>
        <v>0</v>
      </c>
      <c r="J72" s="143">
        <f>'Portfolio Composition'!D78*H72</f>
        <v>0</v>
      </c>
      <c r="K72" s="143">
        <f>((I72*'Drop Down Select'!$I$12)+(J72*'Drop Down Select'!$K$12))</f>
        <v>0</v>
      </c>
      <c r="L72" s="49">
        <f>IFERROR(K72/VLOOKUP('Sub-Portfolio Summary'!$A$13,'Sub-Portfolio Summary'!$A$4:$K$20,MATCH(A72,'Sub-Portfolio Summary'!$A$3:$K$3,0),0), 0)</f>
        <v>0</v>
      </c>
      <c r="M72" s="150">
        <f>'Portfolio Composition'!F78*'Measure Summary'!L72</f>
        <v>0</v>
      </c>
    </row>
    <row r="73" spans="1:13" x14ac:dyDescent="0.25">
      <c r="A73" s="171">
        <f>'Portfolio Composition'!A79</f>
        <v>0</v>
      </c>
      <c r="B73" s="171">
        <f>'Portfolio Composition'!B79</f>
        <v>0</v>
      </c>
      <c r="C73" s="171">
        <f>IFERROR(VLOOKUP('Portfolio Composition'!$A$7, 'Portfolio Composition'!$A$4:$K$7, MATCH(A73,'Portfolio Composition'!$A$4:$K$4,0),0), 0)</f>
        <v>0</v>
      </c>
      <c r="D73" s="171">
        <f>'Portfolio Composition'!G79</f>
        <v>0</v>
      </c>
      <c r="E73" s="143">
        <f>'Portfolio Composition'!C79*'Portfolio Composition'!G79</f>
        <v>0</v>
      </c>
      <c r="F73" s="143">
        <f>'Portfolio Composition'!D79*'Portfolio Composition'!G79</f>
        <v>0</v>
      </c>
      <c r="G73" s="143">
        <f>((E73*'Drop Down Select'!$I$12)+(F73*'Drop Down Select'!$K$12))</f>
        <v>0</v>
      </c>
      <c r="H73" s="171">
        <f>(IFERROR(VLOOKUP('Portfolio Composition'!$A$7,'Portfolio Composition'!$A$5:$K$7,(MATCH(A73,'Portfolio Composition'!$A$4:$K$4,0)),0),1))*'Portfolio Composition'!G79</f>
        <v>0</v>
      </c>
      <c r="I73" s="143">
        <f>'Portfolio Composition'!C79*H73</f>
        <v>0</v>
      </c>
      <c r="J73" s="143">
        <f>'Portfolio Composition'!D79*H73</f>
        <v>0</v>
      </c>
      <c r="K73" s="143">
        <f>((I73*'Drop Down Select'!$I$12)+(J73*'Drop Down Select'!$K$12))</f>
        <v>0</v>
      </c>
      <c r="L73" s="49">
        <f>IFERROR(K73/VLOOKUP('Sub-Portfolio Summary'!$A$13,'Sub-Portfolio Summary'!$A$4:$K$20,MATCH(A73,'Sub-Portfolio Summary'!$A$3:$K$3,0),0), 0)</f>
        <v>0</v>
      </c>
      <c r="M73" s="150">
        <f>'Portfolio Composition'!F79*'Measure Summary'!L73</f>
        <v>0</v>
      </c>
    </row>
    <row r="74" spans="1:13" x14ac:dyDescent="0.25">
      <c r="A74" s="171">
        <f>'Portfolio Composition'!A80</f>
        <v>0</v>
      </c>
      <c r="B74" s="171">
        <f>'Portfolio Composition'!B80</f>
        <v>0</v>
      </c>
      <c r="C74" s="171">
        <f>IFERROR(VLOOKUP('Portfolio Composition'!$A$7, 'Portfolio Composition'!$A$4:$K$7, MATCH(A74,'Portfolio Composition'!$A$4:$K$4,0),0), 0)</f>
        <v>0</v>
      </c>
      <c r="D74" s="171">
        <f>'Portfolio Composition'!G80</f>
        <v>0</v>
      </c>
      <c r="E74" s="143">
        <f>'Portfolio Composition'!C80*'Portfolio Composition'!G80</f>
        <v>0</v>
      </c>
      <c r="F74" s="143">
        <f>'Portfolio Composition'!D80*'Portfolio Composition'!G80</f>
        <v>0</v>
      </c>
      <c r="G74" s="143">
        <f>((E74*'Drop Down Select'!$I$12)+(F74*'Drop Down Select'!$K$12))</f>
        <v>0</v>
      </c>
      <c r="H74" s="171">
        <f>(IFERROR(VLOOKUP('Portfolio Composition'!$A$7,'Portfolio Composition'!$A$5:$K$7,(MATCH(A74,'Portfolio Composition'!$A$4:$K$4,0)),0),1))*'Portfolio Composition'!G80</f>
        <v>0</v>
      </c>
      <c r="I74" s="143">
        <f>'Portfolio Composition'!C80*H74</f>
        <v>0</v>
      </c>
      <c r="J74" s="143">
        <f>'Portfolio Composition'!D80*H74</f>
        <v>0</v>
      </c>
      <c r="K74" s="143">
        <f>((I74*'Drop Down Select'!$I$12)+(J74*'Drop Down Select'!$K$12))</f>
        <v>0</v>
      </c>
      <c r="L74" s="49">
        <f>IFERROR(K74/VLOOKUP('Sub-Portfolio Summary'!$A$13,'Sub-Portfolio Summary'!$A$4:$K$20,MATCH(A74,'Sub-Portfolio Summary'!$A$3:$K$3,0),0), 0)</f>
        <v>0</v>
      </c>
      <c r="M74" s="150">
        <f>'Portfolio Composition'!F80*'Measure Summary'!L74</f>
        <v>0</v>
      </c>
    </row>
    <row r="75" spans="1:13" x14ac:dyDescent="0.25">
      <c r="A75" s="171">
        <f>'Portfolio Composition'!A81</f>
        <v>0</v>
      </c>
      <c r="B75" s="171">
        <f>'Portfolio Composition'!B81</f>
        <v>0</v>
      </c>
      <c r="C75" s="171">
        <f>IFERROR(VLOOKUP('Portfolio Composition'!$A$7, 'Portfolio Composition'!$A$4:$K$7, MATCH(A75,'Portfolio Composition'!$A$4:$K$4,0),0), 0)</f>
        <v>0</v>
      </c>
      <c r="D75" s="171">
        <f>'Portfolio Composition'!G81</f>
        <v>0</v>
      </c>
      <c r="E75" s="143">
        <f>'Portfolio Composition'!C81*'Portfolio Composition'!G81</f>
        <v>0</v>
      </c>
      <c r="F75" s="143">
        <f>'Portfolio Composition'!D81*'Portfolio Composition'!G81</f>
        <v>0</v>
      </c>
      <c r="G75" s="143">
        <f>((E75*'Drop Down Select'!$I$12)+(F75*'Drop Down Select'!$K$12))</f>
        <v>0</v>
      </c>
      <c r="H75" s="171">
        <f>(IFERROR(VLOOKUP('Portfolio Composition'!$A$7,'Portfolio Composition'!$A$5:$K$7,(MATCH(A75,'Portfolio Composition'!$A$4:$K$4,0)),0),1))*'Portfolio Composition'!G81</f>
        <v>0</v>
      </c>
      <c r="I75" s="143">
        <f>'Portfolio Composition'!C81*H75</f>
        <v>0</v>
      </c>
      <c r="J75" s="143">
        <f>'Portfolio Composition'!D81*H75</f>
        <v>0</v>
      </c>
      <c r="K75" s="143">
        <f>((I75*'Drop Down Select'!$I$12)+(J75*'Drop Down Select'!$K$12))</f>
        <v>0</v>
      </c>
      <c r="L75" s="49">
        <f>IFERROR(K75/VLOOKUP('Sub-Portfolio Summary'!$A$13,'Sub-Portfolio Summary'!$A$4:$K$20,MATCH(A75,'Sub-Portfolio Summary'!$A$3:$K$3,0),0), 0)</f>
        <v>0</v>
      </c>
      <c r="M75" s="150">
        <f>'Portfolio Composition'!F81*'Measure Summary'!L75</f>
        <v>0</v>
      </c>
    </row>
    <row r="76" spans="1:13" x14ac:dyDescent="0.25">
      <c r="A76" s="171">
        <f>'Portfolio Composition'!A82</f>
        <v>0</v>
      </c>
      <c r="B76" s="171">
        <f>'Portfolio Composition'!B82</f>
        <v>0</v>
      </c>
      <c r="C76" s="171">
        <f>IFERROR(VLOOKUP('Portfolio Composition'!$A$7, 'Portfolio Composition'!$A$4:$K$7, MATCH(A76,'Portfolio Composition'!$A$4:$K$4,0),0), 0)</f>
        <v>0</v>
      </c>
      <c r="D76" s="171">
        <f>'Portfolio Composition'!G82</f>
        <v>0</v>
      </c>
      <c r="E76" s="143">
        <f>'Portfolio Composition'!C82*'Portfolio Composition'!G82</f>
        <v>0</v>
      </c>
      <c r="F76" s="143">
        <f>'Portfolio Composition'!D82*'Portfolio Composition'!G82</f>
        <v>0</v>
      </c>
      <c r="G76" s="143">
        <f>((E76*'Drop Down Select'!$I$12)+(F76*'Drop Down Select'!$K$12))</f>
        <v>0</v>
      </c>
      <c r="H76" s="171">
        <f>(IFERROR(VLOOKUP('Portfolio Composition'!$A$7,'Portfolio Composition'!$A$5:$K$7,(MATCH(A76,'Portfolio Composition'!$A$4:$K$4,0)),0),1))*'Portfolio Composition'!G82</f>
        <v>0</v>
      </c>
      <c r="I76" s="143">
        <f>'Portfolio Composition'!C82*H76</f>
        <v>0</v>
      </c>
      <c r="J76" s="143">
        <f>'Portfolio Composition'!D82*H76</f>
        <v>0</v>
      </c>
      <c r="K76" s="143">
        <f>((I76*'Drop Down Select'!$I$12)+(J76*'Drop Down Select'!$K$12))</f>
        <v>0</v>
      </c>
      <c r="L76" s="49">
        <f>IFERROR(K76/VLOOKUP('Sub-Portfolio Summary'!$A$13,'Sub-Portfolio Summary'!$A$4:$K$20,MATCH(A76,'Sub-Portfolio Summary'!$A$3:$K$3,0),0), 0)</f>
        <v>0</v>
      </c>
      <c r="M76" s="150">
        <f>'Portfolio Composition'!F82*'Measure Summary'!L76</f>
        <v>0</v>
      </c>
    </row>
    <row r="77" spans="1:13" x14ac:dyDescent="0.25">
      <c r="A77" s="171">
        <f>'Portfolio Composition'!A83</f>
        <v>0</v>
      </c>
      <c r="B77" s="171">
        <f>'Portfolio Composition'!B83</f>
        <v>0</v>
      </c>
      <c r="C77" s="171">
        <f>IFERROR(VLOOKUP('Portfolio Composition'!$A$7, 'Portfolio Composition'!$A$4:$K$7, MATCH(A77,'Portfolio Composition'!$A$4:$K$4,0),0), 0)</f>
        <v>0</v>
      </c>
      <c r="D77" s="171">
        <f>'Portfolio Composition'!G83</f>
        <v>0</v>
      </c>
      <c r="E77" s="143">
        <f>'Portfolio Composition'!C83*'Portfolio Composition'!G83</f>
        <v>0</v>
      </c>
      <c r="F77" s="143">
        <f>'Portfolio Composition'!D83*'Portfolio Composition'!G83</f>
        <v>0</v>
      </c>
      <c r="G77" s="143">
        <f>((E77*'Drop Down Select'!$I$12)+(F77*'Drop Down Select'!$K$12))</f>
        <v>0</v>
      </c>
      <c r="H77" s="171">
        <f>(IFERROR(VLOOKUP('Portfolio Composition'!$A$7,'Portfolio Composition'!$A$5:$K$7,(MATCH(A77,'Portfolio Composition'!$A$4:$K$4,0)),0),1))*'Portfolio Composition'!G83</f>
        <v>0</v>
      </c>
      <c r="I77" s="143">
        <f>'Portfolio Composition'!C83*H77</f>
        <v>0</v>
      </c>
      <c r="J77" s="143">
        <f>'Portfolio Composition'!D83*H77</f>
        <v>0</v>
      </c>
      <c r="K77" s="143">
        <f>((I77*'Drop Down Select'!$I$12)+(J77*'Drop Down Select'!$K$12))</f>
        <v>0</v>
      </c>
      <c r="L77" s="49">
        <f>IFERROR(K77/VLOOKUP('Sub-Portfolio Summary'!$A$13,'Sub-Portfolio Summary'!$A$4:$K$20,MATCH(A77,'Sub-Portfolio Summary'!$A$3:$K$3,0),0), 0)</f>
        <v>0</v>
      </c>
      <c r="M77" s="150">
        <f>'Portfolio Composition'!F83*'Measure Summary'!L77</f>
        <v>0</v>
      </c>
    </row>
    <row r="78" spans="1:13" x14ac:dyDescent="0.25">
      <c r="A78" s="171">
        <f>'Portfolio Composition'!A84</f>
        <v>0</v>
      </c>
      <c r="B78" s="171">
        <f>'Portfolio Composition'!B84</f>
        <v>0</v>
      </c>
      <c r="C78" s="171">
        <f>IFERROR(VLOOKUP('Portfolio Composition'!$A$7, 'Portfolio Composition'!$A$4:$K$7, MATCH(A78,'Portfolio Composition'!$A$4:$K$4,0),0), 0)</f>
        <v>0</v>
      </c>
      <c r="D78" s="171">
        <f>'Portfolio Composition'!G84</f>
        <v>0</v>
      </c>
      <c r="E78" s="143">
        <f>'Portfolio Composition'!C84*'Portfolio Composition'!G84</f>
        <v>0</v>
      </c>
      <c r="F78" s="143">
        <f>'Portfolio Composition'!D84*'Portfolio Composition'!G84</f>
        <v>0</v>
      </c>
      <c r="G78" s="143">
        <f>((E78*'Drop Down Select'!$I$12)+(F78*'Drop Down Select'!$K$12))</f>
        <v>0</v>
      </c>
      <c r="H78" s="171">
        <f>(IFERROR(VLOOKUP('Portfolio Composition'!$A$7,'Portfolio Composition'!$A$5:$K$7,(MATCH(A78,'Portfolio Composition'!$A$4:$K$4,0)),0),1))*'Portfolio Composition'!G84</f>
        <v>0</v>
      </c>
      <c r="I78" s="143">
        <f>'Portfolio Composition'!C84*H78</f>
        <v>0</v>
      </c>
      <c r="J78" s="143">
        <f>'Portfolio Composition'!D84*H78</f>
        <v>0</v>
      </c>
      <c r="K78" s="143">
        <f>((I78*'Drop Down Select'!$I$12)+(J78*'Drop Down Select'!$K$12))</f>
        <v>0</v>
      </c>
      <c r="L78" s="49">
        <f>IFERROR(K78/VLOOKUP('Sub-Portfolio Summary'!$A$13,'Sub-Portfolio Summary'!$A$4:$K$20,MATCH(A78,'Sub-Portfolio Summary'!$A$3:$K$3,0),0), 0)</f>
        <v>0</v>
      </c>
      <c r="M78" s="150">
        <f>'Portfolio Composition'!F84*'Measure Summary'!L78</f>
        <v>0</v>
      </c>
    </row>
    <row r="79" spans="1:13" x14ac:dyDescent="0.25">
      <c r="A79" s="171">
        <f>'Portfolio Composition'!A85</f>
        <v>0</v>
      </c>
      <c r="B79" s="171">
        <f>'Portfolio Composition'!B85</f>
        <v>0</v>
      </c>
      <c r="C79" s="171">
        <f>IFERROR(VLOOKUP('Portfolio Composition'!$A$7, 'Portfolio Composition'!$A$4:$K$7, MATCH(A79,'Portfolio Composition'!$A$4:$K$4,0),0), 0)</f>
        <v>0</v>
      </c>
      <c r="D79" s="171">
        <f>'Portfolio Composition'!G85</f>
        <v>0</v>
      </c>
      <c r="E79" s="143">
        <f>'Portfolio Composition'!C85*'Portfolio Composition'!G85</f>
        <v>0</v>
      </c>
      <c r="F79" s="143">
        <f>'Portfolio Composition'!D85*'Portfolio Composition'!G85</f>
        <v>0</v>
      </c>
      <c r="G79" s="143">
        <f>((E79*'Drop Down Select'!$I$12)+(F79*'Drop Down Select'!$K$12))</f>
        <v>0</v>
      </c>
      <c r="H79" s="171">
        <f>(IFERROR(VLOOKUP('Portfolio Composition'!$A$7,'Portfolio Composition'!$A$5:$K$7,(MATCH(A79,'Portfolio Composition'!$A$4:$K$4,0)),0),1))*'Portfolio Composition'!G85</f>
        <v>0</v>
      </c>
      <c r="I79" s="143">
        <f>'Portfolio Composition'!C85*H79</f>
        <v>0</v>
      </c>
      <c r="J79" s="143">
        <f>'Portfolio Composition'!D85*H79</f>
        <v>0</v>
      </c>
      <c r="K79" s="143">
        <f>((I79*'Drop Down Select'!$I$12)+(J79*'Drop Down Select'!$K$12))</f>
        <v>0</v>
      </c>
      <c r="L79" s="49">
        <f>IFERROR(K79/VLOOKUP('Sub-Portfolio Summary'!$A$13,'Sub-Portfolio Summary'!$A$4:$K$20,MATCH(A79,'Sub-Portfolio Summary'!$A$3:$K$3,0),0), 0)</f>
        <v>0</v>
      </c>
      <c r="M79" s="150">
        <f>'Portfolio Composition'!F85*'Measure Summary'!L79</f>
        <v>0</v>
      </c>
    </row>
    <row r="80" spans="1:13" x14ac:dyDescent="0.25">
      <c r="A80" s="171">
        <f>'Portfolio Composition'!A86</f>
        <v>0</v>
      </c>
      <c r="B80" s="171">
        <f>'Portfolio Composition'!B86</f>
        <v>0</v>
      </c>
      <c r="C80" s="171">
        <f>IFERROR(VLOOKUP('Portfolio Composition'!$A$7, 'Portfolio Composition'!$A$4:$K$7, MATCH(A80,'Portfolio Composition'!$A$4:$K$4,0),0), 0)</f>
        <v>0</v>
      </c>
      <c r="D80" s="171">
        <f>'Portfolio Composition'!G86</f>
        <v>0</v>
      </c>
      <c r="E80" s="143">
        <f>'Portfolio Composition'!C86*'Portfolio Composition'!G86</f>
        <v>0</v>
      </c>
      <c r="F80" s="143">
        <f>'Portfolio Composition'!D86*'Portfolio Composition'!G86</f>
        <v>0</v>
      </c>
      <c r="G80" s="143">
        <f>((E80*'Drop Down Select'!$I$12)+(F80*'Drop Down Select'!$K$12))</f>
        <v>0</v>
      </c>
      <c r="H80" s="171">
        <f>(IFERROR(VLOOKUP('Portfolio Composition'!$A$7,'Portfolio Composition'!$A$5:$K$7,(MATCH(A80,'Portfolio Composition'!$A$4:$K$4,0)),0),1))*'Portfolio Composition'!G86</f>
        <v>0</v>
      </c>
      <c r="I80" s="143">
        <f>'Portfolio Composition'!C86*H80</f>
        <v>0</v>
      </c>
      <c r="J80" s="143">
        <f>'Portfolio Composition'!D86*H80</f>
        <v>0</v>
      </c>
      <c r="K80" s="143">
        <f>((I80*'Drop Down Select'!$I$12)+(J80*'Drop Down Select'!$K$12))</f>
        <v>0</v>
      </c>
      <c r="L80" s="49">
        <f>IFERROR(K80/VLOOKUP('Sub-Portfolio Summary'!$A$13,'Sub-Portfolio Summary'!$A$4:$K$20,MATCH(A80,'Sub-Portfolio Summary'!$A$3:$K$3,0),0), 0)</f>
        <v>0</v>
      </c>
      <c r="M80" s="150">
        <f>'Portfolio Composition'!F86*'Measure Summary'!L80</f>
        <v>0</v>
      </c>
    </row>
    <row r="81" spans="1:13" x14ac:dyDescent="0.25">
      <c r="A81" s="171">
        <f>'Portfolio Composition'!A87</f>
        <v>0</v>
      </c>
      <c r="B81" s="171">
        <f>'Portfolio Composition'!B87</f>
        <v>0</v>
      </c>
      <c r="C81" s="171">
        <f>IFERROR(VLOOKUP('Portfolio Composition'!$A$7, 'Portfolio Composition'!$A$4:$K$7, MATCH(A81,'Portfolio Composition'!$A$4:$K$4,0),0), 0)</f>
        <v>0</v>
      </c>
      <c r="D81" s="171">
        <f>'Portfolio Composition'!G87</f>
        <v>0</v>
      </c>
      <c r="E81" s="143">
        <f>'Portfolio Composition'!C87*'Portfolio Composition'!G87</f>
        <v>0</v>
      </c>
      <c r="F81" s="143">
        <f>'Portfolio Composition'!D87*'Portfolio Composition'!G87</f>
        <v>0</v>
      </c>
      <c r="G81" s="143">
        <f>((E81*'Drop Down Select'!$I$12)+(F81*'Drop Down Select'!$K$12))</f>
        <v>0</v>
      </c>
      <c r="H81" s="171">
        <f>(IFERROR(VLOOKUP('Portfolio Composition'!$A$7,'Portfolio Composition'!$A$5:$K$7,(MATCH(A81,'Portfolio Composition'!$A$4:$K$4,0)),0),1))*'Portfolio Composition'!G87</f>
        <v>0</v>
      </c>
      <c r="I81" s="143">
        <f>'Portfolio Composition'!C87*H81</f>
        <v>0</v>
      </c>
      <c r="J81" s="143">
        <f>'Portfolio Composition'!D87*H81</f>
        <v>0</v>
      </c>
      <c r="K81" s="143">
        <f>((I81*'Drop Down Select'!$I$12)+(J81*'Drop Down Select'!$K$12))</f>
        <v>0</v>
      </c>
      <c r="L81" s="49">
        <f>IFERROR(K81/VLOOKUP('Sub-Portfolio Summary'!$A$13,'Sub-Portfolio Summary'!$A$4:$K$20,MATCH(A81,'Sub-Portfolio Summary'!$A$3:$K$3,0),0), 0)</f>
        <v>0</v>
      </c>
      <c r="M81" s="150">
        <f>'Portfolio Composition'!F87*'Measure Summary'!L81</f>
        <v>0</v>
      </c>
    </row>
    <row r="82" spans="1:13" x14ac:dyDescent="0.25">
      <c r="A82" s="171">
        <f>'Portfolio Composition'!A88</f>
        <v>0</v>
      </c>
      <c r="B82" s="171">
        <f>'Portfolio Composition'!B88</f>
        <v>0</v>
      </c>
      <c r="C82" s="171">
        <f>IFERROR(VLOOKUP('Portfolio Composition'!$A$7, 'Portfolio Composition'!$A$4:$K$7, MATCH(A82,'Portfolio Composition'!$A$4:$K$4,0),0), 0)</f>
        <v>0</v>
      </c>
      <c r="D82" s="171">
        <f>'Portfolio Composition'!G88</f>
        <v>0</v>
      </c>
      <c r="E82" s="143">
        <f>'Portfolio Composition'!C88*'Portfolio Composition'!G88</f>
        <v>0</v>
      </c>
      <c r="F82" s="143">
        <f>'Portfolio Composition'!D88*'Portfolio Composition'!G88</f>
        <v>0</v>
      </c>
      <c r="G82" s="143">
        <f>((E82*'Drop Down Select'!$I$12)+(F82*'Drop Down Select'!$K$12))</f>
        <v>0</v>
      </c>
      <c r="H82" s="171">
        <f>(IFERROR(VLOOKUP('Portfolio Composition'!$A$7,'Portfolio Composition'!$A$5:$K$7,(MATCH(A82,'Portfolio Composition'!$A$4:$K$4,0)),0),1))*'Portfolio Composition'!G88</f>
        <v>0</v>
      </c>
      <c r="I82" s="143">
        <f>'Portfolio Composition'!C88*H82</f>
        <v>0</v>
      </c>
      <c r="J82" s="143">
        <f>'Portfolio Composition'!D88*H82</f>
        <v>0</v>
      </c>
      <c r="K82" s="143">
        <f>((I82*'Drop Down Select'!$I$12)+(J82*'Drop Down Select'!$K$12))</f>
        <v>0</v>
      </c>
      <c r="L82" s="49">
        <f>IFERROR(K82/VLOOKUP('Sub-Portfolio Summary'!$A$13,'Sub-Portfolio Summary'!$A$4:$K$20,MATCH(A82,'Sub-Portfolio Summary'!$A$3:$K$3,0),0), 0)</f>
        <v>0</v>
      </c>
      <c r="M82" s="150">
        <f>'Portfolio Composition'!F88*'Measure Summary'!L82</f>
        <v>0</v>
      </c>
    </row>
    <row r="83" spans="1:13" x14ac:dyDescent="0.25">
      <c r="A83" s="171">
        <f>'Portfolio Composition'!A89</f>
        <v>0</v>
      </c>
      <c r="B83" s="171">
        <f>'Portfolio Composition'!B89</f>
        <v>0</v>
      </c>
      <c r="C83" s="171">
        <f>IFERROR(VLOOKUP('Portfolio Composition'!$A$7, 'Portfolio Composition'!$A$4:$K$7, MATCH(A83,'Portfolio Composition'!$A$4:$K$4,0),0), 0)</f>
        <v>0</v>
      </c>
      <c r="D83" s="171">
        <f>'Portfolio Composition'!G89</f>
        <v>0</v>
      </c>
      <c r="E83" s="143">
        <f>'Portfolio Composition'!C89*'Portfolio Composition'!G89</f>
        <v>0</v>
      </c>
      <c r="F83" s="143">
        <f>'Portfolio Composition'!D89*'Portfolio Composition'!G89</f>
        <v>0</v>
      </c>
      <c r="G83" s="143">
        <f>((E83*'Drop Down Select'!$I$12)+(F83*'Drop Down Select'!$K$12))</f>
        <v>0</v>
      </c>
      <c r="H83" s="171">
        <f>(IFERROR(VLOOKUP('Portfolio Composition'!$A$7,'Portfolio Composition'!$A$5:$K$7,(MATCH(A83,'Portfolio Composition'!$A$4:$K$4,0)),0),1))*'Portfolio Composition'!G89</f>
        <v>0</v>
      </c>
      <c r="I83" s="143">
        <f>'Portfolio Composition'!C89*H83</f>
        <v>0</v>
      </c>
      <c r="J83" s="143">
        <f>'Portfolio Composition'!D89*H83</f>
        <v>0</v>
      </c>
      <c r="K83" s="143">
        <f>((I83*'Drop Down Select'!$I$12)+(J83*'Drop Down Select'!$K$12))</f>
        <v>0</v>
      </c>
      <c r="L83" s="49">
        <f>IFERROR(K83/VLOOKUP('Sub-Portfolio Summary'!$A$13,'Sub-Portfolio Summary'!$A$4:$K$20,MATCH(A83,'Sub-Portfolio Summary'!$A$3:$K$3,0),0), 0)</f>
        <v>0</v>
      </c>
      <c r="M83" s="150">
        <f>'Portfolio Composition'!F89*'Measure Summary'!L83</f>
        <v>0</v>
      </c>
    </row>
    <row r="84" spans="1:13" x14ac:dyDescent="0.25">
      <c r="A84" s="171">
        <f>'Portfolio Composition'!A90</f>
        <v>0</v>
      </c>
      <c r="B84" s="171">
        <f>'Portfolio Composition'!B90</f>
        <v>0</v>
      </c>
      <c r="C84" s="171">
        <f>IFERROR(VLOOKUP('Portfolio Composition'!$A$7, 'Portfolio Composition'!$A$4:$K$7, MATCH(A84,'Portfolio Composition'!$A$4:$K$4,0),0), 0)</f>
        <v>0</v>
      </c>
      <c r="D84" s="171">
        <f>'Portfolio Composition'!G90</f>
        <v>0</v>
      </c>
      <c r="E84" s="143">
        <f>'Portfolio Composition'!C90*'Portfolio Composition'!G90</f>
        <v>0</v>
      </c>
      <c r="F84" s="143">
        <f>'Portfolio Composition'!D90*'Portfolio Composition'!G90</f>
        <v>0</v>
      </c>
      <c r="G84" s="143">
        <f>((E84*'Drop Down Select'!$I$12)+(F84*'Drop Down Select'!$K$12))</f>
        <v>0</v>
      </c>
      <c r="H84" s="171">
        <f>(IFERROR(VLOOKUP('Portfolio Composition'!$A$7,'Portfolio Composition'!$A$5:$K$7,(MATCH(A84,'Portfolio Composition'!$A$4:$K$4,0)),0),1))*'Portfolio Composition'!G90</f>
        <v>0</v>
      </c>
      <c r="I84" s="143">
        <f>'Portfolio Composition'!C90*H84</f>
        <v>0</v>
      </c>
      <c r="J84" s="143">
        <f>'Portfolio Composition'!D90*H84</f>
        <v>0</v>
      </c>
      <c r="K84" s="143">
        <f>((I84*'Drop Down Select'!$I$12)+(J84*'Drop Down Select'!$K$12))</f>
        <v>0</v>
      </c>
      <c r="L84" s="49">
        <f>IFERROR(K84/VLOOKUP('Sub-Portfolio Summary'!$A$13,'Sub-Portfolio Summary'!$A$4:$K$20,MATCH(A84,'Sub-Portfolio Summary'!$A$3:$K$3,0),0), 0)</f>
        <v>0</v>
      </c>
      <c r="M84" s="150">
        <f>'Portfolio Composition'!F90*'Measure Summary'!L84</f>
        <v>0</v>
      </c>
    </row>
    <row r="85" spans="1:13" x14ac:dyDescent="0.25">
      <c r="A85" s="171">
        <f>'Portfolio Composition'!A91</f>
        <v>0</v>
      </c>
      <c r="B85" s="171">
        <f>'Portfolio Composition'!B91</f>
        <v>0</v>
      </c>
      <c r="C85" s="171">
        <f>IFERROR(VLOOKUP('Portfolio Composition'!$A$7, 'Portfolio Composition'!$A$4:$K$7, MATCH(A85,'Portfolio Composition'!$A$4:$K$4,0),0), 0)</f>
        <v>0</v>
      </c>
      <c r="D85" s="171">
        <f>'Portfolio Composition'!G91</f>
        <v>0</v>
      </c>
      <c r="E85" s="143">
        <f>'Portfolio Composition'!C91*'Portfolio Composition'!G91</f>
        <v>0</v>
      </c>
      <c r="F85" s="143">
        <f>'Portfolio Composition'!D91*'Portfolio Composition'!G91</f>
        <v>0</v>
      </c>
      <c r="G85" s="143">
        <f>((E85*'Drop Down Select'!$I$12)+(F85*'Drop Down Select'!$K$12))</f>
        <v>0</v>
      </c>
      <c r="H85" s="171">
        <f>(IFERROR(VLOOKUP('Portfolio Composition'!$A$7,'Portfolio Composition'!$A$5:$K$7,(MATCH(A85,'Portfolio Composition'!$A$4:$K$4,0)),0),1))*'Portfolio Composition'!G91</f>
        <v>0</v>
      </c>
      <c r="I85" s="143">
        <f>'Portfolio Composition'!C91*H85</f>
        <v>0</v>
      </c>
      <c r="J85" s="143">
        <f>'Portfolio Composition'!D91*H85</f>
        <v>0</v>
      </c>
      <c r="K85" s="143">
        <f>((I85*'Drop Down Select'!$I$12)+(J85*'Drop Down Select'!$K$12))</f>
        <v>0</v>
      </c>
      <c r="L85" s="49">
        <f>IFERROR(K85/VLOOKUP('Sub-Portfolio Summary'!$A$13,'Sub-Portfolio Summary'!$A$4:$K$20,MATCH(A85,'Sub-Portfolio Summary'!$A$3:$K$3,0),0), 0)</f>
        <v>0</v>
      </c>
      <c r="M85" s="150">
        <f>'Portfolio Composition'!F91*'Measure Summary'!L85</f>
        <v>0</v>
      </c>
    </row>
    <row r="86" spans="1:13" x14ac:dyDescent="0.25">
      <c r="A86" s="171">
        <f>'Portfolio Composition'!A92</f>
        <v>0</v>
      </c>
      <c r="B86" s="171">
        <f>'Portfolio Composition'!B92</f>
        <v>0</v>
      </c>
      <c r="C86" s="171">
        <f>IFERROR(VLOOKUP('Portfolio Composition'!$A$7, 'Portfolio Composition'!$A$4:$K$7, MATCH(A86,'Portfolio Composition'!$A$4:$K$4,0),0), 0)</f>
        <v>0</v>
      </c>
      <c r="D86" s="171">
        <f>'Portfolio Composition'!G92</f>
        <v>0</v>
      </c>
      <c r="E86" s="143">
        <f>'Portfolio Composition'!C92*'Portfolio Composition'!G92</f>
        <v>0</v>
      </c>
      <c r="F86" s="143">
        <f>'Portfolio Composition'!D92*'Portfolio Composition'!G92</f>
        <v>0</v>
      </c>
      <c r="G86" s="143">
        <f>((E86*'Drop Down Select'!$I$12)+(F86*'Drop Down Select'!$K$12))</f>
        <v>0</v>
      </c>
      <c r="H86" s="171">
        <f>(IFERROR(VLOOKUP('Portfolio Composition'!$A$7,'Portfolio Composition'!$A$5:$K$7,(MATCH(A86,'Portfolio Composition'!$A$4:$K$4,0)),0),1))*'Portfolio Composition'!G92</f>
        <v>0</v>
      </c>
      <c r="I86" s="143">
        <f>'Portfolio Composition'!C92*H86</f>
        <v>0</v>
      </c>
      <c r="J86" s="143">
        <f>'Portfolio Composition'!D92*H86</f>
        <v>0</v>
      </c>
      <c r="K86" s="143">
        <f>((I86*'Drop Down Select'!$I$12)+(J86*'Drop Down Select'!$K$12))</f>
        <v>0</v>
      </c>
      <c r="L86" s="49">
        <f>IFERROR(K86/VLOOKUP('Sub-Portfolio Summary'!$A$13,'Sub-Portfolio Summary'!$A$4:$K$20,MATCH(A86,'Sub-Portfolio Summary'!$A$3:$K$3,0),0), 0)</f>
        <v>0</v>
      </c>
      <c r="M86" s="150">
        <f>'Portfolio Composition'!F92*'Measure Summary'!L86</f>
        <v>0</v>
      </c>
    </row>
    <row r="87" spans="1:13" x14ac:dyDescent="0.25">
      <c r="A87" s="171">
        <f>'Portfolio Composition'!A93</f>
        <v>0</v>
      </c>
      <c r="B87" s="171">
        <f>'Portfolio Composition'!B93</f>
        <v>0</v>
      </c>
      <c r="C87" s="171">
        <f>IFERROR(VLOOKUP('Portfolio Composition'!$A$7, 'Portfolio Composition'!$A$4:$K$7, MATCH(A87,'Portfolio Composition'!$A$4:$K$4,0),0), 0)</f>
        <v>0</v>
      </c>
      <c r="D87" s="171">
        <f>'Portfolio Composition'!G93</f>
        <v>0</v>
      </c>
      <c r="E87" s="143">
        <f>'Portfolio Composition'!C93*'Portfolio Composition'!G93</f>
        <v>0</v>
      </c>
      <c r="F87" s="143">
        <f>'Portfolio Composition'!D93*'Portfolio Composition'!G93</f>
        <v>0</v>
      </c>
      <c r="G87" s="143">
        <f>((E87*'Drop Down Select'!$I$12)+(F87*'Drop Down Select'!$K$12))</f>
        <v>0</v>
      </c>
      <c r="H87" s="171">
        <f>(IFERROR(VLOOKUP('Portfolio Composition'!$A$7,'Portfolio Composition'!$A$5:$K$7,(MATCH(A87,'Portfolio Composition'!$A$4:$K$4,0)),0),1))*'Portfolio Composition'!G93</f>
        <v>0</v>
      </c>
      <c r="I87" s="143">
        <f>'Portfolio Composition'!C93*H87</f>
        <v>0</v>
      </c>
      <c r="J87" s="143">
        <f>'Portfolio Composition'!D93*H87</f>
        <v>0</v>
      </c>
      <c r="K87" s="143">
        <f>((I87*'Drop Down Select'!$I$12)+(J87*'Drop Down Select'!$K$12))</f>
        <v>0</v>
      </c>
      <c r="L87" s="49">
        <f>IFERROR(K87/VLOOKUP('Sub-Portfolio Summary'!$A$13,'Sub-Portfolio Summary'!$A$4:$K$20,MATCH(A87,'Sub-Portfolio Summary'!$A$3:$K$3,0),0), 0)</f>
        <v>0</v>
      </c>
      <c r="M87" s="150">
        <f>'Portfolio Composition'!F93*'Measure Summary'!L87</f>
        <v>0</v>
      </c>
    </row>
    <row r="88" spans="1:13" x14ac:dyDescent="0.25">
      <c r="A88" s="171">
        <f>'Portfolio Composition'!A94</f>
        <v>0</v>
      </c>
      <c r="B88" s="171">
        <f>'Portfolio Composition'!B94</f>
        <v>0</v>
      </c>
      <c r="C88" s="171">
        <f>IFERROR(VLOOKUP('Portfolio Composition'!$A$7, 'Portfolio Composition'!$A$4:$K$7, MATCH(A88,'Portfolio Composition'!$A$4:$K$4,0),0), 0)</f>
        <v>0</v>
      </c>
      <c r="D88" s="171">
        <f>'Portfolio Composition'!G94</f>
        <v>0</v>
      </c>
      <c r="E88" s="143">
        <f>'Portfolio Composition'!C94*'Portfolio Composition'!G94</f>
        <v>0</v>
      </c>
      <c r="F88" s="143">
        <f>'Portfolio Composition'!D94*'Portfolio Composition'!G94</f>
        <v>0</v>
      </c>
      <c r="G88" s="143">
        <f>((E88*'Drop Down Select'!$I$12)+(F88*'Drop Down Select'!$K$12))</f>
        <v>0</v>
      </c>
      <c r="H88" s="171">
        <f>(IFERROR(VLOOKUP('Portfolio Composition'!$A$7,'Portfolio Composition'!$A$5:$K$7,(MATCH(A88,'Portfolio Composition'!$A$4:$K$4,0)),0),1))*'Portfolio Composition'!G94</f>
        <v>0</v>
      </c>
      <c r="I88" s="143">
        <f>'Portfolio Composition'!C94*H88</f>
        <v>0</v>
      </c>
      <c r="J88" s="143">
        <f>'Portfolio Composition'!D94*H88</f>
        <v>0</v>
      </c>
      <c r="K88" s="143">
        <f>((I88*'Drop Down Select'!$I$12)+(J88*'Drop Down Select'!$K$12))</f>
        <v>0</v>
      </c>
      <c r="L88" s="49">
        <f>IFERROR(K88/VLOOKUP('Sub-Portfolio Summary'!$A$13,'Sub-Portfolio Summary'!$A$4:$K$20,MATCH(A88,'Sub-Portfolio Summary'!$A$3:$K$3,0),0), 0)</f>
        <v>0</v>
      </c>
      <c r="M88" s="150">
        <f>'Portfolio Composition'!F94*'Measure Summary'!L88</f>
        <v>0</v>
      </c>
    </row>
    <row r="89" spans="1:13" x14ac:dyDescent="0.25">
      <c r="A89" s="171">
        <f>'Portfolio Composition'!A95</f>
        <v>0</v>
      </c>
      <c r="B89" s="171">
        <f>'Portfolio Composition'!B95</f>
        <v>0</v>
      </c>
      <c r="C89" s="171">
        <f>IFERROR(VLOOKUP('Portfolio Composition'!$A$7, 'Portfolio Composition'!$A$4:$K$7, MATCH(A89,'Portfolio Composition'!$A$4:$K$4,0),0), 0)</f>
        <v>0</v>
      </c>
      <c r="D89" s="171">
        <f>'Portfolio Composition'!G95</f>
        <v>0</v>
      </c>
      <c r="E89" s="143">
        <f>'Portfolio Composition'!C95*'Portfolio Composition'!G95</f>
        <v>0</v>
      </c>
      <c r="F89" s="143">
        <f>'Portfolio Composition'!D95*'Portfolio Composition'!G95</f>
        <v>0</v>
      </c>
      <c r="G89" s="143">
        <f>((E89*'Drop Down Select'!$I$12)+(F89*'Drop Down Select'!$K$12))</f>
        <v>0</v>
      </c>
      <c r="H89" s="171">
        <f>(IFERROR(VLOOKUP('Portfolio Composition'!$A$7,'Portfolio Composition'!$A$5:$K$7,(MATCH(A89,'Portfolio Composition'!$A$4:$K$4,0)),0),1))*'Portfolio Composition'!G95</f>
        <v>0</v>
      </c>
      <c r="I89" s="143">
        <f>'Portfolio Composition'!C95*H89</f>
        <v>0</v>
      </c>
      <c r="J89" s="143">
        <f>'Portfolio Composition'!D95*H89</f>
        <v>0</v>
      </c>
      <c r="K89" s="143">
        <f>((I89*'Drop Down Select'!$I$12)+(J89*'Drop Down Select'!$K$12))</f>
        <v>0</v>
      </c>
      <c r="L89" s="49">
        <f>IFERROR(K89/VLOOKUP('Sub-Portfolio Summary'!$A$13,'Sub-Portfolio Summary'!$A$4:$K$20,MATCH(A89,'Sub-Portfolio Summary'!$A$3:$K$3,0),0), 0)</f>
        <v>0</v>
      </c>
      <c r="M89" s="150">
        <f>'Portfolio Composition'!F95*'Measure Summary'!L89</f>
        <v>0</v>
      </c>
    </row>
    <row r="90" spans="1:13" x14ac:dyDescent="0.25">
      <c r="A90" s="171">
        <f>'Portfolio Composition'!A96</f>
        <v>0</v>
      </c>
      <c r="B90" s="171">
        <f>'Portfolio Composition'!B96</f>
        <v>0</v>
      </c>
      <c r="C90" s="171">
        <f>IFERROR(VLOOKUP('Portfolio Composition'!$A$7, 'Portfolio Composition'!$A$4:$K$7, MATCH(A90,'Portfolio Composition'!$A$4:$K$4,0),0), 0)</f>
        <v>0</v>
      </c>
      <c r="D90" s="171">
        <f>'Portfolio Composition'!G96</f>
        <v>0</v>
      </c>
      <c r="E90" s="143">
        <f>'Portfolio Composition'!C96*'Portfolio Composition'!G96</f>
        <v>0</v>
      </c>
      <c r="F90" s="143">
        <f>'Portfolio Composition'!D96*'Portfolio Composition'!G96</f>
        <v>0</v>
      </c>
      <c r="G90" s="143">
        <f>((E90*'Drop Down Select'!$I$12)+(F90*'Drop Down Select'!$K$12))</f>
        <v>0</v>
      </c>
      <c r="H90" s="171">
        <f>(IFERROR(VLOOKUP('Portfolio Composition'!$A$7,'Portfolio Composition'!$A$5:$K$7,(MATCH(A90,'Portfolio Composition'!$A$4:$K$4,0)),0),1))*'Portfolio Composition'!G96</f>
        <v>0</v>
      </c>
      <c r="I90" s="143">
        <f>'Portfolio Composition'!C96*H90</f>
        <v>0</v>
      </c>
      <c r="J90" s="143">
        <f>'Portfolio Composition'!D96*H90</f>
        <v>0</v>
      </c>
      <c r="K90" s="143">
        <f>((I90*'Drop Down Select'!$I$12)+(J90*'Drop Down Select'!$K$12))</f>
        <v>0</v>
      </c>
      <c r="L90" s="49">
        <f>IFERROR(K90/VLOOKUP('Sub-Portfolio Summary'!$A$13,'Sub-Portfolio Summary'!$A$4:$K$20,MATCH(A90,'Sub-Portfolio Summary'!$A$3:$K$3,0),0), 0)</f>
        <v>0</v>
      </c>
      <c r="M90" s="150">
        <f>'Portfolio Composition'!F96*'Measure Summary'!L90</f>
        <v>0</v>
      </c>
    </row>
    <row r="91" spans="1:13" x14ac:dyDescent="0.25">
      <c r="A91" s="171">
        <f>'Portfolio Composition'!A97</f>
        <v>0</v>
      </c>
      <c r="B91" s="171">
        <f>'Portfolio Composition'!B97</f>
        <v>0</v>
      </c>
      <c r="C91" s="171">
        <f>IFERROR(VLOOKUP('Portfolio Composition'!$A$7, 'Portfolio Composition'!$A$4:$K$7, MATCH(A91,'Portfolio Composition'!$A$4:$K$4,0),0), 0)</f>
        <v>0</v>
      </c>
      <c r="D91" s="171">
        <f>'Portfolio Composition'!G97</f>
        <v>0</v>
      </c>
      <c r="E91" s="143">
        <f>'Portfolio Composition'!C97*'Portfolio Composition'!G97</f>
        <v>0</v>
      </c>
      <c r="F91" s="143">
        <f>'Portfolio Composition'!D97*'Portfolio Composition'!G97</f>
        <v>0</v>
      </c>
      <c r="G91" s="143">
        <f>((E91*'Drop Down Select'!$I$12)+(F91*'Drop Down Select'!$K$12))</f>
        <v>0</v>
      </c>
      <c r="H91" s="171">
        <f>(IFERROR(VLOOKUP('Portfolio Composition'!$A$7,'Portfolio Composition'!$A$5:$K$7,(MATCH(A91,'Portfolio Composition'!$A$4:$K$4,0)),0),1))*'Portfolio Composition'!G97</f>
        <v>0</v>
      </c>
      <c r="I91" s="143">
        <f>'Portfolio Composition'!C97*H91</f>
        <v>0</v>
      </c>
      <c r="J91" s="143">
        <f>'Portfolio Composition'!D97*H91</f>
        <v>0</v>
      </c>
      <c r="K91" s="143">
        <f>((I91*'Drop Down Select'!$I$12)+(J91*'Drop Down Select'!$K$12))</f>
        <v>0</v>
      </c>
      <c r="L91" s="49">
        <f>IFERROR(K91/VLOOKUP('Sub-Portfolio Summary'!$A$13,'Sub-Portfolio Summary'!$A$4:$K$20,MATCH(A91,'Sub-Portfolio Summary'!$A$3:$K$3,0),0), 0)</f>
        <v>0</v>
      </c>
      <c r="M91" s="150">
        <f>'Portfolio Composition'!F97*'Measure Summary'!L91</f>
        <v>0</v>
      </c>
    </row>
    <row r="92" spans="1:13" x14ac:dyDescent="0.25">
      <c r="A92" s="171">
        <f>'Portfolio Composition'!A98</f>
        <v>0</v>
      </c>
      <c r="B92" s="171">
        <f>'Portfolio Composition'!B98</f>
        <v>0</v>
      </c>
      <c r="C92" s="171">
        <f>IFERROR(VLOOKUP('Portfolio Composition'!$A$7, 'Portfolio Composition'!$A$4:$K$7, MATCH(A92,'Portfolio Composition'!$A$4:$K$4,0),0), 0)</f>
        <v>0</v>
      </c>
      <c r="D92" s="171">
        <f>'Portfolio Composition'!G98</f>
        <v>0</v>
      </c>
      <c r="E92" s="143">
        <f>'Portfolio Composition'!C98*'Portfolio Composition'!G98</f>
        <v>0</v>
      </c>
      <c r="F92" s="143">
        <f>'Portfolio Composition'!D98*'Portfolio Composition'!G98</f>
        <v>0</v>
      </c>
      <c r="G92" s="143">
        <f>((E92*'Drop Down Select'!$I$12)+(F92*'Drop Down Select'!$K$12))</f>
        <v>0</v>
      </c>
      <c r="H92" s="171">
        <f>(IFERROR(VLOOKUP('Portfolio Composition'!$A$7,'Portfolio Composition'!$A$5:$K$7,(MATCH(A92,'Portfolio Composition'!$A$4:$K$4,0)),0),1))*'Portfolio Composition'!G98</f>
        <v>0</v>
      </c>
      <c r="I92" s="143">
        <f>'Portfolio Composition'!C98*H92</f>
        <v>0</v>
      </c>
      <c r="J92" s="143">
        <f>'Portfolio Composition'!D98*H92</f>
        <v>0</v>
      </c>
      <c r="K92" s="143">
        <f>((I92*'Drop Down Select'!$I$12)+(J92*'Drop Down Select'!$K$12))</f>
        <v>0</v>
      </c>
      <c r="L92" s="49">
        <f>IFERROR(K92/VLOOKUP('Sub-Portfolio Summary'!$A$13,'Sub-Portfolio Summary'!$A$4:$K$20,MATCH(A92,'Sub-Portfolio Summary'!$A$3:$K$3,0),0), 0)</f>
        <v>0</v>
      </c>
      <c r="M92" s="150">
        <f>'Portfolio Composition'!F98*'Measure Summary'!L92</f>
        <v>0</v>
      </c>
    </row>
    <row r="93" spans="1:13" x14ac:dyDescent="0.25">
      <c r="A93" s="171">
        <f>'Portfolio Composition'!A99</f>
        <v>0</v>
      </c>
      <c r="B93" s="171">
        <f>'Portfolio Composition'!B99</f>
        <v>0</v>
      </c>
      <c r="C93" s="171">
        <f>IFERROR(VLOOKUP('Portfolio Composition'!$A$7, 'Portfolio Composition'!$A$4:$K$7, MATCH(A93,'Portfolio Composition'!$A$4:$K$4,0),0), 0)</f>
        <v>0</v>
      </c>
      <c r="D93" s="171">
        <f>'Portfolio Composition'!G99</f>
        <v>0</v>
      </c>
      <c r="E93" s="143">
        <f>'Portfolio Composition'!C99*'Portfolio Composition'!G99</f>
        <v>0</v>
      </c>
      <c r="F93" s="143">
        <f>'Portfolio Composition'!D99*'Portfolio Composition'!G99</f>
        <v>0</v>
      </c>
      <c r="G93" s="143">
        <f>((E93*'Drop Down Select'!$I$12)+(F93*'Drop Down Select'!$K$12))</f>
        <v>0</v>
      </c>
      <c r="H93" s="171">
        <f>(IFERROR(VLOOKUP('Portfolio Composition'!$A$7,'Portfolio Composition'!$A$5:$K$7,(MATCH(A93,'Portfolio Composition'!$A$4:$K$4,0)),0),1))*'Portfolio Composition'!G99</f>
        <v>0</v>
      </c>
      <c r="I93" s="143">
        <f>'Portfolio Composition'!C99*H93</f>
        <v>0</v>
      </c>
      <c r="J93" s="143">
        <f>'Portfolio Composition'!D99*H93</f>
        <v>0</v>
      </c>
      <c r="K93" s="143">
        <f>((I93*'Drop Down Select'!$I$12)+(J93*'Drop Down Select'!$K$12))</f>
        <v>0</v>
      </c>
      <c r="L93" s="49">
        <f>IFERROR(K93/VLOOKUP('Sub-Portfolio Summary'!$A$13,'Sub-Portfolio Summary'!$A$4:$K$20,MATCH(A93,'Sub-Portfolio Summary'!$A$3:$K$3,0),0), 0)</f>
        <v>0</v>
      </c>
      <c r="M93" s="150">
        <f>'Portfolio Composition'!F99*'Measure Summary'!L93</f>
        <v>0</v>
      </c>
    </row>
    <row r="94" spans="1:13" x14ac:dyDescent="0.25">
      <c r="A94" s="171">
        <f>'Portfolio Composition'!A100</f>
        <v>0</v>
      </c>
      <c r="B94" s="171">
        <f>'Portfolio Composition'!B100</f>
        <v>0</v>
      </c>
      <c r="C94" s="171">
        <f>IFERROR(VLOOKUP('Portfolio Composition'!$A$7, 'Portfolio Composition'!$A$4:$K$7, MATCH(A94,'Portfolio Composition'!$A$4:$K$4,0),0), 0)</f>
        <v>0</v>
      </c>
      <c r="D94" s="171">
        <f>'Portfolio Composition'!G100</f>
        <v>0</v>
      </c>
      <c r="E94" s="143">
        <f>'Portfolio Composition'!C100*'Portfolio Composition'!G100</f>
        <v>0</v>
      </c>
      <c r="F94" s="143">
        <f>'Portfolio Composition'!D100*'Portfolio Composition'!G100</f>
        <v>0</v>
      </c>
      <c r="G94" s="143">
        <f>((E94*'Drop Down Select'!$I$12)+(F94*'Drop Down Select'!$K$12))</f>
        <v>0</v>
      </c>
      <c r="H94" s="171">
        <f>(IFERROR(VLOOKUP('Portfolio Composition'!$A$7,'Portfolio Composition'!$A$5:$K$7,(MATCH(A94,'Portfolio Composition'!$A$4:$K$4,0)),0),1))*'Portfolio Composition'!G100</f>
        <v>0</v>
      </c>
      <c r="I94" s="143">
        <f>'Portfolio Composition'!C100*H94</f>
        <v>0</v>
      </c>
      <c r="J94" s="143">
        <f>'Portfolio Composition'!D100*H94</f>
        <v>0</v>
      </c>
      <c r="K94" s="143">
        <f>((I94*'Drop Down Select'!$I$12)+(J94*'Drop Down Select'!$K$12))</f>
        <v>0</v>
      </c>
      <c r="L94" s="49">
        <f>IFERROR(K94/VLOOKUP('Sub-Portfolio Summary'!$A$13,'Sub-Portfolio Summary'!$A$4:$K$20,MATCH(A94,'Sub-Portfolio Summary'!$A$3:$K$3,0),0), 0)</f>
        <v>0</v>
      </c>
      <c r="M94" s="150">
        <f>'Portfolio Composition'!F100*'Measure Summary'!L94</f>
        <v>0</v>
      </c>
    </row>
    <row r="95" spans="1:13" x14ac:dyDescent="0.25">
      <c r="A95" s="171">
        <f>'Portfolio Composition'!A101</f>
        <v>0</v>
      </c>
      <c r="B95" s="171">
        <f>'Portfolio Composition'!B101</f>
        <v>0</v>
      </c>
      <c r="C95" s="171">
        <f>IFERROR(VLOOKUP('Portfolio Composition'!$A$7, 'Portfolio Composition'!$A$4:$K$7, MATCH(A95,'Portfolio Composition'!$A$4:$K$4,0),0), 0)</f>
        <v>0</v>
      </c>
      <c r="D95" s="171">
        <f>'Portfolio Composition'!G101</f>
        <v>0</v>
      </c>
      <c r="E95" s="143">
        <f>'Portfolio Composition'!C101*'Portfolio Composition'!G101</f>
        <v>0</v>
      </c>
      <c r="F95" s="143">
        <f>'Portfolio Composition'!D101*'Portfolio Composition'!G101</f>
        <v>0</v>
      </c>
      <c r="G95" s="143">
        <f>((E95*'Drop Down Select'!$I$12)+(F95*'Drop Down Select'!$K$12))</f>
        <v>0</v>
      </c>
      <c r="H95" s="171">
        <f>(IFERROR(VLOOKUP('Portfolio Composition'!$A$7,'Portfolio Composition'!$A$5:$K$7,(MATCH(A95,'Portfolio Composition'!$A$4:$K$4,0)),0),1))*'Portfolio Composition'!G101</f>
        <v>0</v>
      </c>
      <c r="I95" s="143">
        <f>'Portfolio Composition'!C101*H95</f>
        <v>0</v>
      </c>
      <c r="J95" s="143">
        <f>'Portfolio Composition'!D101*H95</f>
        <v>0</v>
      </c>
      <c r="K95" s="143">
        <f>((I95*'Drop Down Select'!$I$12)+(J95*'Drop Down Select'!$K$12))</f>
        <v>0</v>
      </c>
      <c r="L95" s="49">
        <f>IFERROR(K95/VLOOKUP('Sub-Portfolio Summary'!$A$13,'Sub-Portfolio Summary'!$A$4:$K$20,MATCH(A95,'Sub-Portfolio Summary'!$A$3:$K$3,0),0), 0)</f>
        <v>0</v>
      </c>
      <c r="M95" s="150">
        <f>'Portfolio Composition'!F101*'Measure Summary'!L95</f>
        <v>0</v>
      </c>
    </row>
    <row r="96" spans="1:13" x14ac:dyDescent="0.25">
      <c r="A96" s="171">
        <f>'Portfolio Composition'!A102</f>
        <v>0</v>
      </c>
      <c r="B96" s="171">
        <f>'Portfolio Composition'!B102</f>
        <v>0</v>
      </c>
      <c r="C96" s="171">
        <f>IFERROR(VLOOKUP('Portfolio Composition'!$A$7, 'Portfolio Composition'!$A$4:$K$7, MATCH(A96,'Portfolio Composition'!$A$4:$K$4,0),0), 0)</f>
        <v>0</v>
      </c>
      <c r="D96" s="171">
        <f>'Portfolio Composition'!G102</f>
        <v>0</v>
      </c>
      <c r="E96" s="143">
        <f>'Portfolio Composition'!C102*'Portfolio Composition'!G102</f>
        <v>0</v>
      </c>
      <c r="F96" s="143">
        <f>'Portfolio Composition'!D102*'Portfolio Composition'!G102</f>
        <v>0</v>
      </c>
      <c r="G96" s="143">
        <f>((E96*'Drop Down Select'!$I$12)+(F96*'Drop Down Select'!$K$12))</f>
        <v>0</v>
      </c>
      <c r="H96" s="171">
        <f>(IFERROR(VLOOKUP('Portfolio Composition'!$A$7,'Portfolio Composition'!$A$5:$K$7,(MATCH(A96,'Portfolio Composition'!$A$4:$K$4,0)),0),1))*'Portfolio Composition'!G102</f>
        <v>0</v>
      </c>
      <c r="I96" s="143">
        <f>'Portfolio Composition'!C102*H96</f>
        <v>0</v>
      </c>
      <c r="J96" s="143">
        <f>'Portfolio Composition'!D102*H96</f>
        <v>0</v>
      </c>
      <c r="K96" s="143">
        <f>((I96*'Drop Down Select'!$I$12)+(J96*'Drop Down Select'!$K$12))</f>
        <v>0</v>
      </c>
      <c r="L96" s="49">
        <f>IFERROR(K96/VLOOKUP('Sub-Portfolio Summary'!$A$13,'Sub-Portfolio Summary'!$A$4:$K$20,MATCH(A96,'Sub-Portfolio Summary'!$A$3:$K$3,0),0), 0)</f>
        <v>0</v>
      </c>
      <c r="M96" s="150">
        <f>'Portfolio Composition'!F102*'Measure Summary'!L96</f>
        <v>0</v>
      </c>
    </row>
    <row r="97" spans="1:13" x14ac:dyDescent="0.25">
      <c r="A97" s="171">
        <f>'Portfolio Composition'!A103</f>
        <v>0</v>
      </c>
      <c r="B97" s="171">
        <f>'Portfolio Composition'!B103</f>
        <v>0</v>
      </c>
      <c r="C97" s="171">
        <f>IFERROR(VLOOKUP('Portfolio Composition'!$A$7, 'Portfolio Composition'!$A$4:$K$7, MATCH(A97,'Portfolio Composition'!$A$4:$K$4,0),0), 0)</f>
        <v>0</v>
      </c>
      <c r="D97" s="171">
        <f>'Portfolio Composition'!G103</f>
        <v>0</v>
      </c>
      <c r="E97" s="143">
        <f>'Portfolio Composition'!C103*'Portfolio Composition'!G103</f>
        <v>0</v>
      </c>
      <c r="F97" s="143">
        <f>'Portfolio Composition'!D103*'Portfolio Composition'!G103</f>
        <v>0</v>
      </c>
      <c r="G97" s="143">
        <f>((E97*'Drop Down Select'!$I$12)+(F97*'Drop Down Select'!$K$12))</f>
        <v>0</v>
      </c>
      <c r="H97" s="171">
        <f>(IFERROR(VLOOKUP('Portfolio Composition'!$A$7,'Portfolio Composition'!$A$5:$K$7,(MATCH(A97,'Portfolio Composition'!$A$4:$K$4,0)),0),1))*'Portfolio Composition'!G103</f>
        <v>0</v>
      </c>
      <c r="I97" s="143">
        <f>'Portfolio Composition'!C103*H97</f>
        <v>0</v>
      </c>
      <c r="J97" s="143">
        <f>'Portfolio Composition'!D103*H97</f>
        <v>0</v>
      </c>
      <c r="K97" s="143">
        <f>((I97*'Drop Down Select'!$I$12)+(J97*'Drop Down Select'!$K$12))</f>
        <v>0</v>
      </c>
      <c r="L97" s="49">
        <f>IFERROR(K97/VLOOKUP('Sub-Portfolio Summary'!$A$13,'Sub-Portfolio Summary'!$A$4:$K$20,MATCH(A97,'Sub-Portfolio Summary'!$A$3:$K$3,0),0), 0)</f>
        <v>0</v>
      </c>
      <c r="M97" s="150">
        <f>'Portfolio Composition'!F103*'Measure Summary'!L97</f>
        <v>0</v>
      </c>
    </row>
    <row r="98" spans="1:13" x14ac:dyDescent="0.25">
      <c r="A98" s="171">
        <f>'Portfolio Composition'!A104</f>
        <v>0</v>
      </c>
      <c r="B98" s="171">
        <f>'Portfolio Composition'!B104</f>
        <v>0</v>
      </c>
      <c r="C98" s="171">
        <f>IFERROR(VLOOKUP('Portfolio Composition'!$A$7, 'Portfolio Composition'!$A$4:$K$7, MATCH(A98,'Portfolio Composition'!$A$4:$K$4,0),0), 0)</f>
        <v>0</v>
      </c>
      <c r="D98" s="171">
        <f>'Portfolio Composition'!G104</f>
        <v>0</v>
      </c>
      <c r="E98" s="143">
        <f>'Portfolio Composition'!C104*'Portfolio Composition'!G104</f>
        <v>0</v>
      </c>
      <c r="F98" s="143">
        <f>'Portfolio Composition'!D104*'Portfolio Composition'!G104</f>
        <v>0</v>
      </c>
      <c r="G98" s="143">
        <f>((E98*'Drop Down Select'!$I$12)+(F98*'Drop Down Select'!$K$12))</f>
        <v>0</v>
      </c>
      <c r="H98" s="171">
        <f>(IFERROR(VLOOKUP('Portfolio Composition'!$A$7,'Portfolio Composition'!$A$5:$K$7,(MATCH(A98,'Portfolio Composition'!$A$4:$K$4,0)),0),1))*'Portfolio Composition'!G104</f>
        <v>0</v>
      </c>
      <c r="I98" s="143">
        <f>'Portfolio Composition'!C104*H98</f>
        <v>0</v>
      </c>
      <c r="J98" s="143">
        <f>'Portfolio Composition'!D104*H98</f>
        <v>0</v>
      </c>
      <c r="K98" s="143">
        <f>((I98*'Drop Down Select'!$I$12)+(J98*'Drop Down Select'!$K$12))</f>
        <v>0</v>
      </c>
      <c r="L98" s="49">
        <f>IFERROR(K98/VLOOKUP('Sub-Portfolio Summary'!$A$13,'Sub-Portfolio Summary'!$A$4:$K$20,MATCH(A98,'Sub-Portfolio Summary'!$A$3:$K$3,0),0), 0)</f>
        <v>0</v>
      </c>
      <c r="M98" s="150">
        <f>'Portfolio Composition'!F104*'Measure Summary'!L98</f>
        <v>0</v>
      </c>
    </row>
    <row r="99" spans="1:13" x14ac:dyDescent="0.25">
      <c r="A99" s="171">
        <f>'Portfolio Composition'!A105</f>
        <v>0</v>
      </c>
      <c r="B99" s="171">
        <f>'Portfolio Composition'!B105</f>
        <v>0</v>
      </c>
      <c r="C99" s="171">
        <f>IFERROR(VLOOKUP('Portfolio Composition'!$A$7, 'Portfolio Composition'!$A$4:$K$7, MATCH(A99,'Portfolio Composition'!$A$4:$K$4,0),0), 0)</f>
        <v>0</v>
      </c>
      <c r="D99" s="171">
        <f>'Portfolio Composition'!G105</f>
        <v>0</v>
      </c>
      <c r="E99" s="143">
        <f>'Portfolio Composition'!C105*'Portfolio Composition'!G105</f>
        <v>0</v>
      </c>
      <c r="F99" s="143">
        <f>'Portfolio Composition'!D105*'Portfolio Composition'!G105</f>
        <v>0</v>
      </c>
      <c r="G99" s="143">
        <f>((E99*'Drop Down Select'!$I$12)+(F99*'Drop Down Select'!$K$12))</f>
        <v>0</v>
      </c>
      <c r="H99" s="171">
        <f>(IFERROR(VLOOKUP('Portfolio Composition'!$A$7,'Portfolio Composition'!$A$5:$K$7,(MATCH(A99,'Portfolio Composition'!$A$4:$K$4,0)),0),1))*'Portfolio Composition'!G105</f>
        <v>0</v>
      </c>
      <c r="I99" s="143">
        <f>'Portfolio Composition'!C105*H99</f>
        <v>0</v>
      </c>
      <c r="J99" s="143">
        <f>'Portfolio Composition'!D105*H99</f>
        <v>0</v>
      </c>
      <c r="K99" s="143">
        <f>((I99*'Drop Down Select'!$I$12)+(J99*'Drop Down Select'!$K$12))</f>
        <v>0</v>
      </c>
      <c r="L99" s="49">
        <f>IFERROR(K99/VLOOKUP('Sub-Portfolio Summary'!$A$13,'Sub-Portfolio Summary'!$A$4:$K$20,MATCH(A99,'Sub-Portfolio Summary'!$A$3:$K$3,0),0), 0)</f>
        <v>0</v>
      </c>
      <c r="M99" s="150">
        <f>'Portfolio Composition'!F105*'Measure Summary'!L99</f>
        <v>0</v>
      </c>
    </row>
    <row r="100" spans="1:13" x14ac:dyDescent="0.25">
      <c r="A100" s="171">
        <f>'Portfolio Composition'!A106</f>
        <v>0</v>
      </c>
      <c r="B100" s="171">
        <f>'Portfolio Composition'!B106</f>
        <v>0</v>
      </c>
      <c r="C100" s="171">
        <f>IFERROR(VLOOKUP('Portfolio Composition'!$A$7, 'Portfolio Composition'!$A$4:$K$7, MATCH(A100,'Portfolio Composition'!$A$4:$K$4,0),0), 0)</f>
        <v>0</v>
      </c>
      <c r="D100" s="171">
        <f>'Portfolio Composition'!G106</f>
        <v>0</v>
      </c>
      <c r="E100" s="143">
        <f>'Portfolio Composition'!C106*'Portfolio Composition'!G106</f>
        <v>0</v>
      </c>
      <c r="F100" s="143">
        <f>'Portfolio Composition'!D106*'Portfolio Composition'!G106</f>
        <v>0</v>
      </c>
      <c r="G100" s="143">
        <f>((E100*'Drop Down Select'!$I$12)+(F100*'Drop Down Select'!$K$12))</f>
        <v>0</v>
      </c>
      <c r="H100" s="171">
        <f>(IFERROR(VLOOKUP('Portfolio Composition'!$A$7,'Portfolio Composition'!$A$5:$K$7,(MATCH(A100,'Portfolio Composition'!$A$4:$K$4,0)),0),1))*'Portfolio Composition'!G106</f>
        <v>0</v>
      </c>
      <c r="I100" s="143">
        <f>'Portfolio Composition'!C106*H100</f>
        <v>0</v>
      </c>
      <c r="J100" s="143">
        <f>'Portfolio Composition'!D106*H100</f>
        <v>0</v>
      </c>
      <c r="K100" s="143">
        <f>((I100*'Drop Down Select'!$I$12)+(J100*'Drop Down Select'!$K$12))</f>
        <v>0</v>
      </c>
      <c r="L100" s="49">
        <f>IFERROR(K100/VLOOKUP('Sub-Portfolio Summary'!$A$13,'Sub-Portfolio Summary'!$A$4:$K$20,MATCH(A100,'Sub-Portfolio Summary'!$A$3:$K$3,0),0), 0)</f>
        <v>0</v>
      </c>
      <c r="M100" s="150">
        <f>'Portfolio Composition'!F106*'Measure Summary'!L100</f>
        <v>0</v>
      </c>
    </row>
    <row r="101" spans="1:13" x14ac:dyDescent="0.25">
      <c r="A101" s="171">
        <f>'Portfolio Composition'!A107</f>
        <v>0</v>
      </c>
      <c r="B101" s="171">
        <f>'Portfolio Composition'!B107</f>
        <v>0</v>
      </c>
      <c r="C101" s="171">
        <f>IFERROR(VLOOKUP('Portfolio Composition'!$A$7, 'Portfolio Composition'!$A$4:$K$7, MATCH(A101,'Portfolio Composition'!$A$4:$K$4,0),0), 0)</f>
        <v>0</v>
      </c>
      <c r="D101" s="171">
        <f>'Portfolio Composition'!G107</f>
        <v>0</v>
      </c>
      <c r="E101" s="143">
        <f>'Portfolio Composition'!C107*'Portfolio Composition'!G107</f>
        <v>0</v>
      </c>
      <c r="F101" s="143">
        <f>'Portfolio Composition'!D107*'Portfolio Composition'!G107</f>
        <v>0</v>
      </c>
      <c r="G101" s="143">
        <f>((E101*'Drop Down Select'!$I$12)+(F101*'Drop Down Select'!$K$12))</f>
        <v>0</v>
      </c>
      <c r="H101" s="171">
        <f>(IFERROR(VLOOKUP('Portfolio Composition'!$A$7,'Portfolio Composition'!$A$5:$K$7,(MATCH(A101,'Portfolio Composition'!$A$4:$K$4,0)),0),1))*'Portfolio Composition'!G107</f>
        <v>0</v>
      </c>
      <c r="I101" s="143">
        <f>'Portfolio Composition'!C107*H101</f>
        <v>0</v>
      </c>
      <c r="J101" s="143">
        <f>'Portfolio Composition'!D107*H101</f>
        <v>0</v>
      </c>
      <c r="K101" s="143">
        <f>((I101*'Drop Down Select'!$I$12)+(J101*'Drop Down Select'!$K$12))</f>
        <v>0</v>
      </c>
      <c r="L101" s="49">
        <f>IFERROR(K101/VLOOKUP('Sub-Portfolio Summary'!$A$13,'Sub-Portfolio Summary'!$A$4:$K$20,MATCH(A101,'Sub-Portfolio Summary'!$A$3:$K$3,0),0), 0)</f>
        <v>0</v>
      </c>
      <c r="M101" s="150">
        <f>'Portfolio Composition'!F107*'Measure Summary'!L101</f>
        <v>0</v>
      </c>
    </row>
    <row r="102" spans="1:13" x14ac:dyDescent="0.25">
      <c r="A102" s="171">
        <f>'Portfolio Composition'!A108</f>
        <v>0</v>
      </c>
      <c r="B102" s="171">
        <f>'Portfolio Composition'!B108</f>
        <v>0</v>
      </c>
      <c r="C102" s="171">
        <f>IFERROR(VLOOKUP('Portfolio Composition'!$A$7, 'Portfolio Composition'!$A$4:$K$7, MATCH(A102,'Portfolio Composition'!$A$4:$K$4,0),0), 0)</f>
        <v>0</v>
      </c>
      <c r="D102" s="171">
        <f>'Portfolio Composition'!G108</f>
        <v>0</v>
      </c>
      <c r="E102" s="143">
        <f>'Portfolio Composition'!C108*'Portfolio Composition'!G108</f>
        <v>0</v>
      </c>
      <c r="F102" s="143">
        <f>'Portfolio Composition'!D108*'Portfolio Composition'!G108</f>
        <v>0</v>
      </c>
      <c r="G102" s="143">
        <f>((E102*'Drop Down Select'!$I$12)+(F102*'Drop Down Select'!$K$12))</f>
        <v>0</v>
      </c>
      <c r="H102" s="171">
        <f>(IFERROR(VLOOKUP('Portfolio Composition'!$A$7,'Portfolio Composition'!$A$5:$K$7,(MATCH(A102,'Portfolio Composition'!$A$4:$K$4,0)),0),1))*'Portfolio Composition'!G108</f>
        <v>0</v>
      </c>
      <c r="I102" s="143">
        <f>'Portfolio Composition'!C108*H102</f>
        <v>0</v>
      </c>
      <c r="J102" s="143">
        <f>'Portfolio Composition'!D108*H102</f>
        <v>0</v>
      </c>
      <c r="K102" s="143">
        <f>((I102*'Drop Down Select'!$I$12)+(J102*'Drop Down Select'!$K$12))</f>
        <v>0</v>
      </c>
      <c r="L102" s="49">
        <f>IFERROR(K102/VLOOKUP('Sub-Portfolio Summary'!$A$13,'Sub-Portfolio Summary'!$A$4:$K$20,MATCH(A102,'Sub-Portfolio Summary'!$A$3:$K$3,0),0), 0)</f>
        <v>0</v>
      </c>
      <c r="M102" s="150">
        <f>'Portfolio Composition'!F108*'Measure Summary'!L102</f>
        <v>0</v>
      </c>
    </row>
    <row r="103" spans="1:13" x14ac:dyDescent="0.25">
      <c r="A103" s="171">
        <f>'Portfolio Composition'!A109</f>
        <v>0</v>
      </c>
      <c r="B103" s="171">
        <f>'Portfolio Composition'!B109</f>
        <v>0</v>
      </c>
      <c r="C103" s="171">
        <f>IFERROR(VLOOKUP('Portfolio Composition'!$A$7, 'Portfolio Composition'!$A$4:$K$7, MATCH(A103,'Portfolio Composition'!$A$4:$K$4,0),0), 0)</f>
        <v>0</v>
      </c>
      <c r="D103" s="171">
        <f>'Portfolio Composition'!G109</f>
        <v>0</v>
      </c>
      <c r="E103" s="143">
        <f>'Portfolio Composition'!C109*'Portfolio Composition'!G109</f>
        <v>0</v>
      </c>
      <c r="F103" s="143">
        <f>'Portfolio Composition'!D109*'Portfolio Composition'!G109</f>
        <v>0</v>
      </c>
      <c r="G103" s="143">
        <f>((E103*'Drop Down Select'!$I$12)+(F103*'Drop Down Select'!$K$12))</f>
        <v>0</v>
      </c>
      <c r="H103" s="171">
        <f>(IFERROR(VLOOKUP('Portfolio Composition'!$A$7,'Portfolio Composition'!$A$5:$K$7,(MATCH(A103,'Portfolio Composition'!$A$4:$K$4,0)),0),1))*'Portfolio Composition'!G109</f>
        <v>0</v>
      </c>
      <c r="I103" s="143">
        <f>'Portfolio Composition'!C109*H103</f>
        <v>0</v>
      </c>
      <c r="J103" s="143">
        <f>'Portfolio Composition'!D109*H103</f>
        <v>0</v>
      </c>
      <c r="K103" s="143">
        <f>((I103*'Drop Down Select'!$I$12)+(J103*'Drop Down Select'!$K$12))</f>
        <v>0</v>
      </c>
      <c r="L103" s="49">
        <f>IFERROR(K103/VLOOKUP('Sub-Portfolio Summary'!$A$13,'Sub-Portfolio Summary'!$A$4:$K$20,MATCH(A103,'Sub-Portfolio Summary'!$A$3:$K$3,0),0), 0)</f>
        <v>0</v>
      </c>
      <c r="M103" s="150">
        <f>'Portfolio Composition'!F109*'Measure Summary'!L103</f>
        <v>0</v>
      </c>
    </row>
    <row r="104" spans="1:13" x14ac:dyDescent="0.25">
      <c r="A104" s="171">
        <f>'Portfolio Composition'!A110</f>
        <v>0</v>
      </c>
      <c r="B104" s="171">
        <f>'Portfolio Composition'!B110</f>
        <v>0</v>
      </c>
      <c r="C104" s="171">
        <f>IFERROR(VLOOKUP('Portfolio Composition'!$A$7, 'Portfolio Composition'!$A$4:$K$7, MATCH(A104,'Portfolio Composition'!$A$4:$K$4,0),0), 0)</f>
        <v>0</v>
      </c>
      <c r="D104" s="171">
        <f>'Portfolio Composition'!G110</f>
        <v>0</v>
      </c>
      <c r="E104" s="143">
        <f>'Portfolio Composition'!C110*'Portfolio Composition'!G110</f>
        <v>0</v>
      </c>
      <c r="F104" s="143">
        <f>'Portfolio Composition'!D110*'Portfolio Composition'!G110</f>
        <v>0</v>
      </c>
      <c r="G104" s="143">
        <f>((E104*'Drop Down Select'!$I$12)+(F104*'Drop Down Select'!$K$12))</f>
        <v>0</v>
      </c>
      <c r="H104" s="171">
        <f>(IFERROR(VLOOKUP('Portfolio Composition'!$A$7,'Portfolio Composition'!$A$5:$K$7,(MATCH(A104,'Portfolio Composition'!$A$4:$K$4,0)),0),1))*'Portfolio Composition'!G110</f>
        <v>0</v>
      </c>
      <c r="I104" s="143">
        <f>'Portfolio Composition'!C110*H104</f>
        <v>0</v>
      </c>
      <c r="J104" s="143">
        <f>'Portfolio Composition'!D110*H104</f>
        <v>0</v>
      </c>
      <c r="K104" s="143">
        <f>((I104*'Drop Down Select'!$I$12)+(J104*'Drop Down Select'!$K$12))</f>
        <v>0</v>
      </c>
      <c r="L104" s="49">
        <f>IFERROR(K104/VLOOKUP('Sub-Portfolio Summary'!$A$13,'Sub-Portfolio Summary'!$A$4:$K$20,MATCH(A104,'Sub-Portfolio Summary'!$A$3:$K$3,0),0), 0)</f>
        <v>0</v>
      </c>
      <c r="M104" s="150">
        <f>'Portfolio Composition'!F110*'Measure Summary'!L104</f>
        <v>0</v>
      </c>
    </row>
    <row r="105" spans="1:13" x14ac:dyDescent="0.25">
      <c r="A105" s="171">
        <f>'Portfolio Composition'!A111</f>
        <v>0</v>
      </c>
      <c r="B105" s="171">
        <f>'Portfolio Composition'!B111</f>
        <v>0</v>
      </c>
      <c r="C105" s="171">
        <f>IFERROR(VLOOKUP('Portfolio Composition'!$A$7, 'Portfolio Composition'!$A$4:$K$7, MATCH(A105,'Portfolio Composition'!$A$4:$K$4,0),0), 0)</f>
        <v>0</v>
      </c>
      <c r="D105" s="171">
        <f>'Portfolio Composition'!G111</f>
        <v>0</v>
      </c>
      <c r="E105" s="143">
        <f>'Portfolio Composition'!C111*'Portfolio Composition'!G111</f>
        <v>0</v>
      </c>
      <c r="F105" s="143">
        <f>'Portfolio Composition'!D111*'Portfolio Composition'!G111</f>
        <v>0</v>
      </c>
      <c r="G105" s="143">
        <f>((E105*'Drop Down Select'!$I$12)+(F105*'Drop Down Select'!$K$12))</f>
        <v>0</v>
      </c>
      <c r="H105" s="171">
        <f>(IFERROR(VLOOKUP('Portfolio Composition'!$A$7,'Portfolio Composition'!$A$5:$K$7,(MATCH(A105,'Portfolio Composition'!$A$4:$K$4,0)),0),1))*'Portfolio Composition'!G111</f>
        <v>0</v>
      </c>
      <c r="I105" s="143">
        <f>'Portfolio Composition'!C111*H105</f>
        <v>0</v>
      </c>
      <c r="J105" s="143">
        <f>'Portfolio Composition'!D111*H105</f>
        <v>0</v>
      </c>
      <c r="K105" s="143">
        <f>((I105*'Drop Down Select'!$I$12)+(J105*'Drop Down Select'!$K$12))</f>
        <v>0</v>
      </c>
      <c r="L105" s="49">
        <f>IFERROR(K105/VLOOKUP('Sub-Portfolio Summary'!$A$13,'Sub-Portfolio Summary'!$A$4:$K$20,MATCH(A105,'Sub-Portfolio Summary'!$A$3:$K$3,0),0), 0)</f>
        <v>0</v>
      </c>
      <c r="M105" s="150">
        <f>'Portfolio Composition'!F111*'Measure Summary'!L105</f>
        <v>0</v>
      </c>
    </row>
    <row r="106" spans="1:13" x14ac:dyDescent="0.25">
      <c r="A106" s="171">
        <f>'Portfolio Composition'!A112</f>
        <v>0</v>
      </c>
      <c r="B106" s="171">
        <f>'Portfolio Composition'!B112</f>
        <v>0</v>
      </c>
      <c r="C106" s="171">
        <f>IFERROR(VLOOKUP('Portfolio Composition'!$A$7, 'Portfolio Composition'!$A$4:$K$7, MATCH(A106,'Portfolio Composition'!$A$4:$K$4,0),0), 0)</f>
        <v>0</v>
      </c>
      <c r="D106" s="171">
        <f>'Portfolio Composition'!G112</f>
        <v>0</v>
      </c>
      <c r="E106" s="143">
        <f>'Portfolio Composition'!C112*'Portfolio Composition'!G112</f>
        <v>0</v>
      </c>
      <c r="F106" s="143">
        <f>'Portfolio Composition'!D112*'Portfolio Composition'!G112</f>
        <v>0</v>
      </c>
      <c r="G106" s="143">
        <f>((E106*'Drop Down Select'!$I$12)+(F106*'Drop Down Select'!$K$12))</f>
        <v>0</v>
      </c>
      <c r="H106" s="171">
        <f>(IFERROR(VLOOKUP('Portfolio Composition'!$A$7,'Portfolio Composition'!$A$5:$K$7,(MATCH(A106,'Portfolio Composition'!$A$4:$K$4,0)),0),1))*'Portfolio Composition'!G112</f>
        <v>0</v>
      </c>
      <c r="I106" s="143">
        <f>'Portfolio Composition'!C112*H106</f>
        <v>0</v>
      </c>
      <c r="J106" s="143">
        <f>'Portfolio Composition'!D112*H106</f>
        <v>0</v>
      </c>
      <c r="K106" s="143">
        <f>((I106*'Drop Down Select'!$I$12)+(J106*'Drop Down Select'!$K$12))</f>
        <v>0</v>
      </c>
      <c r="L106" s="49">
        <f>IFERROR(K106/VLOOKUP('Sub-Portfolio Summary'!$A$13,'Sub-Portfolio Summary'!$A$4:$K$20,MATCH(A106,'Sub-Portfolio Summary'!$A$3:$K$3,0),0), 0)</f>
        <v>0</v>
      </c>
      <c r="M106" s="150">
        <f>'Portfolio Composition'!F112*'Measure Summary'!L106</f>
        <v>0</v>
      </c>
    </row>
    <row r="107" spans="1:13" x14ac:dyDescent="0.25">
      <c r="A107" s="171">
        <f>'Portfolio Composition'!A113</f>
        <v>0</v>
      </c>
      <c r="B107" s="171">
        <f>'Portfolio Composition'!B113</f>
        <v>0</v>
      </c>
      <c r="C107" s="171">
        <f>IFERROR(VLOOKUP('Portfolio Composition'!$A$7, 'Portfolio Composition'!$A$4:$K$7, MATCH(A107,'Portfolio Composition'!$A$4:$K$4,0),0), 0)</f>
        <v>0</v>
      </c>
      <c r="D107" s="171">
        <f>'Portfolio Composition'!G113</f>
        <v>0</v>
      </c>
      <c r="E107" s="143">
        <f>'Portfolio Composition'!C113*'Portfolio Composition'!G113</f>
        <v>0</v>
      </c>
      <c r="F107" s="143">
        <f>'Portfolio Composition'!D113*'Portfolio Composition'!G113</f>
        <v>0</v>
      </c>
      <c r="G107" s="143">
        <f>((E107*'Drop Down Select'!$I$12)+(F107*'Drop Down Select'!$K$12))</f>
        <v>0</v>
      </c>
      <c r="H107" s="171">
        <f>(IFERROR(VLOOKUP('Portfolio Composition'!$A$7,'Portfolio Composition'!$A$5:$K$7,(MATCH(A107,'Portfolio Composition'!$A$4:$K$4,0)),0),1))*'Portfolio Composition'!G113</f>
        <v>0</v>
      </c>
      <c r="I107" s="143">
        <f>'Portfolio Composition'!C113*H107</f>
        <v>0</v>
      </c>
      <c r="J107" s="143">
        <f>'Portfolio Composition'!D113*H107</f>
        <v>0</v>
      </c>
      <c r="K107" s="143">
        <f>((I107*'Drop Down Select'!$I$12)+(J107*'Drop Down Select'!$K$12))</f>
        <v>0</v>
      </c>
      <c r="L107" s="49">
        <f>IFERROR(K107/VLOOKUP('Sub-Portfolio Summary'!$A$13,'Sub-Portfolio Summary'!$A$4:$K$20,MATCH(A107,'Sub-Portfolio Summary'!$A$3:$K$3,0),0), 0)</f>
        <v>0</v>
      </c>
      <c r="M107" s="150">
        <f>'Portfolio Composition'!F113*'Measure Summary'!L107</f>
        <v>0</v>
      </c>
    </row>
    <row r="108" spans="1:13" x14ac:dyDescent="0.25">
      <c r="A108" s="171">
        <f>'Portfolio Composition'!A114</f>
        <v>0</v>
      </c>
      <c r="B108" s="171">
        <f>'Portfolio Composition'!B114</f>
        <v>0</v>
      </c>
      <c r="C108" s="171">
        <f>IFERROR(VLOOKUP('Portfolio Composition'!$A$7, 'Portfolio Composition'!$A$4:$K$7, MATCH(A108,'Portfolio Composition'!$A$4:$K$4,0),0), 0)</f>
        <v>0</v>
      </c>
      <c r="D108" s="171">
        <f>'Portfolio Composition'!G114</f>
        <v>0</v>
      </c>
      <c r="E108" s="143">
        <f>'Portfolio Composition'!C114*'Portfolio Composition'!G114</f>
        <v>0</v>
      </c>
      <c r="F108" s="143">
        <f>'Portfolio Composition'!D114*'Portfolio Composition'!G114</f>
        <v>0</v>
      </c>
      <c r="G108" s="143">
        <f>((E108*'Drop Down Select'!$I$12)+(F108*'Drop Down Select'!$K$12))</f>
        <v>0</v>
      </c>
      <c r="H108" s="171">
        <f>(IFERROR(VLOOKUP('Portfolio Composition'!$A$7,'Portfolio Composition'!$A$5:$K$7,(MATCH(A108,'Portfolio Composition'!$A$4:$K$4,0)),0),1))*'Portfolio Composition'!G114</f>
        <v>0</v>
      </c>
      <c r="I108" s="143">
        <f>'Portfolio Composition'!C114*H108</f>
        <v>0</v>
      </c>
      <c r="J108" s="143">
        <f>'Portfolio Composition'!D114*H108</f>
        <v>0</v>
      </c>
      <c r="K108" s="143">
        <f>((I108*'Drop Down Select'!$I$12)+(J108*'Drop Down Select'!$K$12))</f>
        <v>0</v>
      </c>
      <c r="L108" s="49">
        <f>IFERROR(K108/VLOOKUP('Sub-Portfolio Summary'!$A$13,'Sub-Portfolio Summary'!$A$4:$K$20,MATCH(A108,'Sub-Portfolio Summary'!$A$3:$K$3,0),0), 0)</f>
        <v>0</v>
      </c>
      <c r="M108" s="150">
        <f>'Portfolio Composition'!F114*'Measure Summary'!L108</f>
        <v>0</v>
      </c>
    </row>
    <row r="109" spans="1:13" x14ac:dyDescent="0.25">
      <c r="A109" s="171">
        <f>'Portfolio Composition'!A115</f>
        <v>0</v>
      </c>
      <c r="B109" s="171">
        <f>'Portfolio Composition'!B115</f>
        <v>0</v>
      </c>
      <c r="C109" s="171">
        <f>IFERROR(VLOOKUP('Portfolio Composition'!$A$7, 'Portfolio Composition'!$A$4:$K$7, MATCH(A109,'Portfolio Composition'!$A$4:$K$4,0),0), 0)</f>
        <v>0</v>
      </c>
      <c r="D109" s="171">
        <f>'Portfolio Composition'!G115</f>
        <v>0</v>
      </c>
      <c r="E109" s="143">
        <f>'Portfolio Composition'!C115*'Portfolio Composition'!G115</f>
        <v>0</v>
      </c>
      <c r="F109" s="143">
        <f>'Portfolio Composition'!D115*'Portfolio Composition'!G115</f>
        <v>0</v>
      </c>
      <c r="G109" s="143">
        <f>((E109*'Drop Down Select'!$I$12)+(F109*'Drop Down Select'!$K$12))</f>
        <v>0</v>
      </c>
      <c r="H109" s="171">
        <f>(IFERROR(VLOOKUP('Portfolio Composition'!$A$7,'Portfolio Composition'!$A$5:$K$7,(MATCH(A109,'Portfolio Composition'!$A$4:$K$4,0)),0),1))*'Portfolio Composition'!G115</f>
        <v>0</v>
      </c>
      <c r="I109" s="143">
        <f>'Portfolio Composition'!C115*H109</f>
        <v>0</v>
      </c>
      <c r="J109" s="143">
        <f>'Portfolio Composition'!D115*H109</f>
        <v>0</v>
      </c>
      <c r="K109" s="143">
        <f>((I109*'Drop Down Select'!$I$12)+(J109*'Drop Down Select'!$K$12))</f>
        <v>0</v>
      </c>
      <c r="L109" s="49">
        <f>IFERROR(K109/VLOOKUP('Sub-Portfolio Summary'!$A$13,'Sub-Portfolio Summary'!$A$4:$K$20,MATCH(A109,'Sub-Portfolio Summary'!$A$3:$K$3,0),0), 0)</f>
        <v>0</v>
      </c>
      <c r="M109" s="150">
        <f>'Portfolio Composition'!F115*'Measure Summary'!L109</f>
        <v>0</v>
      </c>
    </row>
    <row r="110" spans="1:13" x14ac:dyDescent="0.25">
      <c r="A110" s="171">
        <f>'Portfolio Composition'!A116</f>
        <v>0</v>
      </c>
      <c r="B110" s="171">
        <f>'Portfolio Composition'!B116</f>
        <v>0</v>
      </c>
      <c r="C110" s="171">
        <f>IFERROR(VLOOKUP('Portfolio Composition'!$A$7, 'Portfolio Composition'!$A$4:$K$7, MATCH(A110,'Portfolio Composition'!$A$4:$K$4,0),0), 0)</f>
        <v>0</v>
      </c>
      <c r="D110" s="171">
        <f>'Portfolio Composition'!G116</f>
        <v>0</v>
      </c>
      <c r="E110" s="143">
        <f>'Portfolio Composition'!C116*'Portfolio Composition'!G116</f>
        <v>0</v>
      </c>
      <c r="F110" s="143">
        <f>'Portfolio Composition'!D116*'Portfolio Composition'!G116</f>
        <v>0</v>
      </c>
      <c r="G110" s="143">
        <f>((E110*'Drop Down Select'!$I$12)+(F110*'Drop Down Select'!$K$12))</f>
        <v>0</v>
      </c>
      <c r="H110" s="171">
        <f>(IFERROR(VLOOKUP('Portfolio Composition'!$A$7,'Portfolio Composition'!$A$5:$K$7,(MATCH(A110,'Portfolio Composition'!$A$4:$K$4,0)),0),1))*'Portfolio Composition'!G116</f>
        <v>0</v>
      </c>
      <c r="I110" s="143">
        <f>'Portfolio Composition'!C116*H110</f>
        <v>0</v>
      </c>
      <c r="J110" s="143">
        <f>'Portfolio Composition'!D116*H110</f>
        <v>0</v>
      </c>
      <c r="K110" s="143">
        <f>((I110*'Drop Down Select'!$I$12)+(J110*'Drop Down Select'!$K$12))</f>
        <v>0</v>
      </c>
      <c r="L110" s="49">
        <f>IFERROR(K110/VLOOKUP('Sub-Portfolio Summary'!$A$13,'Sub-Portfolio Summary'!$A$4:$K$20,MATCH(A110,'Sub-Portfolio Summary'!$A$3:$K$3,0),0), 0)</f>
        <v>0</v>
      </c>
      <c r="M110" s="150">
        <f>'Portfolio Composition'!F116*'Measure Summary'!L110</f>
        <v>0</v>
      </c>
    </row>
    <row r="111" spans="1:13" x14ac:dyDescent="0.25">
      <c r="A111" s="171">
        <f>'Portfolio Composition'!A117</f>
        <v>0</v>
      </c>
      <c r="B111" s="171">
        <f>'Portfolio Composition'!B117</f>
        <v>0</v>
      </c>
      <c r="C111" s="171">
        <f>IFERROR(VLOOKUP('Portfolio Composition'!$A$7, 'Portfolio Composition'!$A$4:$K$7, MATCH(A111,'Portfolio Composition'!$A$4:$K$4,0),0), 0)</f>
        <v>0</v>
      </c>
      <c r="D111" s="171">
        <f>'Portfolio Composition'!G117</f>
        <v>0</v>
      </c>
      <c r="E111" s="143">
        <f>'Portfolio Composition'!C117*'Portfolio Composition'!G117</f>
        <v>0</v>
      </c>
      <c r="F111" s="143">
        <f>'Portfolio Composition'!D117*'Portfolio Composition'!G117</f>
        <v>0</v>
      </c>
      <c r="G111" s="143">
        <f>((E111*'Drop Down Select'!$I$12)+(F111*'Drop Down Select'!$K$12))</f>
        <v>0</v>
      </c>
      <c r="H111" s="171">
        <f>(IFERROR(VLOOKUP('Portfolio Composition'!$A$7,'Portfolio Composition'!$A$5:$K$7,(MATCH(A111,'Portfolio Composition'!$A$4:$K$4,0)),0),1))*'Portfolio Composition'!G117</f>
        <v>0</v>
      </c>
      <c r="I111" s="143">
        <f>'Portfolio Composition'!C117*H111</f>
        <v>0</v>
      </c>
      <c r="J111" s="143">
        <f>'Portfolio Composition'!D117*H111</f>
        <v>0</v>
      </c>
      <c r="K111" s="143">
        <f>((I111*'Drop Down Select'!$I$12)+(J111*'Drop Down Select'!$K$12))</f>
        <v>0</v>
      </c>
      <c r="L111" s="49">
        <f>IFERROR(K111/VLOOKUP('Sub-Portfolio Summary'!$A$13,'Sub-Portfolio Summary'!$A$4:$K$20,MATCH(A111,'Sub-Portfolio Summary'!$A$3:$K$3,0),0), 0)</f>
        <v>0</v>
      </c>
      <c r="M111" s="150">
        <f>'Portfolio Composition'!F117*'Measure Summary'!L111</f>
        <v>0</v>
      </c>
    </row>
    <row r="112" spans="1:13" x14ac:dyDescent="0.25">
      <c r="A112" s="171">
        <f>'Portfolio Composition'!A118</f>
        <v>0</v>
      </c>
      <c r="B112" s="171">
        <f>'Portfolio Composition'!B118</f>
        <v>0</v>
      </c>
      <c r="C112" s="171">
        <f>IFERROR(VLOOKUP('Portfolio Composition'!$A$7, 'Portfolio Composition'!$A$4:$K$7, MATCH(A112,'Portfolio Composition'!$A$4:$K$4,0),0), 0)</f>
        <v>0</v>
      </c>
      <c r="D112" s="171">
        <f>'Portfolio Composition'!G118</f>
        <v>0</v>
      </c>
      <c r="E112" s="143">
        <f>'Portfolio Composition'!C118*'Portfolio Composition'!G118</f>
        <v>0</v>
      </c>
      <c r="F112" s="143">
        <f>'Portfolio Composition'!D118*'Portfolio Composition'!G118</f>
        <v>0</v>
      </c>
      <c r="G112" s="143">
        <f>((E112*'Drop Down Select'!$I$12)+(F112*'Drop Down Select'!$K$12))</f>
        <v>0</v>
      </c>
      <c r="H112" s="171">
        <f>(IFERROR(VLOOKUP('Portfolio Composition'!$A$7,'Portfolio Composition'!$A$5:$K$7,(MATCH(A112,'Portfolio Composition'!$A$4:$K$4,0)),0),1))*'Portfolio Composition'!G118</f>
        <v>0</v>
      </c>
      <c r="I112" s="143">
        <f>'Portfolio Composition'!C118*H112</f>
        <v>0</v>
      </c>
      <c r="J112" s="143">
        <f>'Portfolio Composition'!D118*H112</f>
        <v>0</v>
      </c>
      <c r="K112" s="143">
        <f>((I112*'Drop Down Select'!$I$12)+(J112*'Drop Down Select'!$K$12))</f>
        <v>0</v>
      </c>
      <c r="L112" s="49">
        <f>IFERROR(K112/VLOOKUP('Sub-Portfolio Summary'!$A$13,'Sub-Portfolio Summary'!$A$4:$K$20,MATCH(A112,'Sub-Portfolio Summary'!$A$3:$K$3,0),0), 0)</f>
        <v>0</v>
      </c>
      <c r="M112" s="150">
        <f>'Portfolio Composition'!F118*'Measure Summary'!L112</f>
        <v>0</v>
      </c>
    </row>
    <row r="113" spans="1:13" x14ac:dyDescent="0.25">
      <c r="A113" s="171">
        <f>'Portfolio Composition'!A119</f>
        <v>0</v>
      </c>
      <c r="B113" s="171">
        <f>'Portfolio Composition'!B119</f>
        <v>0</v>
      </c>
      <c r="C113" s="171">
        <f>IFERROR(VLOOKUP('Portfolio Composition'!$A$7, 'Portfolio Composition'!$A$4:$K$7, MATCH(A113,'Portfolio Composition'!$A$4:$K$4,0),0), 0)</f>
        <v>0</v>
      </c>
      <c r="D113" s="171">
        <f>'Portfolio Composition'!G119</f>
        <v>0</v>
      </c>
      <c r="E113" s="143">
        <f>'Portfolio Composition'!C119*'Portfolio Composition'!G119</f>
        <v>0</v>
      </c>
      <c r="F113" s="143">
        <f>'Portfolio Composition'!D119*'Portfolio Composition'!G119</f>
        <v>0</v>
      </c>
      <c r="G113" s="143">
        <f>((E113*'Drop Down Select'!$I$12)+(F113*'Drop Down Select'!$K$12))</f>
        <v>0</v>
      </c>
      <c r="H113" s="171">
        <f>(IFERROR(VLOOKUP('Portfolio Composition'!$A$7,'Portfolio Composition'!$A$5:$K$7,(MATCH(A113,'Portfolio Composition'!$A$4:$K$4,0)),0),1))*'Portfolio Composition'!G119</f>
        <v>0</v>
      </c>
      <c r="I113" s="143">
        <f>'Portfolio Composition'!C119*H113</f>
        <v>0</v>
      </c>
      <c r="J113" s="143">
        <f>'Portfolio Composition'!D119*H113</f>
        <v>0</v>
      </c>
      <c r="K113" s="143">
        <f>((I113*'Drop Down Select'!$I$12)+(J113*'Drop Down Select'!$K$12))</f>
        <v>0</v>
      </c>
      <c r="L113" s="49">
        <f>IFERROR(K113/VLOOKUP('Sub-Portfolio Summary'!$A$13,'Sub-Portfolio Summary'!$A$4:$K$20,MATCH(A113,'Sub-Portfolio Summary'!$A$3:$K$3,0),0), 0)</f>
        <v>0</v>
      </c>
      <c r="M113" s="150">
        <f>'Portfolio Composition'!F119*'Measure Summary'!L113</f>
        <v>0</v>
      </c>
    </row>
    <row r="114" spans="1:13" x14ac:dyDescent="0.25">
      <c r="A114" s="171">
        <f>'Portfolio Composition'!A120</f>
        <v>0</v>
      </c>
      <c r="B114" s="171">
        <f>'Portfolio Composition'!B120</f>
        <v>0</v>
      </c>
      <c r="C114" s="171">
        <f>IFERROR(VLOOKUP('Portfolio Composition'!$A$7, 'Portfolio Composition'!$A$4:$K$7, MATCH(A114,'Portfolio Composition'!$A$4:$K$4,0),0), 0)</f>
        <v>0</v>
      </c>
      <c r="D114" s="171">
        <f>'Portfolio Composition'!G120</f>
        <v>0</v>
      </c>
      <c r="E114" s="143">
        <f>'Portfolio Composition'!C120*'Portfolio Composition'!G120</f>
        <v>0</v>
      </c>
      <c r="F114" s="143">
        <f>'Portfolio Composition'!D120*'Portfolio Composition'!G120</f>
        <v>0</v>
      </c>
      <c r="G114" s="143">
        <f>((E114*'Drop Down Select'!$I$12)+(F114*'Drop Down Select'!$K$12))</f>
        <v>0</v>
      </c>
      <c r="H114" s="171">
        <f>(IFERROR(VLOOKUP('Portfolio Composition'!$A$7,'Portfolio Composition'!$A$5:$K$7,(MATCH(A114,'Portfolio Composition'!$A$4:$K$4,0)),0),1))*'Portfolio Composition'!G120</f>
        <v>0</v>
      </c>
      <c r="I114" s="143">
        <f>'Portfolio Composition'!C120*H114</f>
        <v>0</v>
      </c>
      <c r="J114" s="143">
        <f>'Portfolio Composition'!D120*H114</f>
        <v>0</v>
      </c>
      <c r="K114" s="143">
        <f>((I114*'Drop Down Select'!$I$12)+(J114*'Drop Down Select'!$K$12))</f>
        <v>0</v>
      </c>
      <c r="L114" s="49">
        <f>IFERROR(K114/VLOOKUP('Sub-Portfolio Summary'!$A$13,'Sub-Portfolio Summary'!$A$4:$K$20,MATCH(A114,'Sub-Portfolio Summary'!$A$3:$K$3,0),0), 0)</f>
        <v>0</v>
      </c>
      <c r="M114" s="150">
        <f>'Portfolio Composition'!F120*'Measure Summary'!L114</f>
        <v>0</v>
      </c>
    </row>
    <row r="115" spans="1:13" x14ac:dyDescent="0.25">
      <c r="A115" s="171">
        <f>'Portfolio Composition'!A121</f>
        <v>0</v>
      </c>
      <c r="B115" s="171">
        <f>'Portfolio Composition'!B121</f>
        <v>0</v>
      </c>
      <c r="C115" s="171">
        <f>IFERROR(VLOOKUP('Portfolio Composition'!$A$7, 'Portfolio Composition'!$A$4:$K$7, MATCH(A115,'Portfolio Composition'!$A$4:$K$4,0),0), 0)</f>
        <v>0</v>
      </c>
      <c r="D115" s="171">
        <f>'Portfolio Composition'!G121</f>
        <v>0</v>
      </c>
      <c r="E115" s="143">
        <f>'Portfolio Composition'!C121*'Portfolio Composition'!G121</f>
        <v>0</v>
      </c>
      <c r="F115" s="143">
        <f>'Portfolio Composition'!D121*'Portfolio Composition'!G121</f>
        <v>0</v>
      </c>
      <c r="G115" s="143">
        <f>((E115*'Drop Down Select'!$I$12)+(F115*'Drop Down Select'!$K$12))</f>
        <v>0</v>
      </c>
      <c r="H115" s="171">
        <f>(IFERROR(VLOOKUP('Portfolio Composition'!$A$7,'Portfolio Composition'!$A$5:$K$7,(MATCH(A115,'Portfolio Composition'!$A$4:$K$4,0)),0),1))*'Portfolio Composition'!G121</f>
        <v>0</v>
      </c>
      <c r="I115" s="143">
        <f>'Portfolio Composition'!C121*H115</f>
        <v>0</v>
      </c>
      <c r="J115" s="143">
        <f>'Portfolio Composition'!D121*H115</f>
        <v>0</v>
      </c>
      <c r="K115" s="143">
        <f>((I115*'Drop Down Select'!$I$12)+(J115*'Drop Down Select'!$K$12))</f>
        <v>0</v>
      </c>
      <c r="L115" s="49">
        <f>IFERROR(K115/VLOOKUP('Sub-Portfolio Summary'!$A$13,'Sub-Portfolio Summary'!$A$4:$K$20,MATCH(A115,'Sub-Portfolio Summary'!$A$3:$K$3,0),0), 0)</f>
        <v>0</v>
      </c>
      <c r="M115" s="150">
        <f>'Portfolio Composition'!F121*'Measure Summary'!L115</f>
        <v>0</v>
      </c>
    </row>
    <row r="116" spans="1:13" x14ac:dyDescent="0.25">
      <c r="A116" s="171">
        <f>'Portfolio Composition'!A122</f>
        <v>0</v>
      </c>
      <c r="B116" s="171">
        <f>'Portfolio Composition'!B122</f>
        <v>0</v>
      </c>
      <c r="C116" s="171">
        <f>IFERROR(VLOOKUP('Portfolio Composition'!$A$7, 'Portfolio Composition'!$A$4:$K$7, MATCH(A116,'Portfolio Composition'!$A$4:$K$4,0),0), 0)</f>
        <v>0</v>
      </c>
      <c r="D116" s="171">
        <f>'Portfolio Composition'!G122</f>
        <v>0</v>
      </c>
      <c r="E116" s="143">
        <f>'Portfolio Composition'!C122*'Portfolio Composition'!G122</f>
        <v>0</v>
      </c>
      <c r="F116" s="143">
        <f>'Portfolio Composition'!D122*'Portfolio Composition'!G122</f>
        <v>0</v>
      </c>
      <c r="G116" s="143">
        <f>((E116*'Drop Down Select'!$I$12)+(F116*'Drop Down Select'!$K$12))</f>
        <v>0</v>
      </c>
      <c r="H116" s="171">
        <f>(IFERROR(VLOOKUP('Portfolio Composition'!$A$7,'Portfolio Composition'!$A$5:$K$7,(MATCH(A116,'Portfolio Composition'!$A$4:$K$4,0)),0),1))*'Portfolio Composition'!G122</f>
        <v>0</v>
      </c>
      <c r="I116" s="143">
        <f>'Portfolio Composition'!C122*H116</f>
        <v>0</v>
      </c>
      <c r="J116" s="143">
        <f>'Portfolio Composition'!D122*H116</f>
        <v>0</v>
      </c>
      <c r="K116" s="143">
        <f>((I116*'Drop Down Select'!$I$12)+(J116*'Drop Down Select'!$K$12))</f>
        <v>0</v>
      </c>
      <c r="L116" s="49">
        <f>IFERROR(K116/VLOOKUP('Sub-Portfolio Summary'!$A$13,'Sub-Portfolio Summary'!$A$4:$K$20,MATCH(A116,'Sub-Portfolio Summary'!$A$3:$K$3,0),0), 0)</f>
        <v>0</v>
      </c>
      <c r="M116" s="150">
        <f>'Portfolio Composition'!F122*'Measure Summary'!L116</f>
        <v>0</v>
      </c>
    </row>
    <row r="117" spans="1:13" x14ac:dyDescent="0.25">
      <c r="A117" s="171">
        <f>'Portfolio Composition'!A123</f>
        <v>0</v>
      </c>
      <c r="B117" s="171">
        <f>'Portfolio Composition'!B123</f>
        <v>0</v>
      </c>
      <c r="C117" s="171">
        <f>IFERROR(VLOOKUP('Portfolio Composition'!$A$7, 'Portfolio Composition'!$A$4:$K$7, MATCH(A117,'Portfolio Composition'!$A$4:$K$4,0),0), 0)</f>
        <v>0</v>
      </c>
      <c r="D117" s="171">
        <f>'Portfolio Composition'!G123</f>
        <v>0</v>
      </c>
      <c r="E117" s="143">
        <f>'Portfolio Composition'!C123*'Portfolio Composition'!G123</f>
        <v>0</v>
      </c>
      <c r="F117" s="143">
        <f>'Portfolio Composition'!D123*'Portfolio Composition'!G123</f>
        <v>0</v>
      </c>
      <c r="G117" s="143">
        <f>((E117*'Drop Down Select'!$I$12)+(F117*'Drop Down Select'!$K$12))</f>
        <v>0</v>
      </c>
      <c r="H117" s="171">
        <f>(IFERROR(VLOOKUP('Portfolio Composition'!$A$7,'Portfolio Composition'!$A$5:$K$7,(MATCH(A117,'Portfolio Composition'!$A$4:$K$4,0)),0),1))*'Portfolio Composition'!G123</f>
        <v>0</v>
      </c>
      <c r="I117" s="143">
        <f>'Portfolio Composition'!C123*H117</f>
        <v>0</v>
      </c>
      <c r="J117" s="143">
        <f>'Portfolio Composition'!D123*H117</f>
        <v>0</v>
      </c>
      <c r="K117" s="143">
        <f>((I117*'Drop Down Select'!$I$12)+(J117*'Drop Down Select'!$K$12))</f>
        <v>0</v>
      </c>
      <c r="L117" s="49">
        <f>IFERROR(K117/VLOOKUP('Sub-Portfolio Summary'!$A$13,'Sub-Portfolio Summary'!$A$4:$K$20,MATCH(A117,'Sub-Portfolio Summary'!$A$3:$K$3,0),0), 0)</f>
        <v>0</v>
      </c>
      <c r="M117" s="150">
        <f>'Portfolio Composition'!F123*'Measure Summary'!L117</f>
        <v>0</v>
      </c>
    </row>
    <row r="118" spans="1:13" x14ac:dyDescent="0.25">
      <c r="A118" s="171">
        <f>'Portfolio Composition'!A124</f>
        <v>0</v>
      </c>
      <c r="B118" s="171">
        <f>'Portfolio Composition'!B124</f>
        <v>0</v>
      </c>
      <c r="C118" s="171">
        <f>IFERROR(VLOOKUP('Portfolio Composition'!$A$7, 'Portfolio Composition'!$A$4:$K$7, MATCH(A118,'Portfolio Composition'!$A$4:$K$4,0),0), 0)</f>
        <v>0</v>
      </c>
      <c r="D118" s="171">
        <f>'Portfolio Composition'!G124</f>
        <v>0</v>
      </c>
      <c r="E118" s="143">
        <f>'Portfolio Composition'!C124*'Portfolio Composition'!G124</f>
        <v>0</v>
      </c>
      <c r="F118" s="143">
        <f>'Portfolio Composition'!D124*'Portfolio Composition'!G124</f>
        <v>0</v>
      </c>
      <c r="G118" s="143">
        <f>((E118*'Drop Down Select'!$I$12)+(F118*'Drop Down Select'!$K$12))</f>
        <v>0</v>
      </c>
      <c r="H118" s="171">
        <f>(IFERROR(VLOOKUP('Portfolio Composition'!$A$7,'Portfolio Composition'!$A$5:$K$7,(MATCH(A118,'Portfolio Composition'!$A$4:$K$4,0)),0),1))*'Portfolio Composition'!G124</f>
        <v>0</v>
      </c>
      <c r="I118" s="143">
        <f>'Portfolio Composition'!C124*H118</f>
        <v>0</v>
      </c>
      <c r="J118" s="143">
        <f>'Portfolio Composition'!D124*H118</f>
        <v>0</v>
      </c>
      <c r="K118" s="143">
        <f>((I118*'Drop Down Select'!$I$12)+(J118*'Drop Down Select'!$K$12))</f>
        <v>0</v>
      </c>
      <c r="L118" s="49">
        <f>IFERROR(K118/VLOOKUP('Sub-Portfolio Summary'!$A$13,'Sub-Portfolio Summary'!$A$4:$K$20,MATCH(A118,'Sub-Portfolio Summary'!$A$3:$K$3,0),0), 0)</f>
        <v>0</v>
      </c>
      <c r="M118" s="150">
        <f>'Portfolio Composition'!F124*'Measure Summary'!L118</f>
        <v>0</v>
      </c>
    </row>
    <row r="119" spans="1:13" x14ac:dyDescent="0.25">
      <c r="A119" s="171">
        <f>'Portfolio Composition'!A125</f>
        <v>0</v>
      </c>
      <c r="B119" s="171">
        <f>'Portfolio Composition'!B125</f>
        <v>0</v>
      </c>
      <c r="C119" s="171">
        <f>IFERROR(VLOOKUP('Portfolio Composition'!$A$7, 'Portfolio Composition'!$A$4:$K$7, MATCH(A119,'Portfolio Composition'!$A$4:$K$4,0),0), 0)</f>
        <v>0</v>
      </c>
      <c r="D119" s="171">
        <f>'Portfolio Composition'!G125</f>
        <v>0</v>
      </c>
      <c r="E119" s="143">
        <f>'Portfolio Composition'!C125*'Portfolio Composition'!G125</f>
        <v>0</v>
      </c>
      <c r="F119" s="143">
        <f>'Portfolio Composition'!D125*'Portfolio Composition'!G125</f>
        <v>0</v>
      </c>
      <c r="G119" s="143">
        <f>((E119*'Drop Down Select'!$I$12)+(F119*'Drop Down Select'!$K$12))</f>
        <v>0</v>
      </c>
      <c r="H119" s="171">
        <f>(IFERROR(VLOOKUP('Portfolio Composition'!$A$7,'Portfolio Composition'!$A$5:$K$7,(MATCH(A119,'Portfolio Composition'!$A$4:$K$4,0)),0),1))*'Portfolio Composition'!G125</f>
        <v>0</v>
      </c>
      <c r="I119" s="143">
        <f>'Portfolio Composition'!C125*H119</f>
        <v>0</v>
      </c>
      <c r="J119" s="143">
        <f>'Portfolio Composition'!D125*H119</f>
        <v>0</v>
      </c>
      <c r="K119" s="143">
        <f>((I119*'Drop Down Select'!$I$12)+(J119*'Drop Down Select'!$K$12))</f>
        <v>0</v>
      </c>
      <c r="L119" s="49">
        <f>IFERROR(K119/VLOOKUP('Sub-Portfolio Summary'!$A$13,'Sub-Portfolio Summary'!$A$4:$K$20,MATCH(A119,'Sub-Portfolio Summary'!$A$3:$K$3,0),0), 0)</f>
        <v>0</v>
      </c>
      <c r="M119" s="150">
        <f>'Portfolio Composition'!F125*'Measure Summary'!L119</f>
        <v>0</v>
      </c>
    </row>
    <row r="120" spans="1:13" x14ac:dyDescent="0.25">
      <c r="A120" s="171">
        <f>'Portfolio Composition'!A126</f>
        <v>0</v>
      </c>
      <c r="B120" s="171">
        <f>'Portfolio Composition'!B126</f>
        <v>0</v>
      </c>
      <c r="C120" s="171">
        <f>IFERROR(VLOOKUP('Portfolio Composition'!$A$7, 'Portfolio Composition'!$A$4:$K$7, MATCH(A120,'Portfolio Composition'!$A$4:$K$4,0),0), 0)</f>
        <v>0</v>
      </c>
      <c r="D120" s="171">
        <f>'Portfolio Composition'!G126</f>
        <v>0</v>
      </c>
      <c r="E120" s="143">
        <f>'Portfolio Composition'!C126*'Portfolio Composition'!G126</f>
        <v>0</v>
      </c>
      <c r="F120" s="143">
        <f>'Portfolio Composition'!D126*'Portfolio Composition'!G126</f>
        <v>0</v>
      </c>
      <c r="G120" s="143">
        <f>((E120*'Drop Down Select'!$I$12)+(F120*'Drop Down Select'!$K$12))</f>
        <v>0</v>
      </c>
      <c r="H120" s="171">
        <f>(IFERROR(VLOOKUP('Portfolio Composition'!$A$7,'Portfolio Composition'!$A$5:$K$7,(MATCH(A120,'Portfolio Composition'!$A$4:$K$4,0)),0),1))*'Portfolio Composition'!G126</f>
        <v>0</v>
      </c>
      <c r="I120" s="143">
        <f>'Portfolio Composition'!C126*H120</f>
        <v>0</v>
      </c>
      <c r="J120" s="143">
        <f>'Portfolio Composition'!D126*H120</f>
        <v>0</v>
      </c>
      <c r="K120" s="143">
        <f>((I120*'Drop Down Select'!$I$12)+(J120*'Drop Down Select'!$K$12))</f>
        <v>0</v>
      </c>
      <c r="L120" s="49">
        <f>IFERROR(K120/VLOOKUP('Sub-Portfolio Summary'!$A$13,'Sub-Portfolio Summary'!$A$4:$K$20,MATCH(A120,'Sub-Portfolio Summary'!$A$3:$K$3,0),0), 0)</f>
        <v>0</v>
      </c>
      <c r="M120" s="150">
        <f>'Portfolio Composition'!F126*'Measure Summary'!L120</f>
        <v>0</v>
      </c>
    </row>
    <row r="121" spans="1:13" x14ac:dyDescent="0.25">
      <c r="A121" s="171">
        <f>'Portfolio Composition'!A127</f>
        <v>0</v>
      </c>
      <c r="B121" s="171">
        <f>'Portfolio Composition'!B127</f>
        <v>0</v>
      </c>
      <c r="C121" s="171">
        <f>IFERROR(VLOOKUP('Portfolio Composition'!$A$7, 'Portfolio Composition'!$A$4:$K$7, MATCH(A121,'Portfolio Composition'!$A$4:$K$4,0),0), 0)</f>
        <v>0</v>
      </c>
      <c r="D121" s="171">
        <f>'Portfolio Composition'!G127</f>
        <v>0</v>
      </c>
      <c r="E121" s="143">
        <f>'Portfolio Composition'!C127*'Portfolio Composition'!G127</f>
        <v>0</v>
      </c>
      <c r="F121" s="143">
        <f>'Portfolio Composition'!D127*'Portfolio Composition'!G127</f>
        <v>0</v>
      </c>
      <c r="G121" s="143">
        <f>((E121*'Drop Down Select'!$I$12)+(F121*'Drop Down Select'!$K$12))</f>
        <v>0</v>
      </c>
      <c r="H121" s="171">
        <f>(IFERROR(VLOOKUP('Portfolio Composition'!$A$7,'Portfolio Composition'!$A$5:$K$7,(MATCH(A121,'Portfolio Composition'!$A$4:$K$4,0)),0),1))*'Portfolio Composition'!G127</f>
        <v>0</v>
      </c>
      <c r="I121" s="143">
        <f>'Portfolio Composition'!C127*H121</f>
        <v>0</v>
      </c>
      <c r="J121" s="143">
        <f>'Portfolio Composition'!D127*H121</f>
        <v>0</v>
      </c>
      <c r="K121" s="143">
        <f>((I121*'Drop Down Select'!$I$12)+(J121*'Drop Down Select'!$K$12))</f>
        <v>0</v>
      </c>
      <c r="L121" s="49">
        <f>IFERROR(K121/VLOOKUP('Sub-Portfolio Summary'!$A$13,'Sub-Portfolio Summary'!$A$4:$K$20,MATCH(A121,'Sub-Portfolio Summary'!$A$3:$K$3,0),0), 0)</f>
        <v>0</v>
      </c>
      <c r="M121" s="150">
        <f>'Portfolio Composition'!F127*'Measure Summary'!L121</f>
        <v>0</v>
      </c>
    </row>
    <row r="122" spans="1:13" x14ac:dyDescent="0.25">
      <c r="A122" s="171">
        <f>'Portfolio Composition'!A128</f>
        <v>0</v>
      </c>
      <c r="B122" s="171">
        <f>'Portfolio Composition'!B128</f>
        <v>0</v>
      </c>
      <c r="C122" s="171">
        <f>IFERROR(VLOOKUP('Portfolio Composition'!$A$7, 'Portfolio Composition'!$A$4:$K$7, MATCH(A122,'Portfolio Composition'!$A$4:$K$4,0),0), 0)</f>
        <v>0</v>
      </c>
      <c r="D122" s="171">
        <f>'Portfolio Composition'!G128</f>
        <v>0</v>
      </c>
      <c r="E122" s="143">
        <f>'Portfolio Composition'!C128*'Portfolio Composition'!G128</f>
        <v>0</v>
      </c>
      <c r="F122" s="143">
        <f>'Portfolio Composition'!D128*'Portfolio Composition'!G128</f>
        <v>0</v>
      </c>
      <c r="G122" s="143">
        <f>((E122*'Drop Down Select'!$I$12)+(F122*'Drop Down Select'!$K$12))</f>
        <v>0</v>
      </c>
      <c r="H122" s="171">
        <f>(IFERROR(VLOOKUP('Portfolio Composition'!$A$7,'Portfolio Composition'!$A$5:$K$7,(MATCH(A122,'Portfolio Composition'!$A$4:$K$4,0)),0),1))*'Portfolio Composition'!G128</f>
        <v>0</v>
      </c>
      <c r="I122" s="143">
        <f>'Portfolio Composition'!C128*H122</f>
        <v>0</v>
      </c>
      <c r="J122" s="143">
        <f>'Portfolio Composition'!D128*H122</f>
        <v>0</v>
      </c>
      <c r="K122" s="143">
        <f>((I122*'Drop Down Select'!$I$12)+(J122*'Drop Down Select'!$K$12))</f>
        <v>0</v>
      </c>
      <c r="L122" s="49">
        <f>IFERROR(K122/VLOOKUP('Sub-Portfolio Summary'!$A$13,'Sub-Portfolio Summary'!$A$4:$K$20,MATCH(A122,'Sub-Portfolio Summary'!$A$3:$K$3,0),0), 0)</f>
        <v>0</v>
      </c>
      <c r="M122" s="150">
        <f>'Portfolio Composition'!F128*'Measure Summary'!L122</f>
        <v>0</v>
      </c>
    </row>
    <row r="123" spans="1:13" x14ac:dyDescent="0.25">
      <c r="A123" s="171">
        <f>'Portfolio Composition'!A129</f>
        <v>0</v>
      </c>
      <c r="B123" s="171">
        <f>'Portfolio Composition'!B129</f>
        <v>0</v>
      </c>
      <c r="C123" s="171">
        <f>IFERROR(VLOOKUP('Portfolio Composition'!$A$7, 'Portfolio Composition'!$A$4:$K$7, MATCH(A123,'Portfolio Composition'!$A$4:$K$4,0),0), 0)</f>
        <v>0</v>
      </c>
      <c r="D123" s="171">
        <f>'Portfolio Composition'!G129</f>
        <v>0</v>
      </c>
      <c r="E123" s="143">
        <f>'Portfolio Composition'!C129*'Portfolio Composition'!G129</f>
        <v>0</v>
      </c>
      <c r="F123" s="143">
        <f>'Portfolio Composition'!D129*'Portfolio Composition'!G129</f>
        <v>0</v>
      </c>
      <c r="G123" s="143">
        <f>((E123*'Drop Down Select'!$I$12)+(F123*'Drop Down Select'!$K$12))</f>
        <v>0</v>
      </c>
      <c r="H123" s="171">
        <f>(IFERROR(VLOOKUP('Portfolio Composition'!$A$7,'Portfolio Composition'!$A$5:$K$7,(MATCH(A123,'Portfolio Composition'!$A$4:$K$4,0)),0),1))*'Portfolio Composition'!G129</f>
        <v>0</v>
      </c>
      <c r="I123" s="143">
        <f>'Portfolio Composition'!C129*H123</f>
        <v>0</v>
      </c>
      <c r="J123" s="143">
        <f>'Portfolio Composition'!D129*H123</f>
        <v>0</v>
      </c>
      <c r="K123" s="143">
        <f>((I123*'Drop Down Select'!$I$12)+(J123*'Drop Down Select'!$K$12))</f>
        <v>0</v>
      </c>
      <c r="L123" s="49">
        <f>IFERROR(K123/VLOOKUP('Sub-Portfolio Summary'!$A$13,'Sub-Portfolio Summary'!$A$4:$K$20,MATCH(A123,'Sub-Portfolio Summary'!$A$3:$K$3,0),0), 0)</f>
        <v>0</v>
      </c>
      <c r="M123" s="150">
        <f>'Portfolio Composition'!F129*'Measure Summary'!L123</f>
        <v>0</v>
      </c>
    </row>
    <row r="124" spans="1:13" x14ac:dyDescent="0.25">
      <c r="A124" s="171">
        <f>'Portfolio Composition'!A130</f>
        <v>0</v>
      </c>
      <c r="B124" s="171">
        <f>'Portfolio Composition'!B130</f>
        <v>0</v>
      </c>
      <c r="C124" s="171">
        <f>IFERROR(VLOOKUP('Portfolio Composition'!$A$7, 'Portfolio Composition'!$A$4:$K$7, MATCH(A124,'Portfolio Composition'!$A$4:$K$4,0),0), 0)</f>
        <v>0</v>
      </c>
      <c r="D124" s="171">
        <f>'Portfolio Composition'!G130</f>
        <v>0</v>
      </c>
      <c r="E124" s="143">
        <f>'Portfolio Composition'!C130*'Portfolio Composition'!G130</f>
        <v>0</v>
      </c>
      <c r="F124" s="143">
        <f>'Portfolio Composition'!D130*'Portfolio Composition'!G130</f>
        <v>0</v>
      </c>
      <c r="G124" s="143">
        <f>((E124*'Drop Down Select'!$I$12)+(F124*'Drop Down Select'!$K$12))</f>
        <v>0</v>
      </c>
      <c r="H124" s="171">
        <f>(IFERROR(VLOOKUP('Portfolio Composition'!$A$7,'Portfolio Composition'!$A$5:$K$7,(MATCH(A124,'Portfolio Composition'!$A$4:$K$4,0)),0),1))*'Portfolio Composition'!G130</f>
        <v>0</v>
      </c>
      <c r="I124" s="143">
        <f>'Portfolio Composition'!C130*H124</f>
        <v>0</v>
      </c>
      <c r="J124" s="143">
        <f>'Portfolio Composition'!D130*H124</f>
        <v>0</v>
      </c>
      <c r="K124" s="143">
        <f>((I124*'Drop Down Select'!$I$12)+(J124*'Drop Down Select'!$K$12))</f>
        <v>0</v>
      </c>
      <c r="L124" s="49">
        <f>IFERROR(K124/VLOOKUP('Sub-Portfolio Summary'!$A$13,'Sub-Portfolio Summary'!$A$4:$K$20,MATCH(A124,'Sub-Portfolio Summary'!$A$3:$K$3,0),0), 0)</f>
        <v>0</v>
      </c>
      <c r="M124" s="150">
        <f>'Portfolio Composition'!F130*'Measure Summary'!L124</f>
        <v>0</v>
      </c>
    </row>
    <row r="125" spans="1:13" x14ac:dyDescent="0.25">
      <c r="A125" s="171">
        <f>'Portfolio Composition'!A131</f>
        <v>0</v>
      </c>
      <c r="B125" s="171">
        <f>'Portfolio Composition'!B131</f>
        <v>0</v>
      </c>
      <c r="C125" s="171">
        <f>IFERROR(VLOOKUP('Portfolio Composition'!$A$7, 'Portfolio Composition'!$A$4:$K$7, MATCH(A125,'Portfolio Composition'!$A$4:$K$4,0),0), 0)</f>
        <v>0</v>
      </c>
      <c r="D125" s="171">
        <f>'Portfolio Composition'!G131</f>
        <v>0</v>
      </c>
      <c r="E125" s="143">
        <f>'Portfolio Composition'!C131*'Portfolio Composition'!G131</f>
        <v>0</v>
      </c>
      <c r="F125" s="143">
        <f>'Portfolio Composition'!D131*'Portfolio Composition'!G131</f>
        <v>0</v>
      </c>
      <c r="G125" s="143">
        <f>((E125*'Drop Down Select'!$I$12)+(F125*'Drop Down Select'!$K$12))</f>
        <v>0</v>
      </c>
      <c r="H125" s="171">
        <f>(IFERROR(VLOOKUP('Portfolio Composition'!$A$7,'Portfolio Composition'!$A$5:$K$7,(MATCH(A125,'Portfolio Composition'!$A$4:$K$4,0)),0),1))*'Portfolio Composition'!G131</f>
        <v>0</v>
      </c>
      <c r="I125" s="143">
        <f>'Portfolio Composition'!C131*H125</f>
        <v>0</v>
      </c>
      <c r="J125" s="143">
        <f>'Portfolio Composition'!D131*H125</f>
        <v>0</v>
      </c>
      <c r="K125" s="143">
        <f>((I125*'Drop Down Select'!$I$12)+(J125*'Drop Down Select'!$K$12))</f>
        <v>0</v>
      </c>
      <c r="L125" s="49">
        <f>IFERROR(K125/VLOOKUP('Sub-Portfolio Summary'!$A$13,'Sub-Portfolio Summary'!$A$4:$K$20,MATCH(A125,'Sub-Portfolio Summary'!$A$3:$K$3,0),0), 0)</f>
        <v>0</v>
      </c>
      <c r="M125" s="150">
        <f>'Portfolio Composition'!F131*'Measure Summary'!L125</f>
        <v>0</v>
      </c>
    </row>
    <row r="126" spans="1:13" x14ac:dyDescent="0.25">
      <c r="A126" s="171">
        <f>'Portfolio Composition'!A132</f>
        <v>0</v>
      </c>
      <c r="B126" s="171">
        <f>'Portfolio Composition'!B132</f>
        <v>0</v>
      </c>
      <c r="C126" s="171">
        <f>IFERROR(VLOOKUP('Portfolio Composition'!$A$7, 'Portfolio Composition'!$A$4:$K$7, MATCH(A126,'Portfolio Composition'!$A$4:$K$4,0),0), 0)</f>
        <v>0</v>
      </c>
      <c r="D126" s="171">
        <f>'Portfolio Composition'!G132</f>
        <v>0</v>
      </c>
      <c r="E126" s="143">
        <f>'Portfolio Composition'!C132*'Portfolio Composition'!G132</f>
        <v>0</v>
      </c>
      <c r="F126" s="143">
        <f>'Portfolio Composition'!D132*'Portfolio Composition'!G132</f>
        <v>0</v>
      </c>
      <c r="G126" s="143">
        <f>((E126*'Drop Down Select'!$I$12)+(F126*'Drop Down Select'!$K$12))</f>
        <v>0</v>
      </c>
      <c r="H126" s="171">
        <f>(IFERROR(VLOOKUP('Portfolio Composition'!$A$7,'Portfolio Composition'!$A$5:$K$7,(MATCH(A126,'Portfolio Composition'!$A$4:$K$4,0)),0),1))*'Portfolio Composition'!G132</f>
        <v>0</v>
      </c>
      <c r="I126" s="143">
        <f>'Portfolio Composition'!C132*H126</f>
        <v>0</v>
      </c>
      <c r="J126" s="143">
        <f>'Portfolio Composition'!D132*H126</f>
        <v>0</v>
      </c>
      <c r="K126" s="143">
        <f>((I126*'Drop Down Select'!$I$12)+(J126*'Drop Down Select'!$K$12))</f>
        <v>0</v>
      </c>
      <c r="L126" s="49">
        <f>IFERROR(K126/VLOOKUP('Sub-Portfolio Summary'!$A$13,'Sub-Portfolio Summary'!$A$4:$K$20,MATCH(A126,'Sub-Portfolio Summary'!$A$3:$K$3,0),0), 0)</f>
        <v>0</v>
      </c>
      <c r="M126" s="150">
        <f>'Portfolio Composition'!F132*'Measure Summary'!L126</f>
        <v>0</v>
      </c>
    </row>
    <row r="127" spans="1:13" x14ac:dyDescent="0.25">
      <c r="A127" s="171">
        <f>'Portfolio Composition'!A133</f>
        <v>0</v>
      </c>
      <c r="B127" s="171">
        <f>'Portfolio Composition'!B133</f>
        <v>0</v>
      </c>
      <c r="C127" s="171">
        <f>IFERROR(VLOOKUP('Portfolio Composition'!$A$7, 'Portfolio Composition'!$A$4:$K$7, MATCH(A127,'Portfolio Composition'!$A$4:$K$4,0),0), 0)</f>
        <v>0</v>
      </c>
      <c r="D127" s="171">
        <f>'Portfolio Composition'!G133</f>
        <v>0</v>
      </c>
      <c r="E127" s="143">
        <f>'Portfolio Composition'!C133*'Portfolio Composition'!G133</f>
        <v>0</v>
      </c>
      <c r="F127" s="143">
        <f>'Portfolio Composition'!D133*'Portfolio Composition'!G133</f>
        <v>0</v>
      </c>
      <c r="G127" s="143">
        <f>((E127*'Drop Down Select'!$I$12)+(F127*'Drop Down Select'!$K$12))</f>
        <v>0</v>
      </c>
      <c r="H127" s="171">
        <f>(IFERROR(VLOOKUP('Portfolio Composition'!$A$7,'Portfolio Composition'!$A$5:$K$7,(MATCH(A127,'Portfolio Composition'!$A$4:$K$4,0)),0),1))*'Portfolio Composition'!G133</f>
        <v>0</v>
      </c>
      <c r="I127" s="143">
        <f>'Portfolio Composition'!C133*H127</f>
        <v>0</v>
      </c>
      <c r="J127" s="143">
        <f>'Portfolio Composition'!D133*H127</f>
        <v>0</v>
      </c>
      <c r="K127" s="143">
        <f>((I127*'Drop Down Select'!$I$12)+(J127*'Drop Down Select'!$K$12))</f>
        <v>0</v>
      </c>
      <c r="L127" s="49">
        <f>IFERROR(K127/VLOOKUP('Sub-Portfolio Summary'!$A$13,'Sub-Portfolio Summary'!$A$4:$K$20,MATCH(A127,'Sub-Portfolio Summary'!$A$3:$K$3,0),0), 0)</f>
        <v>0</v>
      </c>
      <c r="M127" s="150">
        <f>'Portfolio Composition'!F133*'Measure Summary'!L127</f>
        <v>0</v>
      </c>
    </row>
    <row r="128" spans="1:13" x14ac:dyDescent="0.25">
      <c r="A128" s="171">
        <f>'Portfolio Composition'!A134</f>
        <v>0</v>
      </c>
      <c r="B128" s="171">
        <f>'Portfolio Composition'!B134</f>
        <v>0</v>
      </c>
      <c r="C128" s="171">
        <f>IFERROR(VLOOKUP('Portfolio Composition'!$A$7, 'Portfolio Composition'!$A$4:$K$7, MATCH(A128,'Portfolio Composition'!$A$4:$K$4,0),0), 0)</f>
        <v>0</v>
      </c>
      <c r="D128" s="171">
        <f>'Portfolio Composition'!G134</f>
        <v>0</v>
      </c>
      <c r="E128" s="143">
        <f>'Portfolio Composition'!C134*'Portfolio Composition'!G134</f>
        <v>0</v>
      </c>
      <c r="F128" s="143">
        <f>'Portfolio Composition'!D134*'Portfolio Composition'!G134</f>
        <v>0</v>
      </c>
      <c r="G128" s="143">
        <f>((E128*'Drop Down Select'!$I$12)+(F128*'Drop Down Select'!$K$12))</f>
        <v>0</v>
      </c>
      <c r="H128" s="171">
        <f>(IFERROR(VLOOKUP('Portfolio Composition'!$A$7,'Portfolio Composition'!$A$5:$K$7,(MATCH(A128,'Portfolio Composition'!$A$4:$K$4,0)),0),1))*'Portfolio Composition'!G134</f>
        <v>0</v>
      </c>
      <c r="I128" s="143">
        <f>'Portfolio Composition'!C134*H128</f>
        <v>0</v>
      </c>
      <c r="J128" s="143">
        <f>'Portfolio Composition'!D134*H128</f>
        <v>0</v>
      </c>
      <c r="K128" s="143">
        <f>((I128*'Drop Down Select'!$I$12)+(J128*'Drop Down Select'!$K$12))</f>
        <v>0</v>
      </c>
      <c r="L128" s="49">
        <f>IFERROR(K128/VLOOKUP('Sub-Portfolio Summary'!$A$13,'Sub-Portfolio Summary'!$A$4:$K$20,MATCH(A128,'Sub-Portfolio Summary'!$A$3:$K$3,0),0), 0)</f>
        <v>0</v>
      </c>
      <c r="M128" s="150">
        <f>'Portfolio Composition'!F134*'Measure Summary'!L128</f>
        <v>0</v>
      </c>
    </row>
    <row r="129" spans="1:13" x14ac:dyDescent="0.25">
      <c r="A129" s="171">
        <f>'Portfolio Composition'!A135</f>
        <v>0</v>
      </c>
      <c r="B129" s="171">
        <f>'Portfolio Composition'!B135</f>
        <v>0</v>
      </c>
      <c r="C129" s="171">
        <f>IFERROR(VLOOKUP('Portfolio Composition'!$A$7, 'Portfolio Composition'!$A$4:$K$7, MATCH(A129,'Portfolio Composition'!$A$4:$K$4,0),0), 0)</f>
        <v>0</v>
      </c>
      <c r="D129" s="171">
        <f>'Portfolio Composition'!G135</f>
        <v>0</v>
      </c>
      <c r="E129" s="143">
        <f>'Portfolio Composition'!C135*'Portfolio Composition'!G135</f>
        <v>0</v>
      </c>
      <c r="F129" s="143">
        <f>'Portfolio Composition'!D135*'Portfolio Composition'!G135</f>
        <v>0</v>
      </c>
      <c r="G129" s="143">
        <f>((E129*'Drop Down Select'!$I$12)+(F129*'Drop Down Select'!$K$12))</f>
        <v>0</v>
      </c>
      <c r="H129" s="171">
        <f>(IFERROR(VLOOKUP('Portfolio Composition'!$A$7,'Portfolio Composition'!$A$5:$K$7,(MATCH(A129,'Portfolio Composition'!$A$4:$K$4,0)),0),1))*'Portfolio Composition'!G135</f>
        <v>0</v>
      </c>
      <c r="I129" s="143">
        <f>'Portfolio Composition'!C135*H129</f>
        <v>0</v>
      </c>
      <c r="J129" s="143">
        <f>'Portfolio Composition'!D135*H129</f>
        <v>0</v>
      </c>
      <c r="K129" s="143">
        <f>((I129*'Drop Down Select'!$I$12)+(J129*'Drop Down Select'!$K$12))</f>
        <v>0</v>
      </c>
      <c r="L129" s="49">
        <f>IFERROR(K129/VLOOKUP('Sub-Portfolio Summary'!$A$13,'Sub-Portfolio Summary'!$A$4:$K$20,MATCH(A129,'Sub-Portfolio Summary'!$A$3:$K$3,0),0), 0)</f>
        <v>0</v>
      </c>
      <c r="M129" s="150">
        <f>'Portfolio Composition'!F135*'Measure Summary'!L129</f>
        <v>0</v>
      </c>
    </row>
    <row r="130" spans="1:13" x14ac:dyDescent="0.25">
      <c r="A130" s="171">
        <f>'Portfolio Composition'!A136</f>
        <v>0</v>
      </c>
      <c r="B130" s="171">
        <f>'Portfolio Composition'!B136</f>
        <v>0</v>
      </c>
      <c r="C130" s="171">
        <f>IFERROR(VLOOKUP('Portfolio Composition'!$A$7, 'Portfolio Composition'!$A$4:$K$7, MATCH(A130,'Portfolio Composition'!$A$4:$K$4,0),0), 0)</f>
        <v>0</v>
      </c>
      <c r="D130" s="171">
        <f>'Portfolio Composition'!G136</f>
        <v>0</v>
      </c>
      <c r="E130" s="143">
        <f>'Portfolio Composition'!C136*'Portfolio Composition'!G136</f>
        <v>0</v>
      </c>
      <c r="F130" s="143">
        <f>'Portfolio Composition'!D136*'Portfolio Composition'!G136</f>
        <v>0</v>
      </c>
      <c r="G130" s="143">
        <f>((E130*'Drop Down Select'!$I$12)+(F130*'Drop Down Select'!$K$12))</f>
        <v>0</v>
      </c>
      <c r="H130" s="171">
        <f>(IFERROR(VLOOKUP('Portfolio Composition'!$A$7,'Portfolio Composition'!$A$5:$K$7,(MATCH(A130,'Portfolio Composition'!$A$4:$K$4,0)),0),1))*'Portfolio Composition'!G136</f>
        <v>0</v>
      </c>
      <c r="I130" s="143">
        <f>'Portfolio Composition'!C136*H130</f>
        <v>0</v>
      </c>
      <c r="J130" s="143">
        <f>'Portfolio Composition'!D136*H130</f>
        <v>0</v>
      </c>
      <c r="K130" s="143">
        <f>((I130*'Drop Down Select'!$I$12)+(J130*'Drop Down Select'!$K$12))</f>
        <v>0</v>
      </c>
      <c r="L130" s="49">
        <f>IFERROR(K130/VLOOKUP('Sub-Portfolio Summary'!$A$13,'Sub-Portfolio Summary'!$A$4:$K$20,MATCH(A130,'Sub-Portfolio Summary'!$A$3:$K$3,0),0), 0)</f>
        <v>0</v>
      </c>
      <c r="M130" s="150">
        <f>'Portfolio Composition'!F136*'Measure Summary'!L130</f>
        <v>0</v>
      </c>
    </row>
    <row r="131" spans="1:13" x14ac:dyDescent="0.25">
      <c r="A131" s="171">
        <f>'Portfolio Composition'!A137</f>
        <v>0</v>
      </c>
      <c r="B131" s="171">
        <f>'Portfolio Composition'!B137</f>
        <v>0</v>
      </c>
      <c r="C131" s="171">
        <f>IFERROR(VLOOKUP('Portfolio Composition'!$A$7, 'Portfolio Composition'!$A$4:$K$7, MATCH(A131,'Portfolio Composition'!$A$4:$K$4,0),0), 0)</f>
        <v>0</v>
      </c>
      <c r="D131" s="171">
        <f>'Portfolio Composition'!G137</f>
        <v>0</v>
      </c>
      <c r="E131" s="143">
        <f>'Portfolio Composition'!C137*'Portfolio Composition'!G137</f>
        <v>0</v>
      </c>
      <c r="F131" s="143">
        <f>'Portfolio Composition'!D137*'Portfolio Composition'!G137</f>
        <v>0</v>
      </c>
      <c r="G131" s="143">
        <f>((E131*'Drop Down Select'!$I$12)+(F131*'Drop Down Select'!$K$12))</f>
        <v>0</v>
      </c>
      <c r="H131" s="171">
        <f>(IFERROR(VLOOKUP('Portfolio Composition'!$A$7,'Portfolio Composition'!$A$5:$K$7,(MATCH(A131,'Portfolio Composition'!$A$4:$K$4,0)),0),1))*'Portfolio Composition'!G137</f>
        <v>0</v>
      </c>
      <c r="I131" s="143">
        <f>'Portfolio Composition'!C137*H131</f>
        <v>0</v>
      </c>
      <c r="J131" s="143">
        <f>'Portfolio Composition'!D137*H131</f>
        <v>0</v>
      </c>
      <c r="K131" s="143">
        <f>((I131*'Drop Down Select'!$I$12)+(J131*'Drop Down Select'!$K$12))</f>
        <v>0</v>
      </c>
      <c r="L131" s="49">
        <f>IFERROR(K131/VLOOKUP('Sub-Portfolio Summary'!$A$13,'Sub-Portfolio Summary'!$A$4:$K$20,MATCH(A131,'Sub-Portfolio Summary'!$A$3:$K$3,0),0), 0)</f>
        <v>0</v>
      </c>
      <c r="M131" s="150">
        <f>'Portfolio Composition'!F137*'Measure Summary'!L131</f>
        <v>0</v>
      </c>
    </row>
    <row r="132" spans="1:13" x14ac:dyDescent="0.25">
      <c r="A132" s="171">
        <f>'Portfolio Composition'!A138</f>
        <v>0</v>
      </c>
      <c r="B132" s="171">
        <f>'Portfolio Composition'!B138</f>
        <v>0</v>
      </c>
      <c r="C132" s="171">
        <f>IFERROR(VLOOKUP('Portfolio Composition'!$A$7, 'Portfolio Composition'!$A$4:$K$7, MATCH(A132,'Portfolio Composition'!$A$4:$K$4,0),0), 0)</f>
        <v>0</v>
      </c>
      <c r="D132" s="171">
        <f>'Portfolio Composition'!G138</f>
        <v>0</v>
      </c>
      <c r="E132" s="143">
        <f>'Portfolio Composition'!C138*'Portfolio Composition'!G138</f>
        <v>0</v>
      </c>
      <c r="F132" s="143">
        <f>'Portfolio Composition'!D138*'Portfolio Composition'!G138</f>
        <v>0</v>
      </c>
      <c r="G132" s="143">
        <f>((E132*'Drop Down Select'!$I$12)+(F132*'Drop Down Select'!$K$12))</f>
        <v>0</v>
      </c>
      <c r="H132" s="171">
        <f>(IFERROR(VLOOKUP('Portfolio Composition'!$A$7,'Portfolio Composition'!$A$5:$K$7,(MATCH(A132,'Portfolio Composition'!$A$4:$K$4,0)),0),1))*'Portfolio Composition'!G138</f>
        <v>0</v>
      </c>
      <c r="I132" s="143">
        <f>'Portfolio Composition'!C138*H132</f>
        <v>0</v>
      </c>
      <c r="J132" s="143">
        <f>'Portfolio Composition'!D138*H132</f>
        <v>0</v>
      </c>
      <c r="K132" s="143">
        <f>((I132*'Drop Down Select'!$I$12)+(J132*'Drop Down Select'!$K$12))</f>
        <v>0</v>
      </c>
      <c r="L132" s="49">
        <f>IFERROR(K132/VLOOKUP('Sub-Portfolio Summary'!$A$13,'Sub-Portfolio Summary'!$A$4:$K$20,MATCH(A132,'Sub-Portfolio Summary'!$A$3:$K$3,0),0), 0)</f>
        <v>0</v>
      </c>
      <c r="M132" s="150">
        <f>'Portfolio Composition'!F138*'Measure Summary'!L132</f>
        <v>0</v>
      </c>
    </row>
    <row r="133" spans="1:13" x14ac:dyDescent="0.25">
      <c r="A133" s="171">
        <f>'Portfolio Composition'!A139</f>
        <v>0</v>
      </c>
      <c r="B133" s="171">
        <f>'Portfolio Composition'!B139</f>
        <v>0</v>
      </c>
      <c r="C133" s="171">
        <f>IFERROR(VLOOKUP('Portfolio Composition'!$A$7, 'Portfolio Composition'!$A$4:$K$7, MATCH(A133,'Portfolio Composition'!$A$4:$K$4,0),0), 0)</f>
        <v>0</v>
      </c>
      <c r="D133" s="171">
        <f>'Portfolio Composition'!G139</f>
        <v>0</v>
      </c>
      <c r="E133" s="143">
        <f>'Portfolio Composition'!C139*'Portfolio Composition'!G139</f>
        <v>0</v>
      </c>
      <c r="F133" s="143">
        <f>'Portfolio Composition'!D139*'Portfolio Composition'!G139</f>
        <v>0</v>
      </c>
      <c r="G133" s="143">
        <f>((E133*'Drop Down Select'!$I$12)+(F133*'Drop Down Select'!$K$12))</f>
        <v>0</v>
      </c>
      <c r="H133" s="171">
        <f>(IFERROR(VLOOKUP('Portfolio Composition'!$A$7,'Portfolio Composition'!$A$5:$K$7,(MATCH(A133,'Portfolio Composition'!$A$4:$K$4,0)),0),1))*'Portfolio Composition'!G139</f>
        <v>0</v>
      </c>
      <c r="I133" s="143">
        <f>'Portfolio Composition'!C139*H133</f>
        <v>0</v>
      </c>
      <c r="J133" s="143">
        <f>'Portfolio Composition'!D139*H133</f>
        <v>0</v>
      </c>
      <c r="K133" s="143">
        <f>((I133*'Drop Down Select'!$I$12)+(J133*'Drop Down Select'!$K$12))</f>
        <v>0</v>
      </c>
      <c r="L133" s="49">
        <f>IFERROR(K133/VLOOKUP('Sub-Portfolio Summary'!$A$13,'Sub-Portfolio Summary'!$A$4:$K$20,MATCH(A133,'Sub-Portfolio Summary'!$A$3:$K$3,0),0), 0)</f>
        <v>0</v>
      </c>
      <c r="M133" s="150">
        <f>'Portfolio Composition'!F139*'Measure Summary'!L133</f>
        <v>0</v>
      </c>
    </row>
    <row r="134" spans="1:13" x14ac:dyDescent="0.25">
      <c r="A134" s="171">
        <f>'Portfolio Composition'!A140</f>
        <v>0</v>
      </c>
      <c r="B134" s="171">
        <f>'Portfolio Composition'!B140</f>
        <v>0</v>
      </c>
      <c r="C134" s="171">
        <f>IFERROR(VLOOKUP('Portfolio Composition'!$A$7, 'Portfolio Composition'!$A$4:$K$7, MATCH(A134,'Portfolio Composition'!$A$4:$K$4,0),0), 0)</f>
        <v>0</v>
      </c>
      <c r="D134" s="171">
        <f>'Portfolio Composition'!G140</f>
        <v>0</v>
      </c>
      <c r="E134" s="143">
        <f>'Portfolio Composition'!C140*'Portfolio Composition'!G140</f>
        <v>0</v>
      </c>
      <c r="F134" s="143">
        <f>'Portfolio Composition'!D140*'Portfolio Composition'!G140</f>
        <v>0</v>
      </c>
      <c r="G134" s="143">
        <f>((E134*'Drop Down Select'!$I$12)+(F134*'Drop Down Select'!$K$12))</f>
        <v>0</v>
      </c>
      <c r="H134" s="171">
        <f>(IFERROR(VLOOKUP('Portfolio Composition'!$A$7,'Portfolio Composition'!$A$5:$K$7,(MATCH(A134,'Portfolio Composition'!$A$4:$K$4,0)),0),1))*'Portfolio Composition'!G140</f>
        <v>0</v>
      </c>
      <c r="I134" s="143">
        <f>'Portfolio Composition'!C140*H134</f>
        <v>0</v>
      </c>
      <c r="J134" s="143">
        <f>'Portfolio Composition'!D140*H134</f>
        <v>0</v>
      </c>
      <c r="K134" s="143">
        <f>((I134*'Drop Down Select'!$I$12)+(J134*'Drop Down Select'!$K$12))</f>
        <v>0</v>
      </c>
      <c r="L134" s="49">
        <f>IFERROR(K134/VLOOKUP('Sub-Portfolio Summary'!$A$13,'Sub-Portfolio Summary'!$A$4:$K$20,MATCH(A134,'Sub-Portfolio Summary'!$A$3:$K$3,0),0), 0)</f>
        <v>0</v>
      </c>
      <c r="M134" s="150">
        <f>'Portfolio Composition'!F140*'Measure Summary'!L134</f>
        <v>0</v>
      </c>
    </row>
    <row r="135" spans="1:13" x14ac:dyDescent="0.25">
      <c r="A135" s="171">
        <f>'Portfolio Composition'!A141</f>
        <v>0</v>
      </c>
      <c r="B135" s="171">
        <f>'Portfolio Composition'!B141</f>
        <v>0</v>
      </c>
      <c r="C135" s="171">
        <f>IFERROR(VLOOKUP('Portfolio Composition'!$A$7, 'Portfolio Composition'!$A$4:$K$7, MATCH(A135,'Portfolio Composition'!$A$4:$K$4,0),0), 0)</f>
        <v>0</v>
      </c>
      <c r="D135" s="171">
        <f>'Portfolio Composition'!G141</f>
        <v>0</v>
      </c>
      <c r="E135" s="143">
        <f>'Portfolio Composition'!C141*'Portfolio Composition'!G141</f>
        <v>0</v>
      </c>
      <c r="F135" s="143">
        <f>'Portfolio Composition'!D141*'Portfolio Composition'!G141</f>
        <v>0</v>
      </c>
      <c r="G135" s="143">
        <f>((E135*'Drop Down Select'!$I$12)+(F135*'Drop Down Select'!$K$12))</f>
        <v>0</v>
      </c>
      <c r="H135" s="171">
        <f>(IFERROR(VLOOKUP('Portfolio Composition'!$A$7,'Portfolio Composition'!$A$5:$K$7,(MATCH(A135,'Portfolio Composition'!$A$4:$K$4,0)),0),1))*'Portfolio Composition'!G141</f>
        <v>0</v>
      </c>
      <c r="I135" s="143">
        <f>'Portfolio Composition'!C141*H135</f>
        <v>0</v>
      </c>
      <c r="J135" s="143">
        <f>'Portfolio Composition'!D141*H135</f>
        <v>0</v>
      </c>
      <c r="K135" s="143">
        <f>((I135*'Drop Down Select'!$I$12)+(J135*'Drop Down Select'!$K$12))</f>
        <v>0</v>
      </c>
      <c r="L135" s="49">
        <f>IFERROR(K135/VLOOKUP('Sub-Portfolio Summary'!$A$13,'Sub-Portfolio Summary'!$A$4:$K$20,MATCH(A135,'Sub-Portfolio Summary'!$A$3:$K$3,0),0), 0)</f>
        <v>0</v>
      </c>
      <c r="M135" s="150">
        <f>'Portfolio Composition'!F141*'Measure Summary'!L135</f>
        <v>0</v>
      </c>
    </row>
    <row r="136" spans="1:13" x14ac:dyDescent="0.25">
      <c r="A136" s="171">
        <f>'Portfolio Composition'!A142</f>
        <v>0</v>
      </c>
      <c r="B136" s="171">
        <f>'Portfolio Composition'!B142</f>
        <v>0</v>
      </c>
      <c r="C136" s="171">
        <f>IFERROR(VLOOKUP('Portfolio Composition'!$A$7, 'Portfolio Composition'!$A$4:$K$7, MATCH(A136,'Portfolio Composition'!$A$4:$K$4,0),0), 0)</f>
        <v>0</v>
      </c>
      <c r="D136" s="171">
        <f>'Portfolio Composition'!G142</f>
        <v>0</v>
      </c>
      <c r="E136" s="143">
        <f>'Portfolio Composition'!C142*'Portfolio Composition'!G142</f>
        <v>0</v>
      </c>
      <c r="F136" s="143">
        <f>'Portfolio Composition'!D142*'Portfolio Composition'!G142</f>
        <v>0</v>
      </c>
      <c r="G136" s="143">
        <f>((E136*'Drop Down Select'!$I$12)+(F136*'Drop Down Select'!$K$12))</f>
        <v>0</v>
      </c>
      <c r="H136" s="171">
        <f>(IFERROR(VLOOKUP('Portfolio Composition'!$A$7,'Portfolio Composition'!$A$5:$K$7,(MATCH(A136,'Portfolio Composition'!$A$4:$K$4,0)),0),1))*'Portfolio Composition'!G142</f>
        <v>0</v>
      </c>
      <c r="I136" s="143">
        <f>'Portfolio Composition'!C142*H136</f>
        <v>0</v>
      </c>
      <c r="J136" s="143">
        <f>'Portfolio Composition'!D142*H136</f>
        <v>0</v>
      </c>
      <c r="K136" s="143">
        <f>((I136*'Drop Down Select'!$I$12)+(J136*'Drop Down Select'!$K$12))</f>
        <v>0</v>
      </c>
      <c r="L136" s="49">
        <f>IFERROR(K136/VLOOKUP('Sub-Portfolio Summary'!$A$13,'Sub-Portfolio Summary'!$A$4:$K$20,MATCH(A136,'Sub-Portfolio Summary'!$A$3:$K$3,0),0), 0)</f>
        <v>0</v>
      </c>
      <c r="M136" s="150">
        <f>'Portfolio Composition'!F142*'Measure Summary'!L136</f>
        <v>0</v>
      </c>
    </row>
    <row r="137" spans="1:13" x14ac:dyDescent="0.25">
      <c r="A137" s="171">
        <f>'Portfolio Composition'!A143</f>
        <v>0</v>
      </c>
      <c r="B137" s="171">
        <f>'Portfolio Composition'!B143</f>
        <v>0</v>
      </c>
      <c r="C137" s="171">
        <f>IFERROR(VLOOKUP('Portfolio Composition'!$A$7, 'Portfolio Composition'!$A$4:$K$7, MATCH(A137,'Portfolio Composition'!$A$4:$K$4,0),0), 0)</f>
        <v>0</v>
      </c>
      <c r="D137" s="171">
        <f>'Portfolio Composition'!G143</f>
        <v>0</v>
      </c>
      <c r="E137" s="143">
        <f>'Portfolio Composition'!C143*'Portfolio Composition'!G143</f>
        <v>0</v>
      </c>
      <c r="F137" s="143">
        <f>'Portfolio Composition'!D143*'Portfolio Composition'!G143</f>
        <v>0</v>
      </c>
      <c r="G137" s="143">
        <f>((E137*'Drop Down Select'!$I$12)+(F137*'Drop Down Select'!$K$12))</f>
        <v>0</v>
      </c>
      <c r="H137" s="171">
        <f>(IFERROR(VLOOKUP('Portfolio Composition'!$A$7,'Portfolio Composition'!$A$5:$K$7,(MATCH(A137,'Portfolio Composition'!$A$4:$K$4,0)),0),1))*'Portfolio Composition'!G143</f>
        <v>0</v>
      </c>
      <c r="I137" s="143">
        <f>'Portfolio Composition'!C143*H137</f>
        <v>0</v>
      </c>
      <c r="J137" s="143">
        <f>'Portfolio Composition'!D143*H137</f>
        <v>0</v>
      </c>
      <c r="K137" s="143">
        <f>((I137*'Drop Down Select'!$I$12)+(J137*'Drop Down Select'!$K$12))</f>
        <v>0</v>
      </c>
      <c r="L137" s="49">
        <f>IFERROR(K137/VLOOKUP('Sub-Portfolio Summary'!$A$13,'Sub-Portfolio Summary'!$A$4:$K$20,MATCH(A137,'Sub-Portfolio Summary'!$A$3:$K$3,0),0), 0)</f>
        <v>0</v>
      </c>
      <c r="M137" s="150">
        <f>'Portfolio Composition'!F143*'Measure Summary'!L137</f>
        <v>0</v>
      </c>
    </row>
    <row r="138" spans="1:13" x14ac:dyDescent="0.25">
      <c r="A138" s="171">
        <f>'Portfolio Composition'!A144</f>
        <v>0</v>
      </c>
      <c r="B138" s="171">
        <f>'Portfolio Composition'!B144</f>
        <v>0</v>
      </c>
      <c r="C138" s="171">
        <f>IFERROR(VLOOKUP('Portfolio Composition'!$A$7, 'Portfolio Composition'!$A$4:$K$7, MATCH(A138,'Portfolio Composition'!$A$4:$K$4,0),0), 0)</f>
        <v>0</v>
      </c>
      <c r="D138" s="171">
        <f>'Portfolio Composition'!G144</f>
        <v>0</v>
      </c>
      <c r="E138" s="143">
        <f>'Portfolio Composition'!C144*'Portfolio Composition'!G144</f>
        <v>0</v>
      </c>
      <c r="F138" s="143">
        <f>'Portfolio Composition'!D144*'Portfolio Composition'!G144</f>
        <v>0</v>
      </c>
      <c r="G138" s="143">
        <f>((E138*'Drop Down Select'!$I$12)+(F138*'Drop Down Select'!$K$12))</f>
        <v>0</v>
      </c>
      <c r="H138" s="171">
        <f>(IFERROR(VLOOKUP('Portfolio Composition'!$A$7,'Portfolio Composition'!$A$5:$K$7,(MATCH(A138,'Portfolio Composition'!$A$4:$K$4,0)),0),1))*'Portfolio Composition'!G144</f>
        <v>0</v>
      </c>
      <c r="I138" s="143">
        <f>'Portfolio Composition'!C144*H138</f>
        <v>0</v>
      </c>
      <c r="J138" s="143">
        <f>'Portfolio Composition'!D144*H138</f>
        <v>0</v>
      </c>
      <c r="K138" s="143">
        <f>((I138*'Drop Down Select'!$I$12)+(J138*'Drop Down Select'!$K$12))</f>
        <v>0</v>
      </c>
      <c r="L138" s="49">
        <f>IFERROR(K138/VLOOKUP('Sub-Portfolio Summary'!$A$13,'Sub-Portfolio Summary'!$A$4:$K$20,MATCH(A138,'Sub-Portfolio Summary'!$A$3:$K$3,0),0), 0)</f>
        <v>0</v>
      </c>
      <c r="M138" s="150">
        <f>'Portfolio Composition'!F144*'Measure Summary'!L138</f>
        <v>0</v>
      </c>
    </row>
    <row r="139" spans="1:13" x14ac:dyDescent="0.25">
      <c r="A139" s="171">
        <f>'Portfolio Composition'!A145</f>
        <v>0</v>
      </c>
      <c r="B139" s="171">
        <f>'Portfolio Composition'!B145</f>
        <v>0</v>
      </c>
      <c r="C139" s="171">
        <f>IFERROR(VLOOKUP('Portfolio Composition'!$A$7, 'Portfolio Composition'!$A$4:$K$7, MATCH(A139,'Portfolio Composition'!$A$4:$K$4,0),0), 0)</f>
        <v>0</v>
      </c>
      <c r="D139" s="171">
        <f>'Portfolio Composition'!G145</f>
        <v>0</v>
      </c>
      <c r="E139" s="143">
        <f>'Portfolio Composition'!C145*'Portfolio Composition'!G145</f>
        <v>0</v>
      </c>
      <c r="F139" s="143">
        <f>'Portfolio Composition'!D145*'Portfolio Composition'!G145</f>
        <v>0</v>
      </c>
      <c r="G139" s="143">
        <f>((E139*'Drop Down Select'!$I$12)+(F139*'Drop Down Select'!$K$12))</f>
        <v>0</v>
      </c>
      <c r="H139" s="171">
        <f>(IFERROR(VLOOKUP('Portfolio Composition'!$A$7,'Portfolio Composition'!$A$5:$K$7,(MATCH(A139,'Portfolio Composition'!$A$4:$K$4,0)),0),1))*'Portfolio Composition'!G145</f>
        <v>0</v>
      </c>
      <c r="I139" s="143">
        <f>'Portfolio Composition'!C145*H139</f>
        <v>0</v>
      </c>
      <c r="J139" s="143">
        <f>'Portfolio Composition'!D145*H139</f>
        <v>0</v>
      </c>
      <c r="K139" s="143">
        <f>((I139*'Drop Down Select'!$I$12)+(J139*'Drop Down Select'!$K$12))</f>
        <v>0</v>
      </c>
      <c r="L139" s="49">
        <f>IFERROR(K139/VLOOKUP('Sub-Portfolio Summary'!$A$13,'Sub-Portfolio Summary'!$A$4:$K$20,MATCH(A139,'Sub-Portfolio Summary'!$A$3:$K$3,0),0), 0)</f>
        <v>0</v>
      </c>
      <c r="M139" s="150">
        <f>'Portfolio Composition'!F145*'Measure Summary'!L139</f>
        <v>0</v>
      </c>
    </row>
    <row r="140" spans="1:13" x14ac:dyDescent="0.25">
      <c r="A140" s="171">
        <f>'Portfolio Composition'!A146</f>
        <v>0</v>
      </c>
      <c r="B140" s="171">
        <f>'Portfolio Composition'!B146</f>
        <v>0</v>
      </c>
      <c r="C140" s="171">
        <f>IFERROR(VLOOKUP('Portfolio Composition'!$A$7, 'Portfolio Composition'!$A$4:$K$7, MATCH(A140,'Portfolio Composition'!$A$4:$K$4,0),0), 0)</f>
        <v>0</v>
      </c>
      <c r="D140" s="171">
        <f>'Portfolio Composition'!G146</f>
        <v>0</v>
      </c>
      <c r="E140" s="143">
        <f>'Portfolio Composition'!C146*'Portfolio Composition'!G146</f>
        <v>0</v>
      </c>
      <c r="F140" s="143">
        <f>'Portfolio Composition'!D146*'Portfolio Composition'!G146</f>
        <v>0</v>
      </c>
      <c r="G140" s="143">
        <f>((E140*'Drop Down Select'!$I$12)+(F140*'Drop Down Select'!$K$12))</f>
        <v>0</v>
      </c>
      <c r="H140" s="171">
        <f>(IFERROR(VLOOKUP('Portfolio Composition'!$A$7,'Portfolio Composition'!$A$5:$K$7,(MATCH(A140,'Portfolio Composition'!$A$4:$K$4,0)),0),1))*'Portfolio Composition'!G146</f>
        <v>0</v>
      </c>
      <c r="I140" s="143">
        <f>'Portfolio Composition'!C146*H140</f>
        <v>0</v>
      </c>
      <c r="J140" s="143">
        <f>'Portfolio Composition'!D146*H140</f>
        <v>0</v>
      </c>
      <c r="K140" s="143">
        <f>((I140*'Drop Down Select'!$I$12)+(J140*'Drop Down Select'!$K$12))</f>
        <v>0</v>
      </c>
      <c r="L140" s="49">
        <f>IFERROR(K140/VLOOKUP('Sub-Portfolio Summary'!$A$13,'Sub-Portfolio Summary'!$A$4:$K$20,MATCH(A140,'Sub-Portfolio Summary'!$A$3:$K$3,0),0), 0)</f>
        <v>0</v>
      </c>
      <c r="M140" s="150">
        <f>'Portfolio Composition'!F146*'Measure Summary'!L140</f>
        <v>0</v>
      </c>
    </row>
    <row r="141" spans="1:13" x14ac:dyDescent="0.25">
      <c r="A141" s="171">
        <f>'Portfolio Composition'!A147</f>
        <v>0</v>
      </c>
      <c r="B141" s="171">
        <f>'Portfolio Composition'!B147</f>
        <v>0</v>
      </c>
      <c r="C141" s="171">
        <f>IFERROR(VLOOKUP('Portfolio Composition'!$A$7, 'Portfolio Composition'!$A$4:$K$7, MATCH(A141,'Portfolio Composition'!$A$4:$K$4,0),0), 0)</f>
        <v>0</v>
      </c>
      <c r="D141" s="171">
        <f>'Portfolio Composition'!G147</f>
        <v>0</v>
      </c>
      <c r="E141" s="143">
        <f>'Portfolio Composition'!C147*'Portfolio Composition'!G147</f>
        <v>0</v>
      </c>
      <c r="F141" s="143">
        <f>'Portfolio Composition'!D147*'Portfolio Composition'!G147</f>
        <v>0</v>
      </c>
      <c r="G141" s="143">
        <f>((E141*'Drop Down Select'!$I$12)+(F141*'Drop Down Select'!$K$12))</f>
        <v>0</v>
      </c>
      <c r="H141" s="171">
        <f>(IFERROR(VLOOKUP('Portfolio Composition'!$A$7,'Portfolio Composition'!$A$5:$K$7,(MATCH(A141,'Portfolio Composition'!$A$4:$K$4,0)),0),1))*'Portfolio Composition'!G147</f>
        <v>0</v>
      </c>
      <c r="I141" s="143">
        <f>'Portfolio Composition'!C147*H141</f>
        <v>0</v>
      </c>
      <c r="J141" s="143">
        <f>'Portfolio Composition'!D147*H141</f>
        <v>0</v>
      </c>
      <c r="K141" s="143">
        <f>((I141*'Drop Down Select'!$I$12)+(J141*'Drop Down Select'!$K$12))</f>
        <v>0</v>
      </c>
      <c r="L141" s="49">
        <f>IFERROR(K141/VLOOKUP('Sub-Portfolio Summary'!$A$13,'Sub-Portfolio Summary'!$A$4:$K$20,MATCH(A141,'Sub-Portfolio Summary'!$A$3:$K$3,0),0), 0)</f>
        <v>0</v>
      </c>
      <c r="M141" s="150">
        <f>'Portfolio Composition'!F147*'Measure Summary'!L141</f>
        <v>0</v>
      </c>
    </row>
    <row r="142" spans="1:13" x14ac:dyDescent="0.25">
      <c r="A142" s="171">
        <f>'Portfolio Composition'!A148</f>
        <v>0</v>
      </c>
      <c r="B142" s="171">
        <f>'Portfolio Composition'!B148</f>
        <v>0</v>
      </c>
      <c r="C142" s="171">
        <f>IFERROR(VLOOKUP('Portfolio Composition'!$A$7, 'Portfolio Composition'!$A$4:$K$7, MATCH(A142,'Portfolio Composition'!$A$4:$K$4,0),0), 0)</f>
        <v>0</v>
      </c>
      <c r="D142" s="171">
        <f>'Portfolio Composition'!G148</f>
        <v>0</v>
      </c>
      <c r="E142" s="143">
        <f>'Portfolio Composition'!C148*'Portfolio Composition'!G148</f>
        <v>0</v>
      </c>
      <c r="F142" s="143">
        <f>'Portfolio Composition'!D148*'Portfolio Composition'!G148</f>
        <v>0</v>
      </c>
      <c r="G142" s="143">
        <f>((E142*'Drop Down Select'!$I$12)+(F142*'Drop Down Select'!$K$12))</f>
        <v>0</v>
      </c>
      <c r="H142" s="171">
        <f>(IFERROR(VLOOKUP('Portfolio Composition'!$A$7,'Portfolio Composition'!$A$5:$K$7,(MATCH(A142,'Portfolio Composition'!$A$4:$K$4,0)),0),1))*'Portfolio Composition'!G148</f>
        <v>0</v>
      </c>
      <c r="I142" s="143">
        <f>'Portfolio Composition'!C148*H142</f>
        <v>0</v>
      </c>
      <c r="J142" s="143">
        <f>'Portfolio Composition'!D148*H142</f>
        <v>0</v>
      </c>
      <c r="K142" s="143">
        <f>((I142*'Drop Down Select'!$I$12)+(J142*'Drop Down Select'!$K$12))</f>
        <v>0</v>
      </c>
      <c r="L142" s="49">
        <f>IFERROR(K142/VLOOKUP('Sub-Portfolio Summary'!$A$13,'Sub-Portfolio Summary'!$A$4:$K$20,MATCH(A142,'Sub-Portfolio Summary'!$A$3:$K$3,0),0), 0)</f>
        <v>0</v>
      </c>
      <c r="M142" s="150">
        <f>'Portfolio Composition'!F148*'Measure Summary'!L142</f>
        <v>0</v>
      </c>
    </row>
    <row r="143" spans="1:13" x14ac:dyDescent="0.25">
      <c r="A143" s="171">
        <f>'Portfolio Composition'!A149</f>
        <v>0</v>
      </c>
      <c r="B143" s="171">
        <f>'Portfolio Composition'!B149</f>
        <v>0</v>
      </c>
      <c r="C143" s="171">
        <f>IFERROR(VLOOKUP('Portfolio Composition'!$A$7, 'Portfolio Composition'!$A$4:$K$7, MATCH(A143,'Portfolio Composition'!$A$4:$K$4,0),0), 0)</f>
        <v>0</v>
      </c>
      <c r="D143" s="171">
        <f>'Portfolio Composition'!G149</f>
        <v>0</v>
      </c>
      <c r="E143" s="143">
        <f>'Portfolio Composition'!C149*'Portfolio Composition'!G149</f>
        <v>0</v>
      </c>
      <c r="F143" s="143">
        <f>'Portfolio Composition'!D149*'Portfolio Composition'!G149</f>
        <v>0</v>
      </c>
      <c r="G143" s="143">
        <f>((E143*'Drop Down Select'!$I$12)+(F143*'Drop Down Select'!$K$12))</f>
        <v>0</v>
      </c>
      <c r="H143" s="171">
        <f>(IFERROR(VLOOKUP('Portfolio Composition'!$A$7,'Portfolio Composition'!$A$5:$K$7,(MATCH(A143,'Portfolio Composition'!$A$4:$K$4,0)),0),1))*'Portfolio Composition'!G149</f>
        <v>0</v>
      </c>
      <c r="I143" s="143">
        <f>'Portfolio Composition'!C149*H143</f>
        <v>0</v>
      </c>
      <c r="J143" s="143">
        <f>'Portfolio Composition'!D149*H143</f>
        <v>0</v>
      </c>
      <c r="K143" s="143">
        <f>((I143*'Drop Down Select'!$I$12)+(J143*'Drop Down Select'!$K$12))</f>
        <v>0</v>
      </c>
      <c r="L143" s="49">
        <f>IFERROR(K143/VLOOKUP('Sub-Portfolio Summary'!$A$13,'Sub-Portfolio Summary'!$A$4:$K$20,MATCH(A143,'Sub-Portfolio Summary'!$A$3:$K$3,0),0), 0)</f>
        <v>0</v>
      </c>
      <c r="M143" s="150">
        <f>'Portfolio Composition'!F149*'Measure Summary'!L143</f>
        <v>0</v>
      </c>
    </row>
    <row r="144" spans="1:13" x14ac:dyDescent="0.25">
      <c r="A144" s="171">
        <f>'Portfolio Composition'!A150</f>
        <v>0</v>
      </c>
      <c r="B144" s="171">
        <f>'Portfolio Composition'!B150</f>
        <v>0</v>
      </c>
      <c r="C144" s="171">
        <f>IFERROR(VLOOKUP('Portfolio Composition'!$A$7, 'Portfolio Composition'!$A$4:$K$7, MATCH(A144,'Portfolio Composition'!$A$4:$K$4,0),0), 0)</f>
        <v>0</v>
      </c>
      <c r="D144" s="171">
        <f>'Portfolio Composition'!G150</f>
        <v>0</v>
      </c>
      <c r="E144" s="143">
        <f>'Portfolio Composition'!C150*'Portfolio Composition'!G150</f>
        <v>0</v>
      </c>
      <c r="F144" s="143">
        <f>'Portfolio Composition'!D150*'Portfolio Composition'!G150</f>
        <v>0</v>
      </c>
      <c r="G144" s="143">
        <f>((E144*'Drop Down Select'!$I$12)+(F144*'Drop Down Select'!$K$12))</f>
        <v>0</v>
      </c>
      <c r="H144" s="171">
        <f>(IFERROR(VLOOKUP('Portfolio Composition'!$A$7,'Portfolio Composition'!$A$5:$K$7,(MATCH(A144,'Portfolio Composition'!$A$4:$K$4,0)),0),1))*'Portfolio Composition'!G150</f>
        <v>0</v>
      </c>
      <c r="I144" s="143">
        <f>'Portfolio Composition'!C150*H144</f>
        <v>0</v>
      </c>
      <c r="J144" s="143">
        <f>'Portfolio Composition'!D150*H144</f>
        <v>0</v>
      </c>
      <c r="K144" s="143">
        <f>((I144*'Drop Down Select'!$I$12)+(J144*'Drop Down Select'!$K$12))</f>
        <v>0</v>
      </c>
      <c r="L144" s="49">
        <f>IFERROR(K144/VLOOKUP('Sub-Portfolio Summary'!$A$13,'Sub-Portfolio Summary'!$A$4:$K$20,MATCH(A144,'Sub-Portfolio Summary'!$A$3:$K$3,0),0), 0)</f>
        <v>0</v>
      </c>
      <c r="M144" s="150">
        <f>'Portfolio Composition'!F150*'Measure Summary'!L144</f>
        <v>0</v>
      </c>
    </row>
    <row r="145" spans="1:13" x14ac:dyDescent="0.25">
      <c r="A145" s="171">
        <f>'Portfolio Composition'!A151</f>
        <v>0</v>
      </c>
      <c r="B145" s="171">
        <f>'Portfolio Composition'!B151</f>
        <v>0</v>
      </c>
      <c r="C145" s="171">
        <f>IFERROR(VLOOKUP('Portfolio Composition'!$A$7, 'Portfolio Composition'!$A$4:$K$7, MATCH(A145,'Portfolio Composition'!$A$4:$K$4,0),0), 0)</f>
        <v>0</v>
      </c>
      <c r="D145" s="171">
        <f>'Portfolio Composition'!G151</f>
        <v>0</v>
      </c>
      <c r="E145" s="143">
        <f>'Portfolio Composition'!C151*'Portfolio Composition'!G151</f>
        <v>0</v>
      </c>
      <c r="F145" s="143">
        <f>'Portfolio Composition'!D151*'Portfolio Composition'!G151</f>
        <v>0</v>
      </c>
      <c r="G145" s="143">
        <f>((E145*'Drop Down Select'!$I$12)+(F145*'Drop Down Select'!$K$12))</f>
        <v>0</v>
      </c>
      <c r="H145" s="171">
        <f>(IFERROR(VLOOKUP('Portfolio Composition'!$A$7,'Portfolio Composition'!$A$5:$K$7,(MATCH(A145,'Portfolio Composition'!$A$4:$K$4,0)),0),1))*'Portfolio Composition'!G151</f>
        <v>0</v>
      </c>
      <c r="I145" s="143">
        <f>'Portfolio Composition'!C151*H145</f>
        <v>0</v>
      </c>
      <c r="J145" s="143">
        <f>'Portfolio Composition'!D151*H145</f>
        <v>0</v>
      </c>
      <c r="K145" s="143">
        <f>((I145*'Drop Down Select'!$I$12)+(J145*'Drop Down Select'!$K$12))</f>
        <v>0</v>
      </c>
      <c r="L145" s="49">
        <f>IFERROR(K145/VLOOKUP('Sub-Portfolio Summary'!$A$13,'Sub-Portfolio Summary'!$A$4:$K$20,MATCH(A145,'Sub-Portfolio Summary'!$A$3:$K$3,0),0), 0)</f>
        <v>0</v>
      </c>
      <c r="M145" s="150">
        <f>'Portfolio Composition'!F151*'Measure Summary'!L145</f>
        <v>0</v>
      </c>
    </row>
    <row r="146" spans="1:13" x14ac:dyDescent="0.25">
      <c r="A146" s="171">
        <f>'Portfolio Composition'!A152</f>
        <v>0</v>
      </c>
      <c r="B146" s="171">
        <f>'Portfolio Composition'!B152</f>
        <v>0</v>
      </c>
      <c r="C146" s="171">
        <f>IFERROR(VLOOKUP('Portfolio Composition'!$A$7, 'Portfolio Composition'!$A$4:$K$7, MATCH(A146,'Portfolio Composition'!$A$4:$K$4,0),0), 0)</f>
        <v>0</v>
      </c>
      <c r="D146" s="171">
        <f>'Portfolio Composition'!G152</f>
        <v>0</v>
      </c>
      <c r="E146" s="143">
        <f>'Portfolio Composition'!C152*'Portfolio Composition'!G152</f>
        <v>0</v>
      </c>
      <c r="F146" s="143">
        <f>'Portfolio Composition'!D152*'Portfolio Composition'!G152</f>
        <v>0</v>
      </c>
      <c r="G146" s="143">
        <f>((E146*'Drop Down Select'!$I$12)+(F146*'Drop Down Select'!$K$12))</f>
        <v>0</v>
      </c>
      <c r="H146" s="171">
        <f>(IFERROR(VLOOKUP('Portfolio Composition'!$A$7,'Portfolio Composition'!$A$5:$K$7,(MATCH(A146,'Portfolio Composition'!$A$4:$K$4,0)),0),1))*'Portfolio Composition'!G152</f>
        <v>0</v>
      </c>
      <c r="I146" s="143">
        <f>'Portfolio Composition'!C152*H146</f>
        <v>0</v>
      </c>
      <c r="J146" s="143">
        <f>'Portfolio Composition'!D152*H146</f>
        <v>0</v>
      </c>
      <c r="K146" s="143">
        <f>((I146*'Drop Down Select'!$I$12)+(J146*'Drop Down Select'!$K$12))</f>
        <v>0</v>
      </c>
      <c r="L146" s="49">
        <f>IFERROR(K146/VLOOKUP('Sub-Portfolio Summary'!$A$13,'Sub-Portfolio Summary'!$A$4:$K$20,MATCH(A146,'Sub-Portfolio Summary'!$A$3:$K$3,0),0), 0)</f>
        <v>0</v>
      </c>
      <c r="M146" s="150">
        <f>'Portfolio Composition'!F152*'Measure Summary'!L146</f>
        <v>0</v>
      </c>
    </row>
    <row r="147" spans="1:13" x14ac:dyDescent="0.25">
      <c r="A147" s="171">
        <f>'Portfolio Composition'!A153</f>
        <v>0</v>
      </c>
      <c r="B147" s="171">
        <f>'Portfolio Composition'!B153</f>
        <v>0</v>
      </c>
      <c r="C147" s="171">
        <f>IFERROR(VLOOKUP('Portfolio Composition'!$A$7, 'Portfolio Composition'!$A$4:$K$7, MATCH(A147,'Portfolio Composition'!$A$4:$K$4,0),0), 0)</f>
        <v>0</v>
      </c>
      <c r="D147" s="171">
        <f>'Portfolio Composition'!G153</f>
        <v>0</v>
      </c>
      <c r="E147" s="143">
        <f>'Portfolio Composition'!C153*'Portfolio Composition'!G153</f>
        <v>0</v>
      </c>
      <c r="F147" s="143">
        <f>'Portfolio Composition'!D153*'Portfolio Composition'!G153</f>
        <v>0</v>
      </c>
      <c r="G147" s="143">
        <f>((E147*'Drop Down Select'!$I$12)+(F147*'Drop Down Select'!$K$12))</f>
        <v>0</v>
      </c>
      <c r="H147" s="171">
        <f>(IFERROR(VLOOKUP('Portfolio Composition'!$A$7,'Portfolio Composition'!$A$5:$K$7,(MATCH(A147,'Portfolio Composition'!$A$4:$K$4,0)),0),1))*'Portfolio Composition'!G153</f>
        <v>0</v>
      </c>
      <c r="I147" s="143">
        <f>'Portfolio Composition'!C153*H147</f>
        <v>0</v>
      </c>
      <c r="J147" s="143">
        <f>'Portfolio Composition'!D153*H147</f>
        <v>0</v>
      </c>
      <c r="K147" s="143">
        <f>((I147*'Drop Down Select'!$I$12)+(J147*'Drop Down Select'!$K$12))</f>
        <v>0</v>
      </c>
      <c r="L147" s="49">
        <f>IFERROR(K147/VLOOKUP('Sub-Portfolio Summary'!$A$13,'Sub-Portfolio Summary'!$A$4:$K$20,MATCH(A147,'Sub-Portfolio Summary'!$A$3:$K$3,0),0), 0)</f>
        <v>0</v>
      </c>
      <c r="M147" s="150">
        <f>'Portfolio Composition'!F153*'Measure Summary'!L147</f>
        <v>0</v>
      </c>
    </row>
    <row r="148" spans="1:13" x14ac:dyDescent="0.25">
      <c r="A148" s="171">
        <f>'Portfolio Composition'!A154</f>
        <v>0</v>
      </c>
      <c r="B148" s="171">
        <f>'Portfolio Composition'!B154</f>
        <v>0</v>
      </c>
      <c r="C148" s="171">
        <f>IFERROR(VLOOKUP('Portfolio Composition'!$A$7, 'Portfolio Composition'!$A$4:$K$7, MATCH(A148,'Portfolio Composition'!$A$4:$K$4,0),0), 0)</f>
        <v>0</v>
      </c>
      <c r="D148" s="171">
        <f>'Portfolio Composition'!G154</f>
        <v>0</v>
      </c>
      <c r="E148" s="143">
        <f>'Portfolio Composition'!C154*'Portfolio Composition'!G154</f>
        <v>0</v>
      </c>
      <c r="F148" s="143">
        <f>'Portfolio Composition'!D154*'Portfolio Composition'!G154</f>
        <v>0</v>
      </c>
      <c r="G148" s="143">
        <f>((E148*'Drop Down Select'!$I$12)+(F148*'Drop Down Select'!$K$12))</f>
        <v>0</v>
      </c>
      <c r="H148" s="171">
        <f>(IFERROR(VLOOKUP('Portfolio Composition'!$A$7,'Portfolio Composition'!$A$5:$K$7,(MATCH(A148,'Portfolio Composition'!$A$4:$K$4,0)),0),1))*'Portfolio Composition'!G154</f>
        <v>0</v>
      </c>
      <c r="I148" s="143">
        <f>'Portfolio Composition'!C154*H148</f>
        <v>0</v>
      </c>
      <c r="J148" s="143">
        <f>'Portfolio Composition'!D154*H148</f>
        <v>0</v>
      </c>
      <c r="K148" s="143">
        <f>((I148*'Drop Down Select'!$I$12)+(J148*'Drop Down Select'!$K$12))</f>
        <v>0</v>
      </c>
      <c r="L148" s="49">
        <f>IFERROR(K148/VLOOKUP('Sub-Portfolio Summary'!$A$13,'Sub-Portfolio Summary'!$A$4:$K$20,MATCH(A148,'Sub-Portfolio Summary'!$A$3:$K$3,0),0), 0)</f>
        <v>0</v>
      </c>
      <c r="M148" s="150">
        <f>'Portfolio Composition'!F154*'Measure Summary'!L148</f>
        <v>0</v>
      </c>
    </row>
    <row r="149" spans="1:13" x14ac:dyDescent="0.25">
      <c r="A149" s="171">
        <f>'Portfolio Composition'!A155</f>
        <v>0</v>
      </c>
      <c r="B149" s="171">
        <f>'Portfolio Composition'!B155</f>
        <v>0</v>
      </c>
      <c r="C149" s="171">
        <f>IFERROR(VLOOKUP('Portfolio Composition'!$A$7, 'Portfolio Composition'!$A$4:$K$7, MATCH(A149,'Portfolio Composition'!$A$4:$K$4,0),0), 0)</f>
        <v>0</v>
      </c>
      <c r="D149" s="171">
        <f>'Portfolio Composition'!G155</f>
        <v>0</v>
      </c>
      <c r="E149" s="143">
        <f>'Portfolio Composition'!C155*'Portfolio Composition'!G155</f>
        <v>0</v>
      </c>
      <c r="F149" s="143">
        <f>'Portfolio Composition'!D155*'Portfolio Composition'!G155</f>
        <v>0</v>
      </c>
      <c r="G149" s="143">
        <f>((E149*'Drop Down Select'!$I$12)+(F149*'Drop Down Select'!$K$12))</f>
        <v>0</v>
      </c>
      <c r="H149" s="171">
        <f>(IFERROR(VLOOKUP('Portfolio Composition'!$A$7,'Portfolio Composition'!$A$5:$K$7,(MATCH(A149,'Portfolio Composition'!$A$4:$K$4,0)),0),1))*'Portfolio Composition'!G155</f>
        <v>0</v>
      </c>
      <c r="I149" s="143">
        <f>'Portfolio Composition'!C155*H149</f>
        <v>0</v>
      </c>
      <c r="J149" s="143">
        <f>'Portfolio Composition'!D155*H149</f>
        <v>0</v>
      </c>
      <c r="K149" s="143">
        <f>((I149*'Drop Down Select'!$I$12)+(J149*'Drop Down Select'!$K$12))</f>
        <v>0</v>
      </c>
      <c r="L149" s="49">
        <f>IFERROR(K149/VLOOKUP('Sub-Portfolio Summary'!$A$13,'Sub-Portfolio Summary'!$A$4:$K$20,MATCH(A149,'Sub-Portfolio Summary'!$A$3:$K$3,0),0), 0)</f>
        <v>0</v>
      </c>
      <c r="M149" s="150">
        <f>'Portfolio Composition'!F155*'Measure Summary'!L149</f>
        <v>0</v>
      </c>
    </row>
    <row r="150" spans="1:13" x14ac:dyDescent="0.25">
      <c r="A150" s="171">
        <f>'Portfolio Composition'!A156</f>
        <v>0</v>
      </c>
      <c r="B150" s="171">
        <f>'Portfolio Composition'!B156</f>
        <v>0</v>
      </c>
      <c r="C150" s="171">
        <f>IFERROR(VLOOKUP('Portfolio Composition'!$A$7, 'Portfolio Composition'!$A$4:$K$7, MATCH(A150,'Portfolio Composition'!$A$4:$K$4,0),0), 0)</f>
        <v>0</v>
      </c>
      <c r="D150" s="171">
        <f>'Portfolio Composition'!G156</f>
        <v>0</v>
      </c>
      <c r="E150" s="143">
        <f>'Portfolio Composition'!C156*'Portfolio Composition'!G156</f>
        <v>0</v>
      </c>
      <c r="F150" s="143">
        <f>'Portfolio Composition'!D156*'Portfolio Composition'!G156</f>
        <v>0</v>
      </c>
      <c r="G150" s="143">
        <f>((E150*'Drop Down Select'!$I$12)+(F150*'Drop Down Select'!$K$12))</f>
        <v>0</v>
      </c>
      <c r="H150" s="171">
        <f>(IFERROR(VLOOKUP('Portfolio Composition'!$A$7,'Portfolio Composition'!$A$5:$K$7,(MATCH(A150,'Portfolio Composition'!$A$4:$K$4,0)),0),1))*'Portfolio Composition'!G156</f>
        <v>0</v>
      </c>
      <c r="I150" s="143">
        <f>'Portfolio Composition'!C156*H150</f>
        <v>0</v>
      </c>
      <c r="J150" s="143">
        <f>'Portfolio Composition'!D156*H150</f>
        <v>0</v>
      </c>
      <c r="K150" s="143">
        <f>((I150*'Drop Down Select'!$I$12)+(J150*'Drop Down Select'!$K$12))</f>
        <v>0</v>
      </c>
      <c r="L150" s="49">
        <f>IFERROR(K150/VLOOKUP('Sub-Portfolio Summary'!$A$13,'Sub-Portfolio Summary'!$A$4:$K$20,MATCH(A150,'Sub-Portfolio Summary'!$A$3:$K$3,0),0), 0)</f>
        <v>0</v>
      </c>
      <c r="M150" s="150">
        <f>'Portfolio Composition'!F156*'Measure Summary'!L150</f>
        <v>0</v>
      </c>
    </row>
    <row r="151" spans="1:13" x14ac:dyDescent="0.25">
      <c r="A151" s="171">
        <f>'Portfolio Composition'!A157</f>
        <v>0</v>
      </c>
      <c r="B151" s="171">
        <f>'Portfolio Composition'!B157</f>
        <v>0</v>
      </c>
      <c r="C151" s="171">
        <f>IFERROR(VLOOKUP('Portfolio Composition'!$A$7, 'Portfolio Composition'!$A$4:$K$7, MATCH(A151,'Portfolio Composition'!$A$4:$K$4,0),0), 0)</f>
        <v>0</v>
      </c>
      <c r="D151" s="171">
        <f>'Portfolio Composition'!G157</f>
        <v>0</v>
      </c>
      <c r="E151" s="143">
        <f>'Portfolio Composition'!C157*'Portfolio Composition'!G157</f>
        <v>0</v>
      </c>
      <c r="F151" s="143">
        <f>'Portfolio Composition'!D157*'Portfolio Composition'!G157</f>
        <v>0</v>
      </c>
      <c r="G151" s="143">
        <f>((E151*'Drop Down Select'!$I$12)+(F151*'Drop Down Select'!$K$12))</f>
        <v>0</v>
      </c>
      <c r="H151" s="171">
        <f>(IFERROR(VLOOKUP('Portfolio Composition'!$A$7,'Portfolio Composition'!$A$5:$K$7,(MATCH(A151,'Portfolio Composition'!$A$4:$K$4,0)),0),1))*'Portfolio Composition'!G157</f>
        <v>0</v>
      </c>
      <c r="I151" s="143">
        <f>'Portfolio Composition'!C157*H151</f>
        <v>0</v>
      </c>
      <c r="J151" s="143">
        <f>'Portfolio Composition'!D157*H151</f>
        <v>0</v>
      </c>
      <c r="K151" s="143">
        <f>((I151*'Drop Down Select'!$I$12)+(J151*'Drop Down Select'!$K$12))</f>
        <v>0</v>
      </c>
      <c r="L151" s="49">
        <f>IFERROR(K151/VLOOKUP('Sub-Portfolio Summary'!$A$13,'Sub-Portfolio Summary'!$A$4:$K$20,MATCH(A151,'Sub-Portfolio Summary'!$A$3:$K$3,0),0), 0)</f>
        <v>0</v>
      </c>
      <c r="M151" s="150">
        <f>'Portfolio Composition'!F157*'Measure Summary'!L151</f>
        <v>0</v>
      </c>
    </row>
    <row r="152" spans="1:13" x14ac:dyDescent="0.25">
      <c r="A152" s="171">
        <f>'Portfolio Composition'!A158</f>
        <v>0</v>
      </c>
      <c r="B152" s="171">
        <f>'Portfolio Composition'!B158</f>
        <v>0</v>
      </c>
      <c r="C152" s="171">
        <f>IFERROR(VLOOKUP('Portfolio Composition'!$A$7, 'Portfolio Composition'!$A$4:$K$7, MATCH(A152,'Portfolio Composition'!$A$4:$K$4,0),0), 0)</f>
        <v>0</v>
      </c>
      <c r="D152" s="171">
        <f>'Portfolio Composition'!G158</f>
        <v>0</v>
      </c>
      <c r="E152" s="143">
        <f>'Portfolio Composition'!C158*'Portfolio Composition'!G158</f>
        <v>0</v>
      </c>
      <c r="F152" s="143">
        <f>'Portfolio Composition'!D158*'Portfolio Composition'!G158</f>
        <v>0</v>
      </c>
      <c r="G152" s="143">
        <f>((E152*'Drop Down Select'!$I$12)+(F152*'Drop Down Select'!$K$12))</f>
        <v>0</v>
      </c>
      <c r="H152" s="171">
        <f>(IFERROR(VLOOKUP('Portfolio Composition'!$A$7,'Portfolio Composition'!$A$5:$K$7,(MATCH(A152,'Portfolio Composition'!$A$4:$K$4,0)),0),1))*'Portfolio Composition'!G158</f>
        <v>0</v>
      </c>
      <c r="I152" s="143">
        <f>'Portfolio Composition'!C158*H152</f>
        <v>0</v>
      </c>
      <c r="J152" s="143">
        <f>'Portfolio Composition'!D158*H152</f>
        <v>0</v>
      </c>
      <c r="K152" s="143">
        <f>((I152*'Drop Down Select'!$I$12)+(J152*'Drop Down Select'!$K$12))</f>
        <v>0</v>
      </c>
      <c r="L152" s="49">
        <f>IFERROR(K152/VLOOKUP('Sub-Portfolio Summary'!$A$13,'Sub-Portfolio Summary'!$A$4:$K$20,MATCH(A152,'Sub-Portfolio Summary'!$A$3:$K$3,0),0), 0)</f>
        <v>0</v>
      </c>
      <c r="M152" s="150">
        <f>'Portfolio Composition'!F158*'Measure Summary'!L152</f>
        <v>0</v>
      </c>
    </row>
    <row r="153" spans="1:13" x14ac:dyDescent="0.25">
      <c r="A153" s="171">
        <f>'Portfolio Composition'!A159</f>
        <v>0</v>
      </c>
      <c r="B153" s="171">
        <f>'Portfolio Composition'!B159</f>
        <v>0</v>
      </c>
      <c r="C153" s="171">
        <f>IFERROR(VLOOKUP('Portfolio Composition'!$A$7, 'Portfolio Composition'!$A$4:$K$7, MATCH(A153,'Portfolio Composition'!$A$4:$K$4,0),0), 0)</f>
        <v>0</v>
      </c>
      <c r="D153" s="171">
        <f>'Portfolio Composition'!G159</f>
        <v>0</v>
      </c>
      <c r="E153" s="143">
        <f>'Portfolio Composition'!C159*'Portfolio Composition'!G159</f>
        <v>0</v>
      </c>
      <c r="F153" s="143">
        <f>'Portfolio Composition'!D159*'Portfolio Composition'!G159</f>
        <v>0</v>
      </c>
      <c r="G153" s="143">
        <f>((E153*'Drop Down Select'!$I$12)+(F153*'Drop Down Select'!$K$12))</f>
        <v>0</v>
      </c>
      <c r="H153" s="171">
        <f>(IFERROR(VLOOKUP('Portfolio Composition'!$A$7,'Portfolio Composition'!$A$5:$K$7,(MATCH(A153,'Portfolio Composition'!$A$4:$K$4,0)),0),1))*'Portfolio Composition'!G159</f>
        <v>0</v>
      </c>
      <c r="I153" s="143">
        <f>'Portfolio Composition'!C159*H153</f>
        <v>0</v>
      </c>
      <c r="J153" s="143">
        <f>'Portfolio Composition'!D159*H153</f>
        <v>0</v>
      </c>
      <c r="K153" s="143">
        <f>((I153*'Drop Down Select'!$I$12)+(J153*'Drop Down Select'!$K$12))</f>
        <v>0</v>
      </c>
      <c r="L153" s="49">
        <f>IFERROR(K153/VLOOKUP('Sub-Portfolio Summary'!$A$13,'Sub-Portfolio Summary'!$A$4:$K$20,MATCH(A153,'Sub-Portfolio Summary'!$A$3:$K$3,0),0), 0)</f>
        <v>0</v>
      </c>
      <c r="M153" s="150">
        <f>'Portfolio Composition'!F159*'Measure Summary'!L153</f>
        <v>0</v>
      </c>
    </row>
    <row r="154" spans="1:13" x14ac:dyDescent="0.25">
      <c r="A154" s="171">
        <f>'Portfolio Composition'!A160</f>
        <v>0</v>
      </c>
      <c r="B154" s="171">
        <f>'Portfolio Composition'!B160</f>
        <v>0</v>
      </c>
      <c r="C154" s="171">
        <f>IFERROR(VLOOKUP('Portfolio Composition'!$A$7, 'Portfolio Composition'!$A$4:$K$7, MATCH(A154,'Portfolio Composition'!$A$4:$K$4,0),0), 0)</f>
        <v>0</v>
      </c>
      <c r="D154" s="171">
        <f>'Portfolio Composition'!G160</f>
        <v>0</v>
      </c>
      <c r="E154" s="143">
        <f>'Portfolio Composition'!C160*'Portfolio Composition'!G160</f>
        <v>0</v>
      </c>
      <c r="F154" s="143">
        <f>'Portfolio Composition'!D160*'Portfolio Composition'!G160</f>
        <v>0</v>
      </c>
      <c r="G154" s="143">
        <f>((E154*'Drop Down Select'!$I$12)+(F154*'Drop Down Select'!$K$12))</f>
        <v>0</v>
      </c>
      <c r="H154" s="171">
        <f>(IFERROR(VLOOKUP('Portfolio Composition'!$A$7,'Portfolio Composition'!$A$5:$K$7,(MATCH(A154,'Portfolio Composition'!$A$4:$K$4,0)),0),1))*'Portfolio Composition'!G160</f>
        <v>0</v>
      </c>
      <c r="I154" s="143">
        <f>'Portfolio Composition'!C160*H154</f>
        <v>0</v>
      </c>
      <c r="J154" s="143">
        <f>'Portfolio Composition'!D160*H154</f>
        <v>0</v>
      </c>
      <c r="K154" s="143">
        <f>((I154*'Drop Down Select'!$I$12)+(J154*'Drop Down Select'!$K$12))</f>
        <v>0</v>
      </c>
      <c r="L154" s="49">
        <f>IFERROR(K154/VLOOKUP('Sub-Portfolio Summary'!$A$13,'Sub-Portfolio Summary'!$A$4:$K$20,MATCH(A154,'Sub-Portfolio Summary'!$A$3:$K$3,0),0), 0)</f>
        <v>0</v>
      </c>
      <c r="M154" s="150">
        <f>'Portfolio Composition'!F160*'Measure Summary'!L154</f>
        <v>0</v>
      </c>
    </row>
  </sheetData>
  <sheetProtection algorithmName="SHA-512" hashValue="wXTeV5VteFav2QchQwG1PfeGejGfEielBKk012dMODf339W7od59gB5N465wZC3QOUUKEaFFkm3ACS2yfQHbqQ==" saltValue="AlA9bl/S7rq2Dos1iTeytw==" spinCount="100000"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73475-4A0B-4DD2-AECD-DB2EEAD57D64}">
  <sheetPr codeName="Sheet5">
    <tabColor theme="7" tint="0.59999389629810485"/>
  </sheetPr>
  <dimension ref="A2:K20"/>
  <sheetViews>
    <sheetView workbookViewId="0">
      <selection activeCell="E27" sqref="E27"/>
    </sheetView>
  </sheetViews>
  <sheetFormatPr defaultRowHeight="15" x14ac:dyDescent="0.25"/>
  <cols>
    <col min="1" max="1" width="46" bestFit="1" customWidth="1"/>
    <col min="2" max="10" width="14.42578125" bestFit="1" customWidth="1"/>
    <col min="11" max="11" width="15.42578125" bestFit="1" customWidth="1"/>
  </cols>
  <sheetData>
    <row r="2" spans="1:11" ht="15.75" thickBot="1" x14ac:dyDescent="0.3">
      <c r="A2" s="171"/>
      <c r="B2" s="171"/>
      <c r="C2" s="171"/>
      <c r="D2" s="171"/>
      <c r="E2" s="171"/>
      <c r="F2" s="171"/>
      <c r="G2" s="171"/>
      <c r="H2" s="171"/>
      <c r="I2" s="171"/>
      <c r="J2" s="171"/>
      <c r="K2" s="171"/>
    </row>
    <row r="3" spans="1:11" ht="15.75" thickBot="1" x14ac:dyDescent="0.3">
      <c r="A3" s="132" t="s">
        <v>27</v>
      </c>
      <c r="B3" s="133" t="s">
        <v>28</v>
      </c>
      <c r="C3" s="133" t="s">
        <v>29</v>
      </c>
      <c r="D3" s="133" t="s">
        <v>30</v>
      </c>
      <c r="E3" s="133" t="s">
        <v>31</v>
      </c>
      <c r="F3" s="133" t="s">
        <v>32</v>
      </c>
      <c r="G3" s="133" t="s">
        <v>33</v>
      </c>
      <c r="H3" s="133" t="s">
        <v>34</v>
      </c>
      <c r="I3" s="133" t="s">
        <v>35</v>
      </c>
      <c r="J3" s="133" t="s">
        <v>36</v>
      </c>
      <c r="K3" s="134" t="s">
        <v>37</v>
      </c>
    </row>
    <row r="4" spans="1:11" ht="15.75" thickTop="1" x14ac:dyDescent="0.25">
      <c r="A4" s="59" t="s">
        <v>45</v>
      </c>
      <c r="B4" s="46">
        <f>'Portfolio Composition'!B7</f>
        <v>150</v>
      </c>
      <c r="C4" s="46">
        <f>'Portfolio Composition'!C7</f>
        <v>200</v>
      </c>
      <c r="D4" s="46">
        <f>'Portfolio Composition'!D7</f>
        <v>50</v>
      </c>
      <c r="E4" s="46">
        <f>'Portfolio Composition'!E7</f>
        <v>50</v>
      </c>
      <c r="F4" s="46">
        <f>'Portfolio Composition'!F7</f>
        <v>0</v>
      </c>
      <c r="G4" s="46">
        <f>'Portfolio Composition'!G7</f>
        <v>0</v>
      </c>
      <c r="H4" s="46">
        <f>'Portfolio Composition'!H7</f>
        <v>0</v>
      </c>
      <c r="I4" s="46">
        <f>'Portfolio Composition'!I7</f>
        <v>0</v>
      </c>
      <c r="J4" s="46">
        <f>'Portfolio Composition'!J7</f>
        <v>0</v>
      </c>
      <c r="K4" s="47">
        <f>'Portfolio Composition'!K7</f>
        <v>0</v>
      </c>
    </row>
    <row r="5" spans="1:11" x14ac:dyDescent="0.25">
      <c r="A5" s="9" t="s">
        <v>83</v>
      </c>
      <c r="B5" s="60">
        <f t="shared" ref="B5:K5" si="0">IFERROR(IF(B8=0, 0, (B8/B14)), 0)</f>
        <v>0.24689865609715758</v>
      </c>
      <c r="C5" s="60">
        <f t="shared" si="0"/>
        <v>0.20286898757796282</v>
      </c>
      <c r="D5" s="60">
        <f t="shared" si="0"/>
        <v>0.23398226066694444</v>
      </c>
      <c r="E5" s="60">
        <f t="shared" si="0"/>
        <v>0.21445050290635659</v>
      </c>
      <c r="F5" s="60">
        <f t="shared" si="0"/>
        <v>0</v>
      </c>
      <c r="G5" s="60">
        <f t="shared" si="0"/>
        <v>0</v>
      </c>
      <c r="H5" s="60">
        <f t="shared" si="0"/>
        <v>0</v>
      </c>
      <c r="I5" s="60">
        <f t="shared" si="0"/>
        <v>0</v>
      </c>
      <c r="J5" s="60">
        <f t="shared" si="0"/>
        <v>0</v>
      </c>
      <c r="K5" s="61">
        <f t="shared" si="0"/>
        <v>0</v>
      </c>
    </row>
    <row r="6" spans="1:11" x14ac:dyDescent="0.25">
      <c r="A6" s="9" t="s">
        <v>84</v>
      </c>
      <c r="B6" s="60">
        <f t="shared" ref="B6:K6" si="1">IFERROR(IF(B10=0, 0, (B10/B16)), 0)</f>
        <v>0.13272200772200773</v>
      </c>
      <c r="C6" s="60">
        <f t="shared" si="1"/>
        <v>0.30663329161451813</v>
      </c>
      <c r="D6" s="60">
        <f t="shared" si="1"/>
        <v>0</v>
      </c>
      <c r="E6" s="60">
        <f t="shared" si="1"/>
        <v>0.1457568559706327</v>
      </c>
      <c r="F6" s="60">
        <f t="shared" si="1"/>
        <v>0</v>
      </c>
      <c r="G6" s="60">
        <f t="shared" si="1"/>
        <v>0</v>
      </c>
      <c r="H6" s="60">
        <f t="shared" si="1"/>
        <v>0</v>
      </c>
      <c r="I6" s="60">
        <f t="shared" si="1"/>
        <v>0</v>
      </c>
      <c r="J6" s="60">
        <f t="shared" si="1"/>
        <v>0</v>
      </c>
      <c r="K6" s="61">
        <f t="shared" si="1"/>
        <v>0</v>
      </c>
    </row>
    <row r="7" spans="1:11" s="171" customFormat="1" x14ac:dyDescent="0.25">
      <c r="A7" s="9" t="s">
        <v>85</v>
      </c>
      <c r="B7" s="60">
        <f>IFERROR(B12/B20,0)</f>
        <v>0.16829449999999999</v>
      </c>
      <c r="C7" s="60">
        <f t="shared" ref="C7:K7" si="2">IFERROR(C12/C20,0)</f>
        <v>0.27492924637681149</v>
      </c>
      <c r="D7" s="60">
        <f>IFERROR(D12/D20,0)</f>
        <v>0.31110561224489797</v>
      </c>
      <c r="E7" s="60">
        <f t="shared" si="2"/>
        <v>0.1661048632218845</v>
      </c>
      <c r="F7" s="60">
        <f t="shared" si="2"/>
        <v>0</v>
      </c>
      <c r="G7" s="60">
        <f t="shared" si="2"/>
        <v>0</v>
      </c>
      <c r="H7" s="60">
        <f t="shared" si="2"/>
        <v>0</v>
      </c>
      <c r="I7" s="60">
        <f t="shared" si="2"/>
        <v>0</v>
      </c>
      <c r="J7" s="60">
        <f t="shared" si="2"/>
        <v>0</v>
      </c>
      <c r="K7" s="61">
        <f t="shared" si="2"/>
        <v>0</v>
      </c>
    </row>
    <row r="8" spans="1:11" x14ac:dyDescent="0.25">
      <c r="A8" s="9" t="s">
        <v>86</v>
      </c>
      <c r="B8" s="206">
        <f>(IFERROR(B9/VLOOKUP('Portfolio Composition'!$A$7,'Portfolio Composition'!$A$5:$K$7,(MATCH(B3,'Portfolio Composition'!$A$4:$K$4,0)),0),0))</f>
        <v>6737.5</v>
      </c>
      <c r="C8" s="206">
        <f>(IFERROR(C9/VLOOKUP('Portfolio Composition'!$A$7,'Portfolio Composition'!$A$5:$K$7,(MATCH(C3,'Portfolio Composition'!$A$4:$K$4,0)),0),0))</f>
        <v>6257.5</v>
      </c>
      <c r="D8" s="206">
        <f>(IFERROR(D9/VLOOKUP('Portfolio Composition'!$A$7,'Portfolio Composition'!$A$5:$K$7,(MATCH(D3,'Portfolio Composition'!$A$4:$K$4,0)),0),0))</f>
        <v>6737.5</v>
      </c>
      <c r="E8" s="206">
        <f>(IFERROR(E9/VLOOKUP('Portfolio Composition'!$A$7,'Portfolio Composition'!$A$5:$K$7,(MATCH(E3,'Portfolio Composition'!$A$4:$K$4,0)),0),0))</f>
        <v>12250</v>
      </c>
      <c r="F8" s="62">
        <f>(IFERROR(F9/VLOOKUP('Portfolio Composition'!$A$7,'Portfolio Composition'!$A$5:$K$7,(MATCH(F3,'Portfolio Composition'!$A$4:$K$4,0)),0),0))</f>
        <v>0</v>
      </c>
      <c r="G8" s="62">
        <f>(IFERROR(G9/VLOOKUP('Portfolio Composition'!$A$7,'Portfolio Composition'!$A$5:$K$7,(MATCH(G3,'Portfolio Composition'!$A$4:$K$4,0)),0),0))</f>
        <v>0</v>
      </c>
      <c r="H8" s="62">
        <f>(IFERROR(H9/VLOOKUP('Portfolio Composition'!$A$7,'Portfolio Composition'!$A$5:$K$7,(MATCH(H3,'Portfolio Composition'!$A$4:$K$4,0)),0),0))</f>
        <v>0</v>
      </c>
      <c r="I8" s="62">
        <f>(IFERROR(I9/VLOOKUP('Portfolio Composition'!$A$7,'Portfolio Composition'!$A$5:$K$7,(MATCH(I3,'Portfolio Composition'!$A$4:$K$4,0)),0),0))</f>
        <v>0</v>
      </c>
      <c r="J8" s="62">
        <f>(IFERROR(J9/VLOOKUP('Portfolio Composition'!$A$7,'Portfolio Composition'!$A$5:$K$7,(MATCH(J3,'Portfolio Composition'!$A$4:$K$4,0)),0),0))</f>
        <v>0</v>
      </c>
      <c r="K8" s="63">
        <f>(IFERROR(K9/VLOOKUP('Portfolio Composition'!$A$7,'Portfolio Composition'!$A$5:$K$7,(MATCH(K3,'Portfolio Composition'!$A$4:$K$4,0)),0),0))</f>
        <v>0</v>
      </c>
    </row>
    <row r="9" spans="1:11" x14ac:dyDescent="0.25">
      <c r="A9" s="9" t="s">
        <v>87</v>
      </c>
      <c r="B9" s="206">
        <f>SUMIF('Measure Summary'!$A$4:$A$154,'Sub-Portfolio Summary'!B3,'Measure Summary'!$I$4:$I$154)</f>
        <v>1010625</v>
      </c>
      <c r="C9" s="206">
        <f>SUMIF('Measure Summary'!$A$4:$A$154,'Sub-Portfolio Summary'!C3,'Measure Summary'!$I$4:$I$154)</f>
        <v>1251500</v>
      </c>
      <c r="D9" s="206">
        <f>SUMIF('Measure Summary'!$A$4:$A$154,'Sub-Portfolio Summary'!D3,'Measure Summary'!$I$4:$I$154)</f>
        <v>336875</v>
      </c>
      <c r="E9" s="206">
        <f>SUMIF('Measure Summary'!$A$4:$A$154,'Sub-Portfolio Summary'!E3,'Measure Summary'!$I$4:$I$154)</f>
        <v>612500</v>
      </c>
      <c r="F9" s="64">
        <f>SUMIF('Measure Summary'!$A$4:$A$154,'Sub-Portfolio Summary'!F3,'Measure Summary'!$I$4:$I$154)</f>
        <v>0</v>
      </c>
      <c r="G9" s="64">
        <f>SUMIF('Measure Summary'!$A$4:$A$154,'Sub-Portfolio Summary'!G3,'Measure Summary'!$I$4:$I$154)</f>
        <v>0</v>
      </c>
      <c r="H9" s="64">
        <f>SUMIF('Measure Summary'!$A$4:$A$154,'Sub-Portfolio Summary'!H3,'Measure Summary'!$I$4:$I$154)</f>
        <v>0</v>
      </c>
      <c r="I9" s="64">
        <f>SUMIF('Measure Summary'!$A$4:$A$154,'Sub-Portfolio Summary'!I3,'Measure Summary'!$I$4:$I$154)</f>
        <v>0</v>
      </c>
      <c r="J9" s="64">
        <f>SUMIF('Measure Summary'!$A$4:$A$154,'Sub-Portfolio Summary'!J3,'Measure Summary'!$I$4:$I$154)</f>
        <v>0</v>
      </c>
      <c r="K9" s="8">
        <f>SUMIF('Measure Summary'!$A$4:$A$154,'Sub-Portfolio Summary'!K3,'Measure Summary'!$I$4:$I$154)</f>
        <v>0</v>
      </c>
    </row>
    <row r="10" spans="1:11" x14ac:dyDescent="0.25">
      <c r="A10" s="14" t="s">
        <v>88</v>
      </c>
      <c r="B10" s="206">
        <f>(IFERROR(B11/VLOOKUP('Portfolio Composition'!$A$7,'Portfolio Composition'!$A$5:$K$7,(MATCH(B3,'Portfolio Composition'!$A$4:$K$4,0)),0),0))</f>
        <v>275</v>
      </c>
      <c r="C10" s="206">
        <f>(IFERROR(C11/VLOOKUP('Portfolio Composition'!$A$7,'Portfolio Composition'!$A$5:$K$7,(MATCH(C3,'Portfolio Composition'!$A$4:$K$4,0)),0),0))</f>
        <v>735</v>
      </c>
      <c r="D10" s="206">
        <f>(IFERROR(D11/VLOOKUP('Portfolio Composition'!$A$7,'Portfolio Composition'!$A$5:$K$7,(MATCH(D3,'Portfolio Composition'!$A$4:$K$4,0)),0),0))</f>
        <v>75</v>
      </c>
      <c r="E10" s="206">
        <f>(IFERROR(E11/VLOOKUP('Portfolio Composition'!$A$7,'Portfolio Composition'!$A$5:$K$7,(MATCH(E3,'Portfolio Composition'!$A$4:$K$4,0)),0),0))</f>
        <v>675</v>
      </c>
      <c r="F10" s="64">
        <f>(IFERROR(F11/VLOOKUP('Portfolio Composition'!$A$7,'Portfolio Composition'!$A$5:$K$7,(MATCH(F3,'Portfolio Composition'!$A$4:$K$4,0)),0),0))</f>
        <v>0</v>
      </c>
      <c r="G10" s="64">
        <f>(IFERROR(G11/VLOOKUP('Portfolio Composition'!$A$7,'Portfolio Composition'!$A$5:$K$7,(MATCH(G3,'Portfolio Composition'!$A$4:$K$4,0)),0),0))</f>
        <v>0</v>
      </c>
      <c r="H10" s="64">
        <f>(IFERROR(H11/VLOOKUP('Portfolio Composition'!$A$7,'Portfolio Composition'!$A$5:$K$7,(MATCH(H3,'Portfolio Composition'!$A$4:$K$4,0)),0),0))</f>
        <v>0</v>
      </c>
      <c r="I10" s="64">
        <f>(IFERROR(I11/VLOOKUP('Portfolio Composition'!$A$7,'Portfolio Composition'!$A$5:$K$7,(MATCH(I3,'Portfolio Composition'!$A$4:$K$4,0)),0),0))</f>
        <v>0</v>
      </c>
      <c r="J10" s="64">
        <f>(IFERROR(J11/VLOOKUP('Portfolio Composition'!$A$7,'Portfolio Composition'!$A$5:$K$7,(MATCH(J3,'Portfolio Composition'!$A$4:$K$4,0)),0),0))</f>
        <v>0</v>
      </c>
      <c r="K10" s="8">
        <f>(IFERROR(K11/VLOOKUP('Portfolio Composition'!$A$7,'Portfolio Composition'!$A$5:$K$7,(MATCH(K3,'Portfolio Composition'!$A$4:$K$4,0)),0),0))</f>
        <v>0</v>
      </c>
    </row>
    <row r="11" spans="1:11" x14ac:dyDescent="0.25">
      <c r="A11" s="14" t="s">
        <v>89</v>
      </c>
      <c r="B11" s="206">
        <f>SUMIF('Measure Summary'!$A$4:$A$154,B3,'Measure Summary'!$J$4:$J$154)</f>
        <v>41250</v>
      </c>
      <c r="C11" s="206">
        <f>SUMIF('Measure Summary'!$A$4:$A$154,C3,'Measure Summary'!$J$4:$J$154)</f>
        <v>147000</v>
      </c>
      <c r="D11" s="206">
        <f>SUMIF('Measure Summary'!$A$4:$A$154,D3,'Measure Summary'!$J$4:$J$154)</f>
        <v>3750</v>
      </c>
      <c r="E11" s="206">
        <f>SUMIF('Measure Summary'!$A$4:$A$154,E3,'Measure Summary'!$J$4:$J$154)</f>
        <v>33750</v>
      </c>
      <c r="F11" s="64">
        <f>SUMIF('Measure Summary'!$A$4:$A$154,F3,'Measure Summary'!$J$4:$J$154)</f>
        <v>0</v>
      </c>
      <c r="G11" s="64">
        <f>SUMIF('Measure Summary'!$A$4:$A$154,G3,'Measure Summary'!$J$4:$J$154)</f>
        <v>0</v>
      </c>
      <c r="H11" s="64">
        <f>SUMIF('Measure Summary'!$A$4:$A$154,H3,'Measure Summary'!$J$4:$J$154)</f>
        <v>0</v>
      </c>
      <c r="I11" s="64">
        <f>SUMIF('Measure Summary'!$A$4:$A$154,I3,'Measure Summary'!$J$4:$J$154)</f>
        <v>0</v>
      </c>
      <c r="J11" s="64">
        <f>SUMIF('Measure Summary'!$A$4:$A$154,J3,'Measure Summary'!$J$4:$J$154)</f>
        <v>0</v>
      </c>
      <c r="K11" s="8">
        <f>SUMIF('Measure Summary'!$A$4:$A$154,K3,'Measure Summary'!$J$4:$J$154)</f>
        <v>0</v>
      </c>
    </row>
    <row r="12" spans="1:11" x14ac:dyDescent="0.25">
      <c r="A12" s="14" t="s">
        <v>90</v>
      </c>
      <c r="B12" s="206">
        <f>(IFERROR(B13/VLOOKUP('Portfolio Composition'!$A$7,'Portfolio Composition'!$A$5:$K$7,(MATCH(B3,'Portfolio Composition'!$A$4:$K$4,0)),0),0))</f>
        <v>50.488349999999997</v>
      </c>
      <c r="C12" s="206">
        <f>(IFERROR(C13/VLOOKUP('Portfolio Composition'!$A$7,'Portfolio Composition'!$A$5:$K$7,(MATCH(C3,'Portfolio Composition'!$A$4:$K$4,0)),0),0))</f>
        <v>94.850589999999968</v>
      </c>
      <c r="D12" s="206">
        <f>(IFERROR(D13/VLOOKUP('Portfolio Composition'!$A$7,'Portfolio Composition'!$A$5:$K$7,(MATCH(D3,'Portfolio Composition'!$A$4:$K$4,0)),0),0))</f>
        <v>30.488350000000001</v>
      </c>
      <c r="E12" s="206">
        <f>(IFERROR(E13/VLOOKUP('Portfolio Composition'!$A$7,'Portfolio Composition'!$A$5:$K$7,(MATCH(E3,'Portfolio Composition'!$A$4:$K$4,0)),0),0))</f>
        <v>109.29700000000001</v>
      </c>
      <c r="F12" s="64">
        <f>(IFERROR(F13/VLOOKUP('Portfolio Composition'!$A$7,'Portfolio Composition'!$A$5:$K$7,(MATCH(F3,'Portfolio Composition'!$A$4:$K$4,0)),0),0))</f>
        <v>0</v>
      </c>
      <c r="G12" s="64">
        <f>(IFERROR(G13/VLOOKUP('Portfolio Composition'!$A$7,'Portfolio Composition'!$A$5:$K$7,(MATCH(G3,'Portfolio Composition'!$A$4:$K$4,0)),0),0))</f>
        <v>0</v>
      </c>
      <c r="H12" s="64">
        <f>(IFERROR(H13/VLOOKUP('Portfolio Composition'!$A$7,'Portfolio Composition'!$A$5:$K$7,(MATCH(H3,'Portfolio Composition'!$A$4:$K$4,0)),0),0))</f>
        <v>0</v>
      </c>
      <c r="I12" s="64">
        <f>(IFERROR(I13/VLOOKUP('Portfolio Composition'!$A$7,'Portfolio Composition'!$A$5:$K$7,(MATCH(I3,'Portfolio Composition'!$A$4:$K$4,0)),0),0))</f>
        <v>0</v>
      </c>
      <c r="J12" s="64">
        <f>(IFERROR(J13/VLOOKUP('Portfolio Composition'!$A$7,'Portfolio Composition'!$A$5:$K$7,(MATCH(J3,'Portfolio Composition'!$A$4:$K$4,0)),0),0))</f>
        <v>0</v>
      </c>
      <c r="K12" s="8">
        <f>(IFERROR(K13/VLOOKUP('Portfolio Composition'!$A$7,'Portfolio Composition'!$A$5:$K$7,(MATCH(K3,'Portfolio Composition'!$A$4:$K$4,0)),0),0))</f>
        <v>0</v>
      </c>
    </row>
    <row r="13" spans="1:11" x14ac:dyDescent="0.25">
      <c r="A13" s="14" t="s">
        <v>91</v>
      </c>
      <c r="B13" s="206">
        <f>SUMIF('Measure Summary'!$A$4:$A$154,'Sub-Portfolio Summary'!B3,'Measure Summary'!$K$4:$K$154)</f>
        <v>7573.2524999999996</v>
      </c>
      <c r="C13" s="206">
        <f>SUMIF('Measure Summary'!$A$4:$A$154,'Sub-Portfolio Summary'!C3,'Measure Summary'!$K$4:$K$154)</f>
        <v>18970.117999999995</v>
      </c>
      <c r="D13" s="206">
        <f>SUMIF('Measure Summary'!$A$4:$A$154,'Sub-Portfolio Summary'!D3,'Measure Summary'!$K$4:$K$154)</f>
        <v>1524.4175</v>
      </c>
      <c r="E13" s="206">
        <f>SUMIF('Measure Summary'!$A$4:$A$154,'Sub-Portfolio Summary'!E3,'Measure Summary'!$K$4:$K$154)</f>
        <v>5464.85</v>
      </c>
      <c r="F13" s="64">
        <f>SUMIF('Measure Summary'!$A$4:$A$154,'Sub-Portfolio Summary'!F3,'Measure Summary'!$K$4:$K$154)</f>
        <v>0</v>
      </c>
      <c r="G13" s="64">
        <f>SUMIF('Measure Summary'!$A$4:$A$154,'Sub-Portfolio Summary'!G3,'Measure Summary'!$K$4:$K$154)</f>
        <v>0</v>
      </c>
      <c r="H13" s="64">
        <f>SUMIF('Measure Summary'!$A$4:$A$154,'Sub-Portfolio Summary'!H3,'Measure Summary'!$K$4:$K$154)</f>
        <v>0</v>
      </c>
      <c r="I13" s="64">
        <f>SUMIF('Measure Summary'!$A$4:$A$154,'Sub-Portfolio Summary'!I3,'Measure Summary'!$K$4:$K$154)</f>
        <v>0</v>
      </c>
      <c r="J13" s="64">
        <f>SUMIF('Measure Summary'!$A$4:$A$154,'Sub-Portfolio Summary'!J3,'Measure Summary'!$K$4:$K$154)</f>
        <v>0</v>
      </c>
      <c r="K13" s="12">
        <f>SUMIF('Measure Summary'!$A$4:$A$154,'Sub-Portfolio Summary'!K3,'Measure Summary'!$K$4:$K$154)</f>
        <v>0</v>
      </c>
    </row>
    <row r="14" spans="1:11" ht="30" x14ac:dyDescent="0.25">
      <c r="A14" s="14" t="s">
        <v>92</v>
      </c>
      <c r="B14" s="206">
        <f>IFERROR(VLOOKUP('Drop Down Select'!I7,'Additional Information'!$B$3:$M$24,12,0),0)</f>
        <v>27288.524395</v>
      </c>
      <c r="C14" s="206">
        <f>IFERROR(VLOOKUP('Drop Down Select'!J7,'Additional Information'!$B$3:$M$24,12,0),0)</f>
        <v>30845.029961</v>
      </c>
      <c r="D14" s="206">
        <f>IFERROR(VLOOKUP('Drop Down Select'!K7,'Additional Information'!$B$3:$M$24,12,0),0)</f>
        <v>28794.917959999999</v>
      </c>
      <c r="E14" s="206">
        <f>IFERROR(VLOOKUP('Drop Down Select'!L7,'Additional Information'!$B$3:$M$24,12,0),0)</f>
        <v>57122.738506000002</v>
      </c>
      <c r="F14" s="153">
        <f>IFERROR(VLOOKUP('Drop Down Select'!M7,'Additional Information'!$B$3:$M$24,12,0),0)</f>
        <v>0</v>
      </c>
      <c r="G14" s="153">
        <f>IFERROR(VLOOKUP('Drop Down Select'!N7,'Additional Information'!$B$3:$M$24,12,0),0)</f>
        <v>0</v>
      </c>
      <c r="H14" s="153">
        <f>IFERROR(VLOOKUP('Drop Down Select'!O7,'Additional Information'!$B$3:$M$24,12,0),0)</f>
        <v>0</v>
      </c>
      <c r="I14" s="153">
        <f>IFERROR(VLOOKUP('Drop Down Select'!P7,'Additional Information'!$B$3:$M$24,12,0),0)</f>
        <v>0</v>
      </c>
      <c r="J14" s="153">
        <f>IFERROR(VLOOKUP('Drop Down Select'!Q7,'Additional Information'!$B$3:$M$24,12,0),0)</f>
        <v>0</v>
      </c>
      <c r="K14" s="178">
        <f>IFERROR(VLOOKUP('Drop Down Select'!R7,'Additional Information'!$B$3:$M$24,12,0),0)</f>
        <v>0</v>
      </c>
    </row>
    <row r="15" spans="1:11" ht="30" hidden="1" x14ac:dyDescent="0.25">
      <c r="A15" s="162" t="s">
        <v>93</v>
      </c>
      <c r="B15" s="206">
        <f>B4*B14</f>
        <v>4093278.65925</v>
      </c>
      <c r="C15" s="206">
        <f>C4*C14</f>
        <v>6169005.9922000002</v>
      </c>
      <c r="D15" s="206">
        <f>(IFERROR(D14*VLOOKUP('Portfolio Composition'!$A$7,'Portfolio Composition'!$A$5:$K$7,(MATCH(D3,'Portfolio Composition'!$A$4:$K$4,0)),0),0))</f>
        <v>1439745.898</v>
      </c>
      <c r="E15" s="206">
        <f>(IFERROR(E14*VLOOKUP('Portfolio Composition'!$A$7,'Portfolio Composition'!$A$5:$K$7,(MATCH(E3,'Portfolio Composition'!$A$4:$K$4,0)),0),0))</f>
        <v>2856136.9253000002</v>
      </c>
      <c r="F15" s="64">
        <f>(IFERROR(F14*VLOOKUP('Portfolio Composition'!$A$7,'Portfolio Composition'!$A$5:$K$7,(MATCH(F3,'Portfolio Composition'!$A$4:$K$4,0)),0),0))</f>
        <v>0</v>
      </c>
      <c r="G15" s="64">
        <f>(IFERROR(G14*VLOOKUP('Portfolio Composition'!$A$7,'Portfolio Composition'!$A$5:$K$7,(MATCH(G3,'Portfolio Composition'!$A$4:$K$4,0)),0),0))</f>
        <v>0</v>
      </c>
      <c r="H15" s="64">
        <f>(IFERROR(H14*VLOOKUP('Portfolio Composition'!$A$7,'Portfolio Composition'!$A$5:$K$7,(MATCH(H3,'Portfolio Composition'!$A$4:$K$4,0)),0),0))</f>
        <v>0</v>
      </c>
      <c r="I15" s="64">
        <f>(IFERROR(I14*VLOOKUP('Portfolio Composition'!$A$7,'Portfolio Composition'!$A$5:$K$7,(MATCH(I3,'Portfolio Composition'!$A$4:$K$4,0)),0),0))</f>
        <v>0</v>
      </c>
      <c r="J15" s="177">
        <f>(IFERROR(J14*VLOOKUP('Portfolio Composition'!$A$7,'Portfolio Composition'!$A$5:$K$7,(MATCH(J3,'Portfolio Composition'!$A$4:$K$4,0)),0),0))</f>
        <v>0</v>
      </c>
      <c r="K15" s="8">
        <f>(IFERROR(K14*VLOOKUP('Portfolio Composition'!$A$7,'Portfolio Composition'!$A$5:$K$7,(MATCH(K3,'Portfolio Composition'!$A$4:$K$4,0)),0),0))</f>
        <v>0</v>
      </c>
    </row>
    <row r="16" spans="1:11" ht="30" x14ac:dyDescent="0.25">
      <c r="A16" s="14" t="s">
        <v>94</v>
      </c>
      <c r="B16" s="207">
        <f>IFERROR(VLOOKUP('Drop Down Select'!I7,'Additional Information'!$B$3:$P$22,15,0),0)</f>
        <v>2072</v>
      </c>
      <c r="C16" s="207">
        <f>IFERROR(VLOOKUP('Drop Down Select'!J7,'Additional Information'!$B$3:$P$22,15,0),0)</f>
        <v>2397</v>
      </c>
      <c r="D16" s="207">
        <f>IFERROR(VLOOKUP('Drop Down Select'!K7,'Additional Information'!$B$3:$P$22,15,0),0)</f>
        <v>0</v>
      </c>
      <c r="E16" s="207">
        <f>IFERROR(VLOOKUP('Drop Down Select'!L7,'Additional Information'!$B$3:$P$22,15,0),0)</f>
        <v>4631</v>
      </c>
      <c r="F16" s="173">
        <f>IFERROR(VLOOKUP('Drop Down Select'!M7,'Additional Information'!$B$3:$P$22,15,0),0)</f>
        <v>0</v>
      </c>
      <c r="G16" s="173">
        <f>IFERROR(VLOOKUP('Drop Down Select'!N7,'Additional Information'!$B$3:$P$22,15,0),0)</f>
        <v>0</v>
      </c>
      <c r="H16" s="173">
        <f>IFERROR(VLOOKUP('Drop Down Select'!O7,'Additional Information'!$B$3:$P$22,15,0),0)</f>
        <v>0</v>
      </c>
      <c r="I16" s="173">
        <f>IFERROR(VLOOKUP('Drop Down Select'!P7,'Additional Information'!$B$3:$P$22,15,0),0)</f>
        <v>0</v>
      </c>
      <c r="J16" s="173">
        <f>IFERROR(VLOOKUP('Drop Down Select'!Q7,'Additional Information'!$B$3:$P$22,15,0),0)</f>
        <v>0</v>
      </c>
      <c r="K16" s="174">
        <f>IFERROR(VLOOKUP('Drop Down Select'!R7,'Additional Information'!$B$3:$P$22,15,0),0)</f>
        <v>0</v>
      </c>
    </row>
    <row r="17" spans="1:11" ht="30" hidden="1" x14ac:dyDescent="0.25">
      <c r="A17" s="162" t="s">
        <v>95</v>
      </c>
      <c r="B17" s="208"/>
      <c r="C17" s="208"/>
      <c r="D17" s="208"/>
      <c r="E17" s="208"/>
      <c r="F17" s="65"/>
      <c r="G17" s="65"/>
      <c r="H17" s="65"/>
      <c r="I17" s="65"/>
      <c r="J17" s="65"/>
      <c r="K17" s="12"/>
    </row>
    <row r="18" spans="1:11" ht="30" hidden="1" x14ac:dyDescent="0.25">
      <c r="A18" s="162" t="s">
        <v>96</v>
      </c>
      <c r="B18" s="208"/>
      <c r="C18" s="208"/>
      <c r="D18" s="208"/>
      <c r="E18" s="208"/>
      <c r="F18" s="65"/>
      <c r="G18" s="65"/>
      <c r="H18" s="65"/>
      <c r="I18" s="65"/>
      <c r="J18" s="65"/>
      <c r="K18" s="12"/>
    </row>
    <row r="19" spans="1:11" ht="30" hidden="1" x14ac:dyDescent="0.25">
      <c r="A19" s="162" t="s">
        <v>97</v>
      </c>
      <c r="B19" s="208"/>
      <c r="C19" s="208"/>
      <c r="D19" s="208"/>
      <c r="E19" s="208"/>
      <c r="F19" s="65"/>
      <c r="G19" s="65"/>
      <c r="H19" s="65"/>
      <c r="I19" s="65"/>
      <c r="J19" s="65"/>
      <c r="K19" s="12"/>
    </row>
    <row r="20" spans="1:11" s="171" customFormat="1" ht="30.75" thickBot="1" x14ac:dyDescent="0.3">
      <c r="A20" s="200" t="s">
        <v>98</v>
      </c>
      <c r="B20" s="209">
        <f>ROUND((B14*'Drop Down Select'!$I$12)+(B16*'Drop Down Select'!$K$12),0)</f>
        <v>300</v>
      </c>
      <c r="C20" s="209">
        <f>ROUND((C14*'Drop Down Select'!$I$12)+(C16*'Drop Down Select'!$K$12),0)</f>
        <v>345</v>
      </c>
      <c r="D20" s="209">
        <f>ROUND((D14*'Drop Down Select'!$I$12)+(D16*'Drop Down Select'!$K$12),0)</f>
        <v>98</v>
      </c>
      <c r="E20" s="209">
        <f>ROUND((E14*'Drop Down Select'!$I$12)+(E16*'Drop Down Select'!$K$12),0)</f>
        <v>658</v>
      </c>
      <c r="F20" s="201">
        <f>ROUND((F14*'Drop Down Select'!$I$12)+(F16*'Drop Down Select'!$K$12),0)</f>
        <v>0</v>
      </c>
      <c r="G20" s="201">
        <f>ROUND((G14*'Drop Down Select'!$I$12)+(G16*'Drop Down Select'!$K$12),0)</f>
        <v>0</v>
      </c>
      <c r="H20" s="201">
        <f>ROUND((H14*'Drop Down Select'!$I$12)+(H16*'Drop Down Select'!$K$12),0)</f>
        <v>0</v>
      </c>
      <c r="I20" s="201">
        <f>ROUND((I14*'Drop Down Select'!$I$12)+(I16*'Drop Down Select'!$K$12),0)</f>
        <v>0</v>
      </c>
      <c r="J20" s="201">
        <f>ROUND((J14*'Drop Down Select'!$I$12)+(J16*'Drop Down Select'!$K$12),0)</f>
        <v>0</v>
      </c>
      <c r="K20" s="202">
        <f>ROUND((K14*'Drop Down Select'!$I$12)+(K16*'Drop Down Select'!$K$12),0)</f>
        <v>0</v>
      </c>
    </row>
  </sheetData>
  <sheetProtection algorithmName="SHA-512" hashValue="pkti63O6ei+TYAosQHlZ7gDg07L+K/Qt/3NDvdWRcCKEFIWa537rI9OGIwUn8ztNlutEYPgS33e7VpbKd0GRug==" saltValue="fng0NuyvXa5LtQn1/iNj2A=="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5F9D3-C956-4140-B268-A367831E137E}">
  <sheetPr codeName="Sheet6">
    <tabColor theme="7" tint="0.59999389629810485"/>
  </sheetPr>
  <dimension ref="A2:R76"/>
  <sheetViews>
    <sheetView zoomScale="80" zoomScaleNormal="80" workbookViewId="0">
      <selection activeCell="M6" sqref="M6"/>
    </sheetView>
  </sheetViews>
  <sheetFormatPr defaultRowHeight="15" x14ac:dyDescent="0.25"/>
  <cols>
    <col min="1" max="1" width="10.5703125" customWidth="1"/>
    <col min="2" max="2" width="37.7109375" style="116" customWidth="1"/>
    <col min="3" max="3" width="16.7109375" customWidth="1"/>
    <col min="4" max="4" width="16" bestFit="1" customWidth="1"/>
    <col min="5" max="5" width="20.5703125" customWidth="1"/>
    <col min="6" max="6" width="10.42578125" bestFit="1" customWidth="1"/>
    <col min="7" max="7" width="20.5703125" customWidth="1"/>
    <col min="8" max="8" width="12.140625" bestFit="1" customWidth="1"/>
    <col min="9" max="9" width="29.5703125" customWidth="1"/>
    <col min="11" max="11" width="14.140625" customWidth="1"/>
  </cols>
  <sheetData>
    <row r="2" spans="1:18" ht="16.5" customHeight="1" thickBot="1" x14ac:dyDescent="0.35">
      <c r="A2" s="241" t="s">
        <v>99</v>
      </c>
      <c r="B2" s="241"/>
      <c r="C2" s="241"/>
      <c r="D2" s="217"/>
      <c r="E2" s="171"/>
      <c r="F2" s="171"/>
      <c r="G2" s="171"/>
      <c r="H2" s="171"/>
      <c r="I2" s="171"/>
      <c r="J2" s="171"/>
      <c r="K2" s="171"/>
      <c r="L2" s="171"/>
      <c r="M2" s="171"/>
      <c r="N2" s="171"/>
      <c r="O2" s="171"/>
      <c r="P2" s="171"/>
      <c r="Q2" s="171"/>
      <c r="R2" s="171"/>
    </row>
    <row r="3" spans="1:18" ht="15" customHeight="1" x14ac:dyDescent="0.3">
      <c r="A3" s="247" t="s">
        <v>45</v>
      </c>
      <c r="B3" s="248"/>
      <c r="C3" s="106">
        <f>SUM('Portfolio Composition'!B7:K7)</f>
        <v>450</v>
      </c>
      <c r="D3" s="171"/>
      <c r="E3" s="171"/>
      <c r="F3" s="171"/>
      <c r="G3" s="171"/>
      <c r="H3" s="171"/>
      <c r="I3" s="171"/>
      <c r="J3" s="171"/>
      <c r="K3" s="171"/>
      <c r="L3" s="171"/>
      <c r="M3" s="171"/>
      <c r="N3" s="171"/>
      <c r="O3" s="171"/>
      <c r="P3" s="171"/>
      <c r="Q3" s="171"/>
      <c r="R3" s="171"/>
    </row>
    <row r="4" spans="1:18" ht="15" customHeight="1" thickBot="1" x14ac:dyDescent="0.35">
      <c r="A4" s="251" t="s">
        <v>100</v>
      </c>
      <c r="B4" s="252"/>
      <c r="C4" s="107">
        <f>C46</f>
        <v>24500</v>
      </c>
      <c r="D4" s="171"/>
      <c r="E4" s="171"/>
      <c r="F4" s="171"/>
      <c r="G4" s="171"/>
      <c r="H4" s="171"/>
      <c r="I4" s="171"/>
      <c r="J4" s="171"/>
      <c r="K4" s="171"/>
      <c r="L4" s="171"/>
      <c r="M4" s="171"/>
      <c r="N4" s="171"/>
      <c r="O4" s="171"/>
      <c r="P4" s="171"/>
      <c r="Q4" s="171"/>
      <c r="R4" s="171"/>
    </row>
    <row r="5" spans="1:18" ht="18.75" customHeight="1" x14ac:dyDescent="0.3">
      <c r="A5" s="253"/>
      <c r="B5" s="254"/>
      <c r="C5" s="198"/>
      <c r="D5" s="11"/>
      <c r="E5" s="171"/>
      <c r="F5" s="171"/>
      <c r="G5" s="171"/>
      <c r="H5" s="171"/>
      <c r="I5" s="171"/>
      <c r="J5" s="171"/>
      <c r="K5" s="171"/>
      <c r="L5" s="171"/>
      <c r="M5" s="171"/>
      <c r="N5" s="171"/>
      <c r="O5" s="171"/>
      <c r="P5" s="171"/>
      <c r="Q5" s="171"/>
      <c r="R5" s="171"/>
    </row>
    <row r="6" spans="1:18" ht="18.75" customHeight="1" x14ac:dyDescent="0.3">
      <c r="A6" s="254"/>
      <c r="B6" s="254"/>
      <c r="C6" s="198"/>
      <c r="D6" s="11"/>
      <c r="E6" s="171"/>
      <c r="F6" s="171"/>
      <c r="G6" s="171"/>
      <c r="H6" s="171"/>
      <c r="I6" s="171"/>
      <c r="J6" s="171"/>
      <c r="K6" s="171"/>
      <c r="L6" s="171"/>
      <c r="M6" s="171"/>
      <c r="N6" s="171"/>
      <c r="O6" s="171"/>
      <c r="P6" s="171"/>
      <c r="Q6" s="171"/>
      <c r="R6" s="171"/>
    </row>
    <row r="7" spans="1:18" ht="15" customHeight="1" thickBot="1" x14ac:dyDescent="0.3">
      <c r="A7" s="244"/>
      <c r="B7" s="244"/>
      <c r="C7" s="171"/>
      <c r="D7" s="171"/>
      <c r="E7" s="171"/>
      <c r="F7" s="171"/>
      <c r="G7" s="171"/>
      <c r="H7" s="171"/>
      <c r="I7" s="171"/>
      <c r="J7" s="171"/>
      <c r="K7" s="171"/>
      <c r="L7" s="171"/>
      <c r="M7" s="171"/>
      <c r="N7" s="171"/>
      <c r="O7" s="171"/>
      <c r="P7" s="171"/>
      <c r="Q7" s="171"/>
      <c r="R7" s="171"/>
    </row>
    <row r="8" spans="1:18" ht="18" customHeight="1" thickBot="1" x14ac:dyDescent="0.35">
      <c r="A8" s="255" t="s">
        <v>101</v>
      </c>
      <c r="B8" s="256"/>
      <c r="C8" s="130" t="s">
        <v>102</v>
      </c>
      <c r="D8" s="131" t="s">
        <v>103</v>
      </c>
      <c r="E8" s="171"/>
      <c r="F8" s="171"/>
      <c r="G8" s="171"/>
      <c r="H8" s="171"/>
      <c r="I8" s="171"/>
      <c r="J8" s="171"/>
      <c r="K8" s="171"/>
      <c r="L8" s="171"/>
      <c r="M8" s="171"/>
      <c r="N8" s="171"/>
      <c r="O8" s="171"/>
      <c r="P8" s="171"/>
      <c r="Q8" s="171"/>
      <c r="R8" s="171"/>
    </row>
    <row r="9" spans="1:18" ht="17.25" customHeight="1" thickTop="1" x14ac:dyDescent="0.3">
      <c r="A9" s="261" t="s">
        <v>104</v>
      </c>
      <c r="B9" s="262"/>
      <c r="C9" s="210">
        <f>(I14*'Drop Down Select'!$K$12)+(C14*'Drop Down Select'!$I$12)</f>
        <v>33532.637999999999</v>
      </c>
      <c r="D9" s="211">
        <f>C9/'Drop Down Select'!J12</f>
        <v>9827.8540445486524</v>
      </c>
      <c r="E9" s="171"/>
      <c r="F9" s="171"/>
      <c r="G9" s="101"/>
      <c r="H9" s="101"/>
      <c r="I9" s="101"/>
      <c r="J9" s="171"/>
      <c r="K9" s="171"/>
      <c r="L9" s="171"/>
      <c r="M9" s="171"/>
      <c r="N9" s="171"/>
      <c r="O9" s="171"/>
      <c r="P9" s="171"/>
      <c r="Q9" s="171"/>
      <c r="R9" s="171"/>
    </row>
    <row r="10" spans="1:18" ht="15" customHeight="1" x14ac:dyDescent="0.3">
      <c r="A10" s="263" t="s">
        <v>105</v>
      </c>
      <c r="B10" s="264"/>
      <c r="C10" s="210">
        <f>C9*'Drop Down Select'!I14</f>
        <v>100597.91399999999</v>
      </c>
      <c r="D10" s="211">
        <f>C10/'Drop Down Select'!J12</f>
        <v>29483.562133645952</v>
      </c>
      <c r="E10" s="171"/>
      <c r="F10" s="171"/>
      <c r="G10" s="171"/>
      <c r="H10" s="171"/>
      <c r="I10" s="171"/>
      <c r="J10" s="171"/>
      <c r="K10" s="171"/>
      <c r="L10" s="171"/>
      <c r="M10" s="171"/>
      <c r="N10" s="171"/>
      <c r="O10" s="171"/>
      <c r="P10" s="171"/>
      <c r="Q10" s="171"/>
      <c r="R10" s="171"/>
    </row>
    <row r="11" spans="1:18" ht="15" customHeight="1" thickBot="1" x14ac:dyDescent="0.35">
      <c r="A11" s="265" t="s">
        <v>106</v>
      </c>
      <c r="B11" s="266"/>
      <c r="C11" s="212">
        <f>C9*K46</f>
        <v>469533.35999999993</v>
      </c>
      <c r="D11" s="213">
        <f>C11/'Drop Down Select'!J12</f>
        <v>137612.35638921452</v>
      </c>
      <c r="E11" s="171"/>
      <c r="F11" s="171"/>
      <c r="G11" s="98"/>
      <c r="H11" s="99"/>
      <c r="I11" s="100"/>
      <c r="J11" s="171"/>
      <c r="K11" s="171"/>
      <c r="L11" s="171"/>
      <c r="M11" s="171"/>
      <c r="N11" s="171"/>
      <c r="O11" s="171"/>
      <c r="P11" s="171"/>
      <c r="Q11" s="171"/>
      <c r="R11" s="171"/>
    </row>
    <row r="12" spans="1:18" ht="15" customHeight="1" x14ac:dyDescent="0.3">
      <c r="A12" s="171"/>
      <c r="B12" s="117"/>
      <c r="C12" s="102"/>
      <c r="D12" s="102"/>
      <c r="E12" s="103"/>
      <c r="F12" s="171"/>
      <c r="G12" s="98"/>
      <c r="H12" s="99"/>
      <c r="I12" s="100"/>
      <c r="J12" s="171"/>
      <c r="K12" s="171"/>
      <c r="L12" s="171"/>
      <c r="M12" s="171"/>
      <c r="N12" s="171"/>
      <c r="O12" s="171"/>
      <c r="P12" s="171"/>
      <c r="Q12" s="171"/>
      <c r="R12" s="171"/>
    </row>
    <row r="13" spans="1:18" ht="19.5" thickBot="1" x14ac:dyDescent="0.35">
      <c r="A13" s="241" t="s">
        <v>107</v>
      </c>
      <c r="B13" s="241"/>
      <c r="C13" s="241"/>
      <c r="D13" s="217"/>
      <c r="E13" s="171"/>
      <c r="F13" s="217" t="s">
        <v>108</v>
      </c>
      <c r="G13" s="217"/>
      <c r="H13" s="217"/>
      <c r="I13" s="171"/>
      <c r="J13" s="171"/>
      <c r="K13" s="171"/>
      <c r="L13" s="171"/>
      <c r="M13" s="171"/>
      <c r="N13" s="171"/>
      <c r="O13" s="171"/>
      <c r="P13" s="171"/>
      <c r="Q13" s="171"/>
      <c r="R13" s="171"/>
    </row>
    <row r="14" spans="1:18" ht="18.75" customHeight="1" x14ac:dyDescent="0.3">
      <c r="A14" s="249" t="s">
        <v>109</v>
      </c>
      <c r="B14" s="250"/>
      <c r="C14" s="111">
        <f>E46</f>
        <v>3211500</v>
      </c>
      <c r="D14" s="102"/>
      <c r="E14" s="171"/>
      <c r="F14" s="276" t="s">
        <v>110</v>
      </c>
      <c r="G14" s="277"/>
      <c r="H14" s="277"/>
      <c r="I14" s="111">
        <f>'Portfolio Summary'!$G$46</f>
        <v>225750</v>
      </c>
      <c r="J14" s="171"/>
      <c r="K14" s="171"/>
      <c r="L14" s="171"/>
      <c r="M14" s="171"/>
      <c r="N14" s="171"/>
      <c r="O14" s="171"/>
      <c r="P14" s="171"/>
      <c r="Q14" s="171"/>
      <c r="R14" s="100"/>
    </row>
    <row r="15" spans="1:18" ht="36" customHeight="1" x14ac:dyDescent="0.3">
      <c r="A15" s="257" t="s">
        <v>111</v>
      </c>
      <c r="B15" s="258"/>
      <c r="C15" s="112">
        <f>C14*'Drop Down Select'!I14</f>
        <v>9634500</v>
      </c>
      <c r="D15" s="102"/>
      <c r="E15" s="171"/>
      <c r="F15" s="278" t="s">
        <v>112</v>
      </c>
      <c r="G15" s="279"/>
      <c r="H15" s="279"/>
      <c r="I15" s="112">
        <f>I14*'Drop Down Select'!$I$14</f>
        <v>677250</v>
      </c>
      <c r="J15" s="171"/>
      <c r="K15" s="171"/>
      <c r="L15" s="171"/>
      <c r="M15" s="171"/>
      <c r="N15" s="171"/>
      <c r="O15" s="171"/>
      <c r="P15" s="171"/>
      <c r="Q15" s="171"/>
      <c r="R15" s="171"/>
    </row>
    <row r="16" spans="1:18" ht="18.75" customHeight="1" x14ac:dyDescent="0.3">
      <c r="A16" s="259" t="s">
        <v>113</v>
      </c>
      <c r="B16" s="260"/>
      <c r="C16" s="112">
        <f>C14*K46</f>
        <v>44968319.690207489</v>
      </c>
      <c r="D16" s="102"/>
      <c r="E16" s="171"/>
      <c r="F16" s="278" t="s">
        <v>114</v>
      </c>
      <c r="G16" s="279"/>
      <c r="H16" s="279"/>
      <c r="I16" s="112">
        <f>I14*'Portfolio Summary'!$K$46</f>
        <v>3161014.5321701197</v>
      </c>
      <c r="J16" s="171"/>
      <c r="K16" s="171"/>
      <c r="L16" s="171"/>
      <c r="M16" s="171"/>
      <c r="N16" s="171"/>
      <c r="O16" s="171"/>
      <c r="P16" s="171"/>
      <c r="Q16" s="171"/>
      <c r="R16" s="171"/>
    </row>
    <row r="17" spans="1:11" ht="18.75" customHeight="1" x14ac:dyDescent="0.3">
      <c r="A17" s="257" t="s">
        <v>115</v>
      </c>
      <c r="B17" s="258"/>
      <c r="C17" s="110">
        <f>SUMPRODUCT('Sub-Portfolio Summary'!B4:K4,'Sub-Portfolio Summary'!B8:K8)/SUMPRODUCT('Sub-Portfolio Summary'!B4:K4,'Sub-Portfolio Summary'!B14:K14)</f>
        <v>0.22059781944191084</v>
      </c>
      <c r="D17" s="108"/>
      <c r="E17" s="171"/>
      <c r="F17" s="280" t="s">
        <v>116</v>
      </c>
      <c r="G17" s="281"/>
      <c r="H17" s="281"/>
      <c r="I17" s="110">
        <f>SUMPRODUCT('Sub-Portfolio Summary'!B4:K4,'Sub-Portfolio Summary'!B10:K10)/SUMPRODUCT('Sub-Portfolio Summary'!B4:K4,'Sub-Portfolio Summary'!B16:K16)</f>
        <v>0.22094445803768045</v>
      </c>
      <c r="J17" s="171"/>
      <c r="K17" s="171"/>
    </row>
    <row r="18" spans="1:11" ht="19.5" customHeight="1" thickBot="1" x14ac:dyDescent="0.35">
      <c r="A18" s="242" t="s">
        <v>117</v>
      </c>
      <c r="B18" s="243"/>
      <c r="C18" s="109">
        <f>(C14*'Drop Down Select'!I12)/C9</f>
        <v>0.3267753047046284</v>
      </c>
      <c r="D18" s="108"/>
      <c r="E18" s="171"/>
      <c r="F18" s="282" t="s">
        <v>118</v>
      </c>
      <c r="G18" s="283"/>
      <c r="H18" s="283"/>
      <c r="I18" s="109">
        <f>(I14*'Drop Down Select'!$K$12)/C9</f>
        <v>0.67322469529537166</v>
      </c>
      <c r="J18" s="171"/>
      <c r="K18" s="171"/>
    </row>
    <row r="19" spans="1:11" ht="15.75" thickBot="1" x14ac:dyDescent="0.3">
      <c r="A19" s="244"/>
      <c r="B19" s="244"/>
      <c r="C19" s="11"/>
      <c r="D19" s="11"/>
      <c r="E19" s="171"/>
      <c r="F19" s="244"/>
      <c r="G19" s="244"/>
      <c r="H19" s="244"/>
      <c r="I19" s="171"/>
      <c r="J19" s="171"/>
      <c r="K19" s="171"/>
    </row>
    <row r="20" spans="1:11" ht="18.75" customHeight="1" x14ac:dyDescent="0.3">
      <c r="A20" s="245" t="s">
        <v>119</v>
      </c>
      <c r="B20" s="246"/>
      <c r="C20" s="113">
        <f>'Bid Results'!E5/D11</f>
        <v>18.166973268949413</v>
      </c>
      <c r="D20" s="144"/>
      <c r="E20" s="171"/>
      <c r="F20" s="272" t="s">
        <v>120</v>
      </c>
      <c r="G20" s="273"/>
      <c r="H20" s="273"/>
      <c r="I20" s="115">
        <f>'Bid Results'!E5/C11</f>
        <v>5.3244353074294875</v>
      </c>
      <c r="J20" s="171"/>
      <c r="K20" s="171"/>
    </row>
    <row r="21" spans="1:11" ht="19.5" customHeight="1" thickBot="1" x14ac:dyDescent="0.35">
      <c r="A21" s="270" t="s">
        <v>121</v>
      </c>
      <c r="B21" s="271"/>
      <c r="C21" s="216">
        <f>'Bid Results'!E5/(D10*1000)</f>
        <v>8.4793010717896203E-2</v>
      </c>
      <c r="D21" s="95"/>
      <c r="E21" s="171"/>
      <c r="F21" s="274" t="s">
        <v>122</v>
      </c>
      <c r="G21" s="275"/>
      <c r="H21" s="275"/>
      <c r="I21" s="114">
        <f>'Bid Results'!E5/(C10*10)</f>
        <v>2.4851409940766764</v>
      </c>
      <c r="J21" s="171"/>
      <c r="K21" s="171"/>
    </row>
    <row r="22" spans="1:11" ht="18.75" x14ac:dyDescent="0.3">
      <c r="A22" s="171"/>
      <c r="B22" s="105"/>
      <c r="C22" s="104"/>
      <c r="D22" s="104"/>
      <c r="E22" s="171"/>
      <c r="F22" s="171"/>
      <c r="G22" s="97"/>
      <c r="H22" s="96"/>
      <c r="I22" s="171"/>
      <c r="J22" s="171"/>
      <c r="K22" s="171"/>
    </row>
    <row r="23" spans="1:11" ht="15.75" thickBot="1" x14ac:dyDescent="0.3">
      <c r="A23" s="171"/>
      <c r="C23" s="171"/>
      <c r="D23" s="171"/>
      <c r="E23" s="171"/>
      <c r="F23" s="171"/>
      <c r="G23" s="171"/>
      <c r="H23" s="171"/>
      <c r="I23" s="171"/>
      <c r="J23" s="171"/>
      <c r="K23" s="171"/>
    </row>
    <row r="24" spans="1:11" ht="19.5" thickBot="1" x14ac:dyDescent="0.35">
      <c r="A24" s="267" t="s">
        <v>123</v>
      </c>
      <c r="B24" s="268"/>
      <c r="C24" s="268"/>
      <c r="D24" s="268"/>
      <c r="E24" s="268"/>
      <c r="F24" s="268"/>
      <c r="G24" s="268"/>
      <c r="H24" s="268"/>
      <c r="I24" s="268"/>
      <c r="J24" s="268"/>
      <c r="K24" s="269"/>
    </row>
    <row r="25" spans="1:11" s="48" customFormat="1" ht="60.75" thickBot="1" x14ac:dyDescent="0.3">
      <c r="A25" s="13" t="s">
        <v>124</v>
      </c>
      <c r="B25" s="51" t="s">
        <v>47</v>
      </c>
      <c r="C25" s="51" t="s">
        <v>125</v>
      </c>
      <c r="D25" s="51" t="s">
        <v>126</v>
      </c>
      <c r="E25" s="51" t="s">
        <v>127</v>
      </c>
      <c r="F25" s="50" t="s">
        <v>128</v>
      </c>
      <c r="G25" s="51" t="s">
        <v>129</v>
      </c>
      <c r="H25" s="51" t="s">
        <v>130</v>
      </c>
      <c r="I25" s="51" t="s">
        <v>131</v>
      </c>
      <c r="J25" s="50" t="s">
        <v>132</v>
      </c>
      <c r="K25" s="52" t="s">
        <v>71</v>
      </c>
    </row>
    <row r="26" spans="1:11" ht="15.75" thickTop="1" x14ac:dyDescent="0.25">
      <c r="A26" s="53" t="s">
        <v>133</v>
      </c>
      <c r="B26" s="118" t="str">
        <f t="array" ref="B26">IFERROR(INDEX('Portfolio Composition'!B10:B102, MATCH(0,COUNTIF($B$25:B25,'Portfolio Composition'!B10:B102),0)), "N/A")</f>
        <v>Advanced Power Strips (Tier 1)</v>
      </c>
      <c r="C26" s="54">
        <f>SUMIF('Measure Summary'!$B$4:$B$96,B26,'Measure Summary'!$H$4:$H$96)</f>
        <v>2000</v>
      </c>
      <c r="D26" s="145">
        <f>IFERROR(ROUND(SUMIF('Drop Down Select'!$E$24:$E$447,'Portfolio Summary'!B26,'Drop Down Select'!$F$24:$F$447)/SUMIF('Measure Summary'!$B$4:$B$154,'Portfolio Summary'!B26, 'Measure Summary'!$C$4:$C$154),2),0)</f>
        <v>8</v>
      </c>
      <c r="E26" s="54">
        <f>SUMIF('Measure Summary'!$B$4:$B$96,B26,'Measure Summary'!$I$4:$I$96)</f>
        <v>115000</v>
      </c>
      <c r="F26" s="11">
        <f t="shared" ref="F26:F45" si="0">E26/$E$46</f>
        <v>3.5808812081581813E-2</v>
      </c>
      <c r="G26" s="54">
        <f>SUMIF('Measure Summary'!$B$4:$B$96,B26,'Measure Summary'!$J$4:$J$96)</f>
        <v>0</v>
      </c>
      <c r="H26" s="119">
        <f t="shared" ref="H26:H45" si="1">G26/$G$46</f>
        <v>0</v>
      </c>
      <c r="I26" s="58">
        <f>SUMIF('Measure Summary'!$B$4:$B$96,B26,'Measure Summary'!$K$4:$K$96)</f>
        <v>392.38</v>
      </c>
      <c r="J26" s="11">
        <f t="shared" ref="J26:J44" si="2">I26/$I$46</f>
        <v>1.1701435479069676E-2</v>
      </c>
      <c r="K26" s="149">
        <f t="shared" ref="K26:K45" si="3">IFERROR(D26 * J26, 0)</f>
        <v>9.3611483832557407E-2</v>
      </c>
    </row>
    <row r="27" spans="1:11" x14ac:dyDescent="0.25">
      <c r="A27" s="53" t="s">
        <v>134</v>
      </c>
      <c r="B27" s="118" t="str">
        <f t="array" ref="B27">IFERROR(INDEX('Portfolio Composition'!B11:B103, MATCH(0,COUNTIF($B$25:B26,'Portfolio Composition'!B11:B103),0)), "N/A")</f>
        <v>DHW Control - Faucet Aerator</v>
      </c>
      <c r="C27" s="54">
        <f>SUMIF('Measure Summary'!$B$4:$B$96,B27,'Measure Summary'!$H$4:$H$96)</f>
        <v>4000</v>
      </c>
      <c r="D27" s="145">
        <f>IFERROR(ROUND(SUMIF('Drop Down Select'!$E$24:$E$447,'Portfolio Summary'!B27,'Drop Down Select'!$F$24:$F$447)/SUMIF('Measure Summary'!$B$4:$B$154,'Portfolio Summary'!B27, 'Measure Summary'!$C$4:$C$154),2),0)</f>
        <v>10</v>
      </c>
      <c r="E27" s="54">
        <f>SUMIF('Measure Summary'!$B$4:$B$96,B27,'Measure Summary'!$I$4:$I$96)</f>
        <v>0</v>
      </c>
      <c r="F27" s="11">
        <f t="shared" si="0"/>
        <v>0</v>
      </c>
      <c r="G27" s="54">
        <f>SUMIF('Measure Summary'!$B$4:$B$96,B27,'Measure Summary'!$J$4:$J$96)</f>
        <v>40000</v>
      </c>
      <c r="H27" s="119">
        <f t="shared" si="1"/>
        <v>0.17718715393133999</v>
      </c>
      <c r="I27" s="58">
        <f>SUMIF('Measure Summary'!$B$4:$B$96,B27,'Measure Summary'!$K$4:$K$96)</f>
        <v>4000</v>
      </c>
      <c r="J27" s="11">
        <f t="shared" si="2"/>
        <v>0.11928676771568048</v>
      </c>
      <c r="K27" s="149">
        <f t="shared" si="3"/>
        <v>1.1928676771568048</v>
      </c>
    </row>
    <row r="28" spans="1:11" x14ac:dyDescent="0.25">
      <c r="A28" s="53" t="s">
        <v>135</v>
      </c>
      <c r="B28" s="118" t="str">
        <f t="array" ref="B28">IFERROR(INDEX('Portfolio Composition'!B12:B104, MATCH(0,COUNTIF($B$25:B27,'Portfolio Composition'!B12:B104),0)), "N/A")</f>
        <v>Lighting (LED screw-in bulb)</v>
      </c>
      <c r="C28" s="54">
        <f>SUMIF('Measure Summary'!$B$4:$B$96,B28,'Measure Summary'!$H$4:$H$96)</f>
        <v>11250</v>
      </c>
      <c r="D28" s="145">
        <f>IFERROR(ROUND(SUMIF('Drop Down Select'!$E$24:$E$447,'Portfolio Summary'!B28,'Drop Down Select'!$F$24:$F$447)/SUMIF('Measure Summary'!$B$4:$B$154,'Portfolio Summary'!B28, 'Measure Summary'!$C$4:$C$154),2),0)</f>
        <v>20</v>
      </c>
      <c r="E28" s="54">
        <f>SUMIF('Measure Summary'!$B$4:$B$96,B28,'Measure Summary'!$I$4:$I$96)</f>
        <v>2812500</v>
      </c>
      <c r="F28" s="11">
        <f t="shared" si="0"/>
        <v>0.87575899112564226</v>
      </c>
      <c r="G28" s="54">
        <f>SUMIF('Measure Summary'!$B$4:$B$96,B28,'Measure Summary'!$J$4:$J$96)</f>
        <v>-11250</v>
      </c>
      <c r="H28" s="119">
        <f t="shared" si="1"/>
        <v>-4.9833887043189369E-2</v>
      </c>
      <c r="I28" s="58">
        <f>SUMIF('Measure Summary'!$B$4:$B$96,B28,'Measure Summary'!$K$4:$K$96)</f>
        <v>8471.25</v>
      </c>
      <c r="J28" s="11">
        <f t="shared" si="2"/>
        <v>0.25262700775286456</v>
      </c>
      <c r="K28" s="149">
        <f t="shared" si="3"/>
        <v>5.052540155057291</v>
      </c>
    </row>
    <row r="29" spans="1:11" x14ac:dyDescent="0.25">
      <c r="A29" s="53" t="s">
        <v>136</v>
      </c>
      <c r="B29" s="118" t="str">
        <f t="array" ref="B29">IFERROR(INDEX('Portfolio Composition'!B13:B105, MATCH(0,COUNTIF($B$25:B28,'Portfolio Composition'!B13:B105),0)), "N/A")</f>
        <v>Pre-Rinse Spray Valve</v>
      </c>
      <c r="C29" s="54">
        <f>SUMIF('Measure Summary'!$B$4:$B$96,B29,'Measure Summary'!$H$4:$H$96)</f>
        <v>200</v>
      </c>
      <c r="D29" s="145">
        <f>IFERROR(ROUND(SUMIF('Drop Down Select'!$E$24:$E$447,'Portfolio Summary'!B29,'Drop Down Select'!$F$24:$F$447)/SUMIF('Measure Summary'!$B$4:$B$154,'Portfolio Summary'!B29, 'Measure Summary'!$C$4:$C$154),2),0)</f>
        <v>5</v>
      </c>
      <c r="E29" s="54">
        <f>SUMIF('Measure Summary'!$B$4:$B$96,B29,'Measure Summary'!$I$4:$I$96)</f>
        <v>0</v>
      </c>
      <c r="F29" s="11">
        <f t="shared" si="0"/>
        <v>0</v>
      </c>
      <c r="G29" s="54">
        <f>SUMIF('Measure Summary'!$B$4:$B$96,B29,'Measure Summary'!$J$4:$J$96)</f>
        <v>20000</v>
      </c>
      <c r="H29" s="119">
        <f t="shared" si="1"/>
        <v>8.8593576965669996E-2</v>
      </c>
      <c r="I29" s="58">
        <f>SUMIF('Measure Summary'!$B$4:$B$96,B29,'Measure Summary'!$K$4:$K$96)</f>
        <v>2000</v>
      </c>
      <c r="J29" s="11">
        <f t="shared" si="2"/>
        <v>5.9643383857840238E-2</v>
      </c>
      <c r="K29" s="149">
        <f t="shared" si="3"/>
        <v>0.29821691928920119</v>
      </c>
    </row>
    <row r="30" spans="1:11" x14ac:dyDescent="0.25">
      <c r="A30" s="53" t="s">
        <v>137</v>
      </c>
      <c r="B30" s="118" t="str">
        <f t="array" ref="B30">IFERROR(INDEX('Portfolio Composition'!B14:B106, MATCH(0,COUNTIF($B$25:B29,'Portfolio Composition'!B14:B106),0)), "N/A")</f>
        <v>HVAC Controls (Programmable t-stat)</v>
      </c>
      <c r="C30" s="54">
        <f>SUMIF('Measure Summary'!$B$4:$B$96,B30,'Measure Summary'!$H$4:$H$96)</f>
        <v>900</v>
      </c>
      <c r="D30" s="145">
        <f>IFERROR(ROUND(SUMIF('Drop Down Select'!$E$24:$E$447,'Portfolio Summary'!B30,'Drop Down Select'!$F$24:$F$447)/SUMIF('Measure Summary'!$B$4:$B$154,'Portfolio Summary'!B30, 'Measure Summary'!$C$4:$C$154),2),0)</f>
        <v>11</v>
      </c>
      <c r="E30" s="54">
        <f>SUMIF('Measure Summary'!$B$4:$B$96,B30,'Measure Summary'!$I$4:$I$96)</f>
        <v>90000</v>
      </c>
      <c r="F30" s="11">
        <f t="shared" si="0"/>
        <v>2.802428771602055E-2</v>
      </c>
      <c r="G30" s="54">
        <f>SUMIF('Measure Summary'!$B$4:$B$96,B30,'Measure Summary'!$J$4:$J$96)</f>
        <v>45000</v>
      </c>
      <c r="H30" s="119">
        <f t="shared" si="1"/>
        <v>0.19933554817275748</v>
      </c>
      <c r="I30" s="58">
        <f>SUMIF('Measure Summary'!$B$4:$B$96,B30,'Measure Summary'!$K$4:$K$96)</f>
        <v>4807.08</v>
      </c>
      <c r="J30" s="11">
        <f t="shared" si="2"/>
        <v>0.14335525883767331</v>
      </c>
      <c r="K30" s="149">
        <f t="shared" si="3"/>
        <v>1.5769078472144065</v>
      </c>
    </row>
    <row r="31" spans="1:11" x14ac:dyDescent="0.25">
      <c r="A31" s="53" t="s">
        <v>138</v>
      </c>
      <c r="B31" s="118" t="str">
        <f t="array" ref="B31">IFERROR(INDEX('Portfolio Composition'!B15:B107, MATCH(0,COUNTIF($B$25:B30,'Portfolio Composition'!B15:B107),0)), "N/A")</f>
        <v>Lighting (LED Fixture)</v>
      </c>
      <c r="C31" s="54">
        <f>SUMIF('Measure Summary'!$B$4:$B$96,B31,'Measure Summary'!$H$4:$H$96)</f>
        <v>2000</v>
      </c>
      <c r="D31" s="145">
        <f>IFERROR(ROUND(SUMIF('Drop Down Select'!$E$24:$E$447,'Portfolio Summary'!B31,'Drop Down Select'!$F$24:$F$447)/SUMIF('Measure Summary'!$B$4:$B$154,'Portfolio Summary'!B31, 'Measure Summary'!$C$4:$C$154),2),0)</f>
        <v>20</v>
      </c>
      <c r="E31" s="54">
        <f>SUMIF('Measure Summary'!$B$4:$B$96,B31,'Measure Summary'!$I$4:$I$96)</f>
        <v>204000</v>
      </c>
      <c r="F31" s="11">
        <f t="shared" si="0"/>
        <v>6.3521718822979911E-2</v>
      </c>
      <c r="G31" s="54">
        <f>SUMIF('Measure Summary'!$B$4:$B$96,B31,'Measure Summary'!$J$4:$J$96)</f>
        <v>-4000</v>
      </c>
      <c r="H31" s="119">
        <f t="shared" si="1"/>
        <v>-1.7718715393133997E-2</v>
      </c>
      <c r="I31" s="58">
        <f>SUMIF('Measure Summary'!$B$4:$B$96,B31,'Measure Summary'!$K$4:$K$96)</f>
        <v>296.048</v>
      </c>
      <c r="J31" s="11">
        <f t="shared" si="2"/>
        <v>8.8286522521729433E-3</v>
      </c>
      <c r="K31" s="149">
        <f t="shared" si="3"/>
        <v>0.17657304504345886</v>
      </c>
    </row>
    <row r="32" spans="1:11" x14ac:dyDescent="0.25">
      <c r="A32" s="53" t="s">
        <v>139</v>
      </c>
      <c r="B32" s="118" t="str">
        <f t="array" ref="B32">IFERROR(INDEX('Portfolio Composition'!B16:B108, MATCH(0,COUNTIF($B$25:B31,'Portfolio Composition'!B16:B108),0)), "N/A")</f>
        <v>Lighting Controls (Occupancy Sensor)</v>
      </c>
      <c r="C32" s="54">
        <f>SUMIF('Measure Summary'!$B$4:$B$96,B32,'Measure Summary'!$H$4:$H$96)</f>
        <v>2000</v>
      </c>
      <c r="D32" s="145">
        <f>IFERROR(ROUND(SUMIF('Drop Down Select'!$E$24:$E$447,'Portfolio Summary'!B32,'Drop Down Select'!$F$24:$F$447)/SUMIF('Measure Summary'!$B$4:$B$154,'Portfolio Summary'!B32, 'Measure Summary'!$C$4:$C$154),2),0)</f>
        <v>8</v>
      </c>
      <c r="E32" s="54">
        <f>SUMIF('Measure Summary'!$B$4:$B$96,B32,'Measure Summary'!$I$4:$I$96)</f>
        <v>300000</v>
      </c>
      <c r="F32" s="11">
        <f t="shared" si="0"/>
        <v>9.3414292386735168E-2</v>
      </c>
      <c r="G32" s="54">
        <f>SUMIF('Measure Summary'!$B$4:$B$96,B32,'Measure Summary'!$J$4:$J$96)</f>
        <v>-4000</v>
      </c>
      <c r="H32" s="119">
        <f t="shared" si="1"/>
        <v>-1.7718715393133997E-2</v>
      </c>
      <c r="I32" s="58">
        <f>SUMIF('Measure Summary'!$B$4:$B$96,B32,'Measure Summary'!$K$4:$K$96)</f>
        <v>623.6</v>
      </c>
      <c r="J32" s="11">
        <f t="shared" si="2"/>
        <v>1.8596807086874587E-2</v>
      </c>
      <c r="K32" s="149">
        <f t="shared" si="3"/>
        <v>0.1487744566949967</v>
      </c>
    </row>
    <row r="33" spans="1:11" x14ac:dyDescent="0.25">
      <c r="A33" s="53" t="s">
        <v>140</v>
      </c>
      <c r="B33" s="118" t="str">
        <f t="array" ref="B33">IFERROR(INDEX('Portfolio Composition'!B17:B109, MATCH(0,COUNTIF($B$25:B32,'Portfolio Composition'!B17:B109),0)), "N/A")</f>
        <v xml:space="preserve">Heat Pump </v>
      </c>
      <c r="C33" s="54">
        <f>SUMIF('Measure Summary'!$B$4:$B$96,B33,'Measure Summary'!$H$4:$H$96)</f>
        <v>700</v>
      </c>
      <c r="D33" s="145">
        <f>IFERROR(ROUND(SUMIF('Drop Down Select'!$E$24:$E$447,'Portfolio Summary'!B33,'Drop Down Select'!$F$24:$F$447)/SUMIF('Measure Summary'!$B$4:$B$154,'Portfolio Summary'!B33, 'Measure Summary'!$C$4:$C$154),2),0)</f>
        <v>15</v>
      </c>
      <c r="E33" s="54">
        <f>SUMIF('Measure Summary'!$B$4:$B$96,B33,'Measure Summary'!$I$4:$I$96)</f>
        <v>-700000</v>
      </c>
      <c r="F33" s="11">
        <f t="shared" si="0"/>
        <v>-0.21796668223571539</v>
      </c>
      <c r="G33" s="54">
        <f>SUMIF('Measure Summary'!$B$4:$B$96,B33,'Measure Summary'!$J$4:$J$96)</f>
        <v>140000</v>
      </c>
      <c r="H33" s="119">
        <f t="shared" si="1"/>
        <v>0.62015503875968991</v>
      </c>
      <c r="I33" s="58">
        <f>SUMIF('Measure Summary'!$B$4:$B$96,B33,'Measure Summary'!$K$4:$K$96)</f>
        <v>11611.599999999999</v>
      </c>
      <c r="J33" s="11">
        <f t="shared" si="2"/>
        <v>0.34627755800184878</v>
      </c>
      <c r="K33" s="149">
        <f>IFERROR(D33 * J33, 0)</f>
        <v>5.1941633700277317</v>
      </c>
    </row>
    <row r="34" spans="1:11" x14ac:dyDescent="0.25">
      <c r="A34" s="53" t="s">
        <v>141</v>
      </c>
      <c r="B34" s="118" t="str">
        <f t="array" ref="B34">IFERROR(INDEX('Portfolio Composition'!B18:B110, MATCH(0,COUNTIF($B$25:B33,'Portfolio Composition'!B18:B110),0)), "N/A")</f>
        <v>Refrigeration (Case LED)</v>
      </c>
      <c r="C34" s="54">
        <f>SUMIF('Measure Summary'!$B$4:$B$96,B34,'Measure Summary'!$H$4:$H$96)</f>
        <v>1250</v>
      </c>
      <c r="D34" s="145">
        <f>IFERROR(ROUND(SUMIF('Drop Down Select'!$E$24:$E$447,'Portfolio Summary'!B34,'Drop Down Select'!$F$24:$F$447)/SUMIF('Measure Summary'!$B$4:$B$154,'Portfolio Summary'!B34, 'Measure Summary'!$C$4:$C$154),2),0)</f>
        <v>16</v>
      </c>
      <c r="E34" s="54">
        <f>SUMIF('Measure Summary'!$B$4:$B$96,B34,'Measure Summary'!$I$4:$I$96)</f>
        <v>50000</v>
      </c>
      <c r="F34" s="11">
        <f t="shared" si="0"/>
        <v>1.5569048731122529E-2</v>
      </c>
      <c r="G34" s="54">
        <f>SUMIF('Measure Summary'!$B$4:$B$96,B34,'Measure Summary'!$J$4:$J$96)</f>
        <v>0</v>
      </c>
      <c r="H34" s="119">
        <f t="shared" si="1"/>
        <v>0</v>
      </c>
      <c r="I34" s="58">
        <f>SUMIF('Measure Summary'!$B$4:$B$96,B34,'Measure Summary'!$K$4:$K$96)</f>
        <v>170.6</v>
      </c>
      <c r="J34" s="11">
        <f t="shared" si="2"/>
        <v>5.0875806430737717E-3</v>
      </c>
      <c r="K34" s="149">
        <f t="shared" si="3"/>
        <v>8.1401290289180347E-2</v>
      </c>
    </row>
    <row r="35" spans="1:11" x14ac:dyDescent="0.25">
      <c r="A35" s="53" t="s">
        <v>142</v>
      </c>
      <c r="B35" s="118" t="str">
        <f t="array" ref="B35">IFERROR(INDEX('Portfolio Composition'!B19:B111, MATCH(0,COUNTIF($B$25:B34,'Portfolio Composition'!B19:B111),0)), "N/A")</f>
        <v>Refrigeration (Door Strip)</v>
      </c>
      <c r="C35" s="54">
        <f>SUMIF('Measure Summary'!$B$4:$B$96,B35,'Measure Summary'!$H$4:$H$96)</f>
        <v>100</v>
      </c>
      <c r="D35" s="145">
        <f>IFERROR(ROUND(SUMIF('Drop Down Select'!$E$24:$E$447,'Portfolio Summary'!B35,'Drop Down Select'!$F$24:$F$447)/SUMIF('Measure Summary'!$B$4:$B$154,'Portfolio Summary'!B35, 'Measure Summary'!$C$4:$C$154),2),0)</f>
        <v>4</v>
      </c>
      <c r="E35" s="54">
        <f>SUMIF('Measure Summary'!$B$4:$B$96,B35,'Measure Summary'!$I$4:$I$96)</f>
        <v>300000</v>
      </c>
      <c r="F35" s="11">
        <f t="shared" si="0"/>
        <v>9.3414292386735168E-2</v>
      </c>
      <c r="G35" s="54">
        <f>SUMIF('Measure Summary'!$B$4:$B$96,B35,'Measure Summary'!$J$4:$J$96)</f>
        <v>0</v>
      </c>
      <c r="H35" s="119">
        <f t="shared" si="1"/>
        <v>0</v>
      </c>
      <c r="I35" s="58">
        <f>SUMIF('Measure Summary'!$B$4:$B$96,B35,'Measure Summary'!$K$4:$K$96)</f>
        <v>1023.6</v>
      </c>
      <c r="J35" s="11">
        <f t="shared" si="2"/>
        <v>3.0525483858442632E-2</v>
      </c>
      <c r="K35" s="149">
        <f t="shared" si="3"/>
        <v>0.12210193543377053</v>
      </c>
    </row>
    <row r="36" spans="1:11" x14ac:dyDescent="0.25">
      <c r="A36" s="53" t="s">
        <v>143</v>
      </c>
      <c r="B36" s="118" t="str">
        <f t="array" ref="B36">IFERROR(INDEX('Portfolio Composition'!B20:B112, MATCH(0,COUNTIF($B$25:B35,'Portfolio Composition'!B20:B112),0)), "N/A")</f>
        <v>Refrigeration (Evap. Fan Controls)</v>
      </c>
      <c r="C36" s="54">
        <f>SUMIF('Measure Summary'!$B$4:$B$96,B36,'Measure Summary'!$H$4:$H$96)</f>
        <v>100</v>
      </c>
      <c r="D36" s="145">
        <f>IFERROR(ROUND(SUMIF('Drop Down Select'!$E$24:$E$447,'Portfolio Summary'!B36,'Drop Down Select'!$F$24:$F$447)/SUMIF('Measure Summary'!$B$4:$B$154,'Portfolio Summary'!B36, 'Measure Summary'!$C$4:$C$154),2),0)</f>
        <v>16</v>
      </c>
      <c r="E36" s="54">
        <f>SUMIF('Measure Summary'!$B$4:$B$96,B36,'Measure Summary'!$I$4:$I$96)</f>
        <v>40000</v>
      </c>
      <c r="F36" s="11">
        <f t="shared" si="0"/>
        <v>1.2455238984898023E-2</v>
      </c>
      <c r="G36" s="54">
        <f>SUMIF('Measure Summary'!$B$4:$B$96,B36,'Measure Summary'!$J$4:$J$96)</f>
        <v>0</v>
      </c>
      <c r="H36" s="119">
        <f t="shared" si="1"/>
        <v>0</v>
      </c>
      <c r="I36" s="54">
        <f>SUMIF('Measure Summary'!$B$4:$B$96,B36,'Measure Summary'!$K$4:$K$96)</f>
        <v>136.48000000000002</v>
      </c>
      <c r="J36" s="11">
        <f t="shared" si="2"/>
        <v>4.0700645144590179E-3</v>
      </c>
      <c r="K36" s="149">
        <f t="shared" si="3"/>
        <v>6.5121032231344286E-2</v>
      </c>
    </row>
    <row r="37" spans="1:11" x14ac:dyDescent="0.25">
      <c r="A37" s="53" t="s">
        <v>144</v>
      </c>
      <c r="B37" s="118">
        <f t="array" ref="B37">IFERROR(INDEX('Portfolio Composition'!B21:B113, MATCH(0,COUNTIF($B$25:B36,'Portfolio Composition'!B21:B113),0)), "N/A")</f>
        <v>0</v>
      </c>
      <c r="C37" s="54">
        <f>SUMIF('Measure Summary'!$B$4:$B$96,B37,'Measure Summary'!$H$4:$H$96)</f>
        <v>0</v>
      </c>
      <c r="D37" s="145">
        <f>IFERROR(ROUND(SUMIF('Drop Down Select'!$E$24:$E$447,'Portfolio Summary'!B37,'Drop Down Select'!$F$24:$F$447)/SUMIF('Measure Summary'!$B$4:$B$154,'Portfolio Summary'!B37, 'Measure Summary'!$C$4:$C$154),2),0)</f>
        <v>0</v>
      </c>
      <c r="E37" s="54">
        <f>SUMIF('Measure Summary'!$B$4:$B$96,B37,'Measure Summary'!$I$4:$I$96)</f>
        <v>0</v>
      </c>
      <c r="F37" s="11">
        <f t="shared" si="0"/>
        <v>0</v>
      </c>
      <c r="G37" s="54">
        <f>SUMIF('Measure Summary'!$B$4:$B$96,B37,'Measure Summary'!$J$4:$J$96)</f>
        <v>0</v>
      </c>
      <c r="H37" s="119">
        <f t="shared" si="1"/>
        <v>0</v>
      </c>
      <c r="I37" s="54">
        <f>SUMIF('Measure Summary'!$B$4:$B$96,B37,'Measure Summary'!$K$4:$K$96)</f>
        <v>0</v>
      </c>
      <c r="J37" s="11">
        <f t="shared" si="2"/>
        <v>0</v>
      </c>
      <c r="K37" s="149">
        <f t="shared" si="3"/>
        <v>0</v>
      </c>
    </row>
    <row r="38" spans="1:11" x14ac:dyDescent="0.25">
      <c r="A38" s="53" t="s">
        <v>145</v>
      </c>
      <c r="B38" s="118" t="str">
        <f>IFERROR(INDEX('Portfolio Composition'!B22:B114, MATCH(0,COUNTIF($B$25:B37,'Portfolio Composition'!B22:B114),0)), "N/A")</f>
        <v>N/A</v>
      </c>
      <c r="C38" s="54">
        <f>SUMIF('Measure Summary'!$B$4:$B$96,B38,'Measure Summary'!$H$4:$H$96)</f>
        <v>0</v>
      </c>
      <c r="D38" s="145">
        <f>IFERROR(ROUND(SUMIF('Drop Down Select'!$E$24:$E$447,'Portfolio Summary'!B38,'Drop Down Select'!$F$24:$F$447)/SUMIF('Measure Summary'!$B$4:$B$154,'Portfolio Summary'!B38, 'Measure Summary'!$C$4:$C$154),2),0)</f>
        <v>0</v>
      </c>
      <c r="E38" s="54">
        <f>SUMIF('Measure Summary'!$B$4:$B$96,B38,'Measure Summary'!$I$4:$I$96)</f>
        <v>0</v>
      </c>
      <c r="F38" s="11">
        <f t="shared" si="0"/>
        <v>0</v>
      </c>
      <c r="G38" s="54">
        <f>SUMIF('Measure Summary'!$B$4:$B$96,B38,'Measure Summary'!$J$4:$J$96)</f>
        <v>0</v>
      </c>
      <c r="H38" s="119">
        <f t="shared" si="1"/>
        <v>0</v>
      </c>
      <c r="I38" s="54">
        <f>SUMIF('Measure Summary'!$B$4:$B$96,B38,'Measure Summary'!$K$4:$K$96)</f>
        <v>0</v>
      </c>
      <c r="J38" s="11">
        <f t="shared" si="2"/>
        <v>0</v>
      </c>
      <c r="K38" s="149">
        <f t="shared" si="3"/>
        <v>0</v>
      </c>
    </row>
    <row r="39" spans="1:11" x14ac:dyDescent="0.25">
      <c r="A39" s="53" t="s">
        <v>146</v>
      </c>
      <c r="B39" s="118" t="str">
        <f t="array" ref="B39">IFERROR(INDEX('Portfolio Composition'!B23:B115, MATCH(0,COUNTIF($B$25:B38,'Portfolio Composition'!B23:B115),0)), "N/A")</f>
        <v>N/A</v>
      </c>
      <c r="C39" s="54">
        <f>SUMIF('Measure Summary'!$B$4:$B$96,B39,'Measure Summary'!$H$4:$H$96)</f>
        <v>0</v>
      </c>
      <c r="D39" s="145">
        <f>IFERROR(ROUND(SUMIF('Drop Down Select'!$E$24:$E$447,'Portfolio Summary'!B39,'Drop Down Select'!$F$24:$F$447)/SUMIF('Measure Summary'!$B$4:$B$154,'Portfolio Summary'!B39, 'Measure Summary'!$C$4:$C$154),2),0)</f>
        <v>0</v>
      </c>
      <c r="E39" s="54">
        <f>SUMIF('Measure Summary'!$B$4:$B$96,B39,'Measure Summary'!$I$4:$I$96)</f>
        <v>0</v>
      </c>
      <c r="F39" s="11">
        <f t="shared" si="0"/>
        <v>0</v>
      </c>
      <c r="G39" s="54">
        <f>SUMIF('Measure Summary'!$B$4:$B$96,B39,'Measure Summary'!$J$4:$J$96)</f>
        <v>0</v>
      </c>
      <c r="H39" s="119">
        <f t="shared" si="1"/>
        <v>0</v>
      </c>
      <c r="I39" s="54">
        <f>SUMIF('Measure Summary'!$B$4:$B$96,B39,'Measure Summary'!$K$4:$K$96)</f>
        <v>0</v>
      </c>
      <c r="J39" s="11">
        <f t="shared" si="2"/>
        <v>0</v>
      </c>
      <c r="K39" s="149">
        <f t="shared" si="3"/>
        <v>0</v>
      </c>
    </row>
    <row r="40" spans="1:11" x14ac:dyDescent="0.25">
      <c r="A40" s="53" t="s">
        <v>147</v>
      </c>
      <c r="B40" s="118" t="str">
        <f>IFERROR(INDEX('Portfolio Composition'!B24:B116, MATCH(0,COUNTIF($B$25:B39,'Portfolio Composition'!B24:B116),0)), "N/A")</f>
        <v>N/A</v>
      </c>
      <c r="C40" s="54">
        <f>SUMIF('Measure Summary'!$B$4:$B$96,B40,'Measure Summary'!$H$4:$H$96)</f>
        <v>0</v>
      </c>
      <c r="D40" s="145">
        <f>IFERROR(ROUND(SUMIF('Drop Down Select'!$E$24:$E$447,'Portfolio Summary'!B40,'Drop Down Select'!$F$24:$F$447)/SUMIF('Measure Summary'!$B$4:$B$154,'Portfolio Summary'!B40, 'Measure Summary'!$C$4:$C$154),2),0)</f>
        <v>0</v>
      </c>
      <c r="E40" s="54">
        <f>SUMIF('Measure Summary'!$B$4:$B$96,B40,'Measure Summary'!$I$4:$I$96)</f>
        <v>0</v>
      </c>
      <c r="F40" s="11">
        <f t="shared" si="0"/>
        <v>0</v>
      </c>
      <c r="G40" s="54">
        <f>SUMIF('Measure Summary'!$B$4:$B$96,B40,'Measure Summary'!$J$4:$J$96)</f>
        <v>0</v>
      </c>
      <c r="H40" s="119">
        <f t="shared" si="1"/>
        <v>0</v>
      </c>
      <c r="I40" s="54">
        <f>SUMIF('Measure Summary'!$B$4:$B$96,B40,'Measure Summary'!$K$4:$K$96)</f>
        <v>0</v>
      </c>
      <c r="J40" s="11">
        <f t="shared" si="2"/>
        <v>0</v>
      </c>
      <c r="K40" s="149">
        <f t="shared" si="3"/>
        <v>0</v>
      </c>
    </row>
    <row r="41" spans="1:11" x14ac:dyDescent="0.25">
      <c r="A41" s="53" t="s">
        <v>148</v>
      </c>
      <c r="B41" s="118" t="str">
        <f t="array" ref="B41">IFERROR(INDEX('Portfolio Composition'!B25:B117, MATCH(0,COUNTIF($B$25:B40,'Portfolio Composition'!B25:B117),0)), "N/A")</f>
        <v>N/A</v>
      </c>
      <c r="C41" s="54">
        <f>SUMIF('Measure Summary'!$B$4:$B$96,B41,'Measure Summary'!$H$4:$H$96)</f>
        <v>0</v>
      </c>
      <c r="D41" s="145">
        <f>IFERROR(ROUND(SUMIF('Drop Down Select'!$E$24:$E$447,'Portfolio Summary'!B41,'Drop Down Select'!$F$24:$F$447)/SUMIF('Measure Summary'!$B$4:$B$154,'Portfolio Summary'!B41, 'Measure Summary'!$C$4:$C$154),2),0)</f>
        <v>0</v>
      </c>
      <c r="E41" s="54">
        <f>SUMIF('Measure Summary'!$B$4:$B$96,B41,'Measure Summary'!$I$4:$I$96)</f>
        <v>0</v>
      </c>
      <c r="F41" s="11">
        <f t="shared" si="0"/>
        <v>0</v>
      </c>
      <c r="G41" s="54">
        <f>SUMIF('Measure Summary'!$B$4:$B$96,B41,'Measure Summary'!$J$4:$J$96)</f>
        <v>0</v>
      </c>
      <c r="H41" s="119">
        <f t="shared" si="1"/>
        <v>0</v>
      </c>
      <c r="I41" s="54">
        <f>SUMIF('Measure Summary'!$B$4:$B$96,B41,'Measure Summary'!$K$4:$K$96)</f>
        <v>0</v>
      </c>
      <c r="J41" s="11">
        <f t="shared" si="2"/>
        <v>0</v>
      </c>
      <c r="K41" s="149">
        <f t="shared" si="3"/>
        <v>0</v>
      </c>
    </row>
    <row r="42" spans="1:11" x14ac:dyDescent="0.25">
      <c r="A42" s="53" t="s">
        <v>149</v>
      </c>
      <c r="B42" s="118" t="str">
        <f t="array" ref="B42">IFERROR(INDEX('Portfolio Composition'!B26:B118, MATCH(0,COUNTIF($B$25:B41,'Portfolio Composition'!B26:B118),0)), "N/A")</f>
        <v>N/A</v>
      </c>
      <c r="C42" s="54">
        <f>SUMIF('Measure Summary'!$B$4:$B$96,B42,'Measure Summary'!$H$4:$H$96)</f>
        <v>0</v>
      </c>
      <c r="D42" s="145">
        <f>IFERROR(ROUND(SUMIF('Drop Down Select'!$E$24:$E$447,'Portfolio Summary'!B42,'Drop Down Select'!$F$24:$F$447)/SUMIF('Measure Summary'!$B$4:$B$154,'Portfolio Summary'!B42, 'Measure Summary'!$C$4:$C$154),2),0)</f>
        <v>0</v>
      </c>
      <c r="E42" s="54">
        <f>SUMIF('Measure Summary'!$B$4:$B$96,B42,'Measure Summary'!$I$4:$I$96)</f>
        <v>0</v>
      </c>
      <c r="F42" s="11">
        <f t="shared" si="0"/>
        <v>0</v>
      </c>
      <c r="G42" s="54">
        <f>SUMIF('Measure Summary'!$B$4:$B$96,B42,'Measure Summary'!$J$4:$J$96)</f>
        <v>0</v>
      </c>
      <c r="H42" s="119">
        <f t="shared" si="1"/>
        <v>0</v>
      </c>
      <c r="I42" s="54">
        <f>SUMIF('Measure Summary'!$B$4:$B$96,B42,'Measure Summary'!$K$4:$K$96)</f>
        <v>0</v>
      </c>
      <c r="J42" s="11">
        <f t="shared" si="2"/>
        <v>0</v>
      </c>
      <c r="K42" s="149">
        <f t="shared" si="3"/>
        <v>0</v>
      </c>
    </row>
    <row r="43" spans="1:11" x14ac:dyDescent="0.25">
      <c r="A43" s="53" t="s">
        <v>150</v>
      </c>
      <c r="B43" s="118" t="str">
        <f t="array" ref="B43">IFERROR(INDEX('Portfolio Composition'!B27:B119, MATCH(0,COUNTIF($B$25:B42,'Portfolio Composition'!B27:B119),0)), "N/A")</f>
        <v>N/A</v>
      </c>
      <c r="C43" s="54">
        <f>SUMIF('Measure Summary'!$B$4:$B$96,B43,'Measure Summary'!$H$4:$H$96)</f>
        <v>0</v>
      </c>
      <c r="D43" s="145">
        <f>IFERROR(ROUND(SUMIF('Drop Down Select'!$E$24:$E$447,'Portfolio Summary'!B43,'Drop Down Select'!$F$24:$F$447)/SUMIF('Measure Summary'!$B$4:$B$154,'Portfolio Summary'!B43, 'Measure Summary'!$C$4:$C$154),2),0)</f>
        <v>0</v>
      </c>
      <c r="E43" s="54">
        <f>SUMIF('Measure Summary'!$B$4:$B$96,B43,'Measure Summary'!$I$4:$I$96)</f>
        <v>0</v>
      </c>
      <c r="F43" s="11">
        <f t="shared" si="0"/>
        <v>0</v>
      </c>
      <c r="G43" s="54">
        <f>SUMIF('Measure Summary'!$B$4:$B$96,B43,'Measure Summary'!$J$4:$J$96)</f>
        <v>0</v>
      </c>
      <c r="H43" s="119">
        <f t="shared" si="1"/>
        <v>0</v>
      </c>
      <c r="I43" s="54">
        <f>SUMIF('Measure Summary'!$B$4:$B$96,B43,'Measure Summary'!$K$4:$K$96)</f>
        <v>0</v>
      </c>
      <c r="J43" s="11">
        <f t="shared" si="2"/>
        <v>0</v>
      </c>
      <c r="K43" s="149">
        <f t="shared" si="3"/>
        <v>0</v>
      </c>
    </row>
    <row r="44" spans="1:11" x14ac:dyDescent="0.25">
      <c r="A44" s="53" t="s">
        <v>151</v>
      </c>
      <c r="B44" s="118" t="str">
        <f t="array" ref="B44">IFERROR(INDEX('Portfolio Composition'!B28:B120, MATCH(0,COUNTIF($B$25:B43,'Portfolio Composition'!B28:B120),0)), "N/A")</f>
        <v>N/A</v>
      </c>
      <c r="C44" s="54">
        <f>SUMIF('Measure Summary'!$B$4:$B$96,B44,'Measure Summary'!$H$4:$H$96)</f>
        <v>0</v>
      </c>
      <c r="D44" s="145">
        <f>IFERROR(ROUND(SUMIF('Drop Down Select'!$E$24:$E$447,'Portfolio Summary'!B44,'Drop Down Select'!$F$24:$F$447)/SUMIF('Measure Summary'!$B$4:$B$154,'Portfolio Summary'!B44, 'Measure Summary'!$C$4:$C$154),2),0)</f>
        <v>0</v>
      </c>
      <c r="E44" s="54">
        <f>SUMIF('Measure Summary'!$B$4:$B$96,B44,'Measure Summary'!$I$4:$I$96)</f>
        <v>0</v>
      </c>
      <c r="F44" s="11">
        <f t="shared" si="0"/>
        <v>0</v>
      </c>
      <c r="G44" s="54">
        <f>SUMIF('Measure Summary'!$B$4:$B$96,B44,'Measure Summary'!$J$4:$J$96)</f>
        <v>0</v>
      </c>
      <c r="H44" s="119">
        <f t="shared" si="1"/>
        <v>0</v>
      </c>
      <c r="I44" s="54">
        <f>SUMIF('Measure Summary'!$B$4:$B$96,B44,'Measure Summary'!$K$4:$K$96)</f>
        <v>0</v>
      </c>
      <c r="J44" s="11">
        <f t="shared" si="2"/>
        <v>0</v>
      </c>
      <c r="K44" s="149">
        <f t="shared" si="3"/>
        <v>0</v>
      </c>
    </row>
    <row r="45" spans="1:11" ht="15.75" thickBot="1" x14ac:dyDescent="0.3">
      <c r="A45" s="53" t="s">
        <v>152</v>
      </c>
      <c r="B45" s="118" t="str">
        <f t="array" ref="B45">IFERROR(INDEX('Portfolio Composition'!B29:B121, MATCH(0,COUNTIF($B$25:B44,'Portfolio Composition'!B29:B121),0)), "N/A")</f>
        <v>N/A</v>
      </c>
      <c r="C45" s="54">
        <f>SUMIF('Measure Summary'!$B$4:$B$96,B45,'Measure Summary'!$H$4:$H$96)</f>
        <v>0</v>
      </c>
      <c r="D45" s="145">
        <f>IFERROR(ROUND(SUMIF('Drop Down Select'!$E$24:$E$447,'Portfolio Summary'!B45,'Drop Down Select'!$F$24:$F$447)/SUMIF('Measure Summary'!$B$4:$B$154,'Portfolio Summary'!B45, 'Measure Summary'!$C$4:$C$154),2),0)</f>
        <v>0</v>
      </c>
      <c r="E45" s="54">
        <f>SUMIF('Measure Summary'!$B$4:$B$96,B45,'Measure Summary'!$I$4:$I$96)</f>
        <v>0</v>
      </c>
      <c r="F45" s="11">
        <f t="shared" si="0"/>
        <v>0</v>
      </c>
      <c r="G45" s="54">
        <f>SUMIF('Measure Summary'!$B$4:$B$96,B45,'Measure Summary'!$J$4:$J$96)</f>
        <v>0</v>
      </c>
      <c r="H45" s="119">
        <f t="shared" si="1"/>
        <v>0</v>
      </c>
      <c r="I45" s="54">
        <f>SUMIF('Measure Summary'!$B$4:$B$96,B45,'Measure Summary'!$K$4:$K$96)</f>
        <v>0</v>
      </c>
      <c r="J45" s="11">
        <f>I45/I46</f>
        <v>0</v>
      </c>
      <c r="K45" s="149">
        <f t="shared" si="3"/>
        <v>0</v>
      </c>
    </row>
    <row r="46" spans="1:11" ht="16.5" thickTop="1" thickBot="1" x14ac:dyDescent="0.3">
      <c r="A46" s="154" t="s">
        <v>153</v>
      </c>
      <c r="B46" s="155"/>
      <c r="C46" s="156">
        <f>SUM(C26:C45)</f>
        <v>24500</v>
      </c>
      <c r="D46" s="156"/>
      <c r="E46" s="156">
        <f t="shared" ref="E46:J46" si="4">SUM(E26:E45)</f>
        <v>3211500</v>
      </c>
      <c r="F46" s="157">
        <f t="shared" si="4"/>
        <v>0.99999999999999989</v>
      </c>
      <c r="G46" s="158">
        <f t="shared" si="4"/>
        <v>225750</v>
      </c>
      <c r="H46" s="159">
        <f t="shared" si="4"/>
        <v>1</v>
      </c>
      <c r="I46" s="161">
        <f t="shared" si="4"/>
        <v>33532.637999999999</v>
      </c>
      <c r="J46" s="159">
        <f t="shared" si="4"/>
        <v>1.0000000000000002</v>
      </c>
      <c r="K46" s="160">
        <f>SUM(K26:K45)</f>
        <v>14.002279212270741</v>
      </c>
    </row>
    <row r="55" spans="5:11" x14ac:dyDescent="0.25">
      <c r="E55" s="48"/>
      <c r="F55" s="48"/>
      <c r="G55" s="48"/>
      <c r="H55" s="48"/>
      <c r="I55" s="48"/>
      <c r="J55" s="48"/>
      <c r="K55" s="48"/>
    </row>
    <row r="56" spans="5:11" x14ac:dyDescent="0.25">
      <c r="E56" s="171"/>
      <c r="F56" s="11"/>
      <c r="G56" s="171"/>
      <c r="H56" s="11"/>
      <c r="I56" s="143"/>
      <c r="J56" s="11"/>
      <c r="K56" s="171"/>
    </row>
    <row r="57" spans="5:11" x14ac:dyDescent="0.25">
      <c r="E57" s="171"/>
      <c r="F57" s="11"/>
      <c r="G57" s="171"/>
      <c r="H57" s="11"/>
      <c r="I57" s="143"/>
      <c r="J57" s="11"/>
      <c r="K57" s="171"/>
    </row>
    <row r="58" spans="5:11" x14ac:dyDescent="0.25">
      <c r="E58" s="171"/>
      <c r="F58" s="11"/>
      <c r="G58" s="171"/>
      <c r="H58" s="11"/>
      <c r="I58" s="143"/>
      <c r="J58" s="11"/>
      <c r="K58" s="171"/>
    </row>
    <row r="59" spans="5:11" x14ac:dyDescent="0.25">
      <c r="E59" s="171"/>
      <c r="F59" s="11"/>
      <c r="G59" s="171"/>
      <c r="H59" s="11"/>
      <c r="I59" s="143"/>
      <c r="J59" s="11"/>
      <c r="K59" s="171"/>
    </row>
    <row r="60" spans="5:11" x14ac:dyDescent="0.25">
      <c r="E60" s="171"/>
      <c r="F60" s="11"/>
      <c r="G60" s="171"/>
      <c r="H60" s="11"/>
      <c r="I60" s="143"/>
      <c r="J60" s="11"/>
      <c r="K60" s="171"/>
    </row>
    <row r="61" spans="5:11" x14ac:dyDescent="0.25">
      <c r="E61" s="171"/>
      <c r="F61" s="11"/>
      <c r="G61" s="171"/>
      <c r="H61" s="11"/>
      <c r="I61" s="143"/>
      <c r="J61" s="11"/>
      <c r="K61" s="171"/>
    </row>
    <row r="62" spans="5:11" x14ac:dyDescent="0.25">
      <c r="E62" s="171"/>
      <c r="F62" s="11"/>
      <c r="G62" s="171"/>
      <c r="H62" s="11"/>
      <c r="I62" s="143"/>
      <c r="J62" s="11"/>
      <c r="K62" s="171"/>
    </row>
    <row r="63" spans="5:11" x14ac:dyDescent="0.25">
      <c r="E63" s="171"/>
      <c r="F63" s="11"/>
      <c r="G63" s="171"/>
      <c r="H63" s="11"/>
      <c r="I63" s="143"/>
      <c r="J63" s="11"/>
      <c r="K63" s="171"/>
    </row>
    <row r="64" spans="5:11" x14ac:dyDescent="0.25">
      <c r="E64" s="171"/>
      <c r="F64" s="11"/>
      <c r="G64" s="171"/>
      <c r="H64" s="11"/>
      <c r="I64" s="143"/>
      <c r="J64" s="11"/>
      <c r="K64" s="171"/>
    </row>
    <row r="65" spans="6:11" x14ac:dyDescent="0.25">
      <c r="F65" s="11"/>
      <c r="G65" s="171"/>
      <c r="H65" s="11"/>
      <c r="I65" s="143"/>
      <c r="J65" s="11"/>
      <c r="K65" s="171"/>
    </row>
    <row r="66" spans="6:11" x14ac:dyDescent="0.25">
      <c r="F66" s="11"/>
      <c r="G66" s="171"/>
      <c r="H66" s="11"/>
      <c r="I66" s="171"/>
      <c r="J66" s="11"/>
      <c r="K66" s="171"/>
    </row>
    <row r="67" spans="6:11" x14ac:dyDescent="0.25">
      <c r="F67" s="11"/>
      <c r="G67" s="171"/>
      <c r="H67" s="11"/>
      <c r="I67" s="171"/>
      <c r="J67" s="11"/>
      <c r="K67" s="171"/>
    </row>
    <row r="68" spans="6:11" x14ac:dyDescent="0.25">
      <c r="F68" s="11"/>
      <c r="G68" s="171"/>
      <c r="H68" s="11"/>
      <c r="I68" s="171"/>
      <c r="J68" s="11"/>
      <c r="K68" s="171"/>
    </row>
    <row r="69" spans="6:11" x14ac:dyDescent="0.25">
      <c r="F69" s="11"/>
      <c r="G69" s="171"/>
      <c r="H69" s="11"/>
      <c r="I69" s="171"/>
      <c r="J69" s="11"/>
      <c r="K69" s="171"/>
    </row>
    <row r="70" spans="6:11" x14ac:dyDescent="0.25">
      <c r="F70" s="11"/>
      <c r="G70" s="171"/>
      <c r="H70" s="11"/>
      <c r="I70" s="171"/>
      <c r="J70" s="11"/>
      <c r="K70" s="171"/>
    </row>
    <row r="71" spans="6:11" x14ac:dyDescent="0.25">
      <c r="F71" s="11"/>
      <c r="G71" s="171"/>
      <c r="H71" s="11"/>
      <c r="I71" s="171"/>
      <c r="J71" s="11"/>
      <c r="K71" s="171"/>
    </row>
    <row r="72" spans="6:11" x14ac:dyDescent="0.25">
      <c r="F72" s="11"/>
      <c r="G72" s="171"/>
      <c r="H72" s="11"/>
      <c r="I72" s="171"/>
      <c r="J72" s="11"/>
      <c r="K72" s="171"/>
    </row>
    <row r="73" spans="6:11" x14ac:dyDescent="0.25">
      <c r="F73" s="11"/>
      <c r="G73" s="171"/>
      <c r="H73" s="11"/>
      <c r="I73" s="171"/>
      <c r="J73" s="11"/>
      <c r="K73" s="171"/>
    </row>
    <row r="74" spans="6:11" x14ac:dyDescent="0.25">
      <c r="F74" s="11"/>
      <c r="G74" s="171"/>
      <c r="H74" s="11"/>
      <c r="I74" s="171"/>
      <c r="J74" s="11"/>
      <c r="K74" s="171"/>
    </row>
    <row r="75" spans="6:11" x14ac:dyDescent="0.25">
      <c r="F75" s="11"/>
      <c r="G75" s="171"/>
      <c r="H75" s="11"/>
      <c r="I75" s="171"/>
      <c r="J75" s="11"/>
      <c r="K75" s="171"/>
    </row>
    <row r="76" spans="6:11" x14ac:dyDescent="0.25">
      <c r="F76" s="49"/>
      <c r="G76" s="94"/>
      <c r="H76" s="49"/>
      <c r="I76" s="7"/>
      <c r="J76" s="49"/>
      <c r="K76" s="7"/>
    </row>
  </sheetData>
  <sheetProtection algorithmName="SHA-512" hashValue="VI+ZPKu3+R1QYCAmirvwlNjpmH8L5nDQGvj3EvN5ChfJaWd3pI3MkjjpQG3kKMQpJGpKNbAGTEmx2ZkIxH5KZg==" saltValue="FJBWGX1j2AzXchrlRN3Rqw==" spinCount="100000" sheet="1" objects="1" scenarios="1"/>
  <mergeCells count="28">
    <mergeCell ref="A10:B10"/>
    <mergeCell ref="A11:B11"/>
    <mergeCell ref="A24:K24"/>
    <mergeCell ref="A21:B21"/>
    <mergeCell ref="F19:H19"/>
    <mergeCell ref="F20:H20"/>
    <mergeCell ref="F21:H21"/>
    <mergeCell ref="F14:H14"/>
    <mergeCell ref="F15:H15"/>
    <mergeCell ref="F16:H16"/>
    <mergeCell ref="F17:H17"/>
    <mergeCell ref="F18:H18"/>
    <mergeCell ref="A2:C2"/>
    <mergeCell ref="A13:C13"/>
    <mergeCell ref="A18:B18"/>
    <mergeCell ref="A19:B19"/>
    <mergeCell ref="A20:B20"/>
    <mergeCell ref="A3:B3"/>
    <mergeCell ref="A14:B14"/>
    <mergeCell ref="A4:B4"/>
    <mergeCell ref="A5:B5"/>
    <mergeCell ref="A6:B6"/>
    <mergeCell ref="A7:B7"/>
    <mergeCell ref="A8:B8"/>
    <mergeCell ref="A15:B15"/>
    <mergeCell ref="A16:B16"/>
    <mergeCell ref="A17:B17"/>
    <mergeCell ref="A9:B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DC568-8B47-4919-9F2E-EC72EBF3CE76}">
  <sheetPr codeName="Sheet7">
    <tabColor theme="7" tint="0.59999389629810485"/>
  </sheetPr>
  <dimension ref="A1:R46"/>
  <sheetViews>
    <sheetView workbookViewId="0">
      <selection activeCell="F28" sqref="F28"/>
    </sheetView>
  </sheetViews>
  <sheetFormatPr defaultRowHeight="15" x14ac:dyDescent="0.25"/>
  <cols>
    <col min="2" max="2" width="44.28515625" customWidth="1"/>
    <col min="3" max="3" width="12.7109375" bestFit="1" customWidth="1"/>
    <col min="4" max="4" width="32.28515625" bestFit="1" customWidth="1"/>
    <col min="5" max="6" width="32.28515625" style="171" customWidth="1"/>
    <col min="7" max="7" width="28" customWidth="1"/>
    <col min="8" max="8" width="27.85546875" hidden="1" customWidth="1"/>
    <col min="9" max="9" width="21.140625" hidden="1" customWidth="1"/>
    <col min="10" max="10" width="14" hidden="1" customWidth="1"/>
    <col min="11" max="11" width="35.5703125" style="171" customWidth="1"/>
    <col min="12" max="12" width="47.85546875" bestFit="1" customWidth="1"/>
    <col min="13" max="16" width="47.85546875" style="171" customWidth="1"/>
    <col min="17" max="17" width="25.28515625" bestFit="1" customWidth="1"/>
  </cols>
  <sheetData>
    <row r="1" spans="2:17" ht="15.75" thickBot="1" x14ac:dyDescent="0.3">
      <c r="B1" s="171"/>
      <c r="C1" s="171"/>
      <c r="D1" s="171"/>
      <c r="G1" s="171"/>
      <c r="H1" s="171"/>
      <c r="I1" s="171"/>
      <c r="J1" s="171"/>
      <c r="L1" s="171"/>
      <c r="Q1" s="171"/>
    </row>
    <row r="2" spans="2:17" ht="35.25" customHeight="1" thickBot="1" x14ac:dyDescent="0.3">
      <c r="B2" s="218" t="s">
        <v>154</v>
      </c>
      <c r="C2" s="50" t="s">
        <v>155</v>
      </c>
      <c r="D2" s="50" t="s">
        <v>156</v>
      </c>
      <c r="E2" s="50" t="s">
        <v>157</v>
      </c>
      <c r="F2" s="50" t="s">
        <v>158</v>
      </c>
      <c r="G2" s="50" t="s">
        <v>159</v>
      </c>
      <c r="H2" s="50" t="s">
        <v>160</v>
      </c>
      <c r="I2" s="50" t="s">
        <v>161</v>
      </c>
      <c r="J2" s="50" t="s">
        <v>162</v>
      </c>
      <c r="K2" s="50" t="s">
        <v>163</v>
      </c>
      <c r="L2" s="50" t="s">
        <v>164</v>
      </c>
      <c r="M2" s="50" t="s">
        <v>165</v>
      </c>
      <c r="N2" s="50" t="s">
        <v>166</v>
      </c>
      <c r="O2" s="50" t="s">
        <v>167</v>
      </c>
      <c r="P2" s="50" t="s">
        <v>168</v>
      </c>
      <c r="Q2" s="197" t="s">
        <v>169</v>
      </c>
    </row>
    <row r="3" spans="2:17" ht="15.75" thickTop="1" x14ac:dyDescent="0.25">
      <c r="B3" s="23" t="str">
        <f>C3&amp;D3</f>
        <v>WestchesterEducation</v>
      </c>
      <c r="C3" s="171" t="s">
        <v>39</v>
      </c>
      <c r="D3" s="10" t="s">
        <v>170</v>
      </c>
      <c r="E3" s="135">
        <v>437</v>
      </c>
      <c r="F3" s="190">
        <v>535</v>
      </c>
      <c r="G3" s="135">
        <v>375</v>
      </c>
      <c r="H3" s="136">
        <v>434</v>
      </c>
      <c r="I3" s="136">
        <v>17</v>
      </c>
      <c r="J3" s="136"/>
      <c r="K3" s="190">
        <v>244</v>
      </c>
      <c r="L3" s="136">
        <v>69872</v>
      </c>
      <c r="M3" s="190">
        <v>76893.300371999998</v>
      </c>
      <c r="N3" s="190"/>
      <c r="O3" s="136">
        <v>6451</v>
      </c>
      <c r="P3" s="192">
        <v>5736</v>
      </c>
      <c r="Q3" s="194"/>
    </row>
    <row r="4" spans="2:17" s="170" customFormat="1" x14ac:dyDescent="0.25">
      <c r="B4" s="23" t="str">
        <f t="shared" ref="B4:B22" si="0">C4&amp;D4</f>
        <v>WestchesterLarge Retail</v>
      </c>
      <c r="C4" s="171" t="s">
        <v>39</v>
      </c>
      <c r="D4" s="10" t="s">
        <v>171</v>
      </c>
      <c r="E4" s="135">
        <v>238</v>
      </c>
      <c r="F4" s="190">
        <v>276</v>
      </c>
      <c r="G4" s="135">
        <v>122</v>
      </c>
      <c r="H4" s="136">
        <v>237</v>
      </c>
      <c r="I4" s="136">
        <v>4</v>
      </c>
      <c r="J4" s="136"/>
      <c r="K4" s="190">
        <v>201</v>
      </c>
      <c r="L4" s="136">
        <v>410569</v>
      </c>
      <c r="M4" s="190">
        <v>435867.66664000001</v>
      </c>
      <c r="N4" s="190"/>
      <c r="O4" s="136">
        <v>9928</v>
      </c>
      <c r="P4" s="192">
        <v>14420</v>
      </c>
      <c r="Q4" s="194"/>
    </row>
    <row r="5" spans="2:17" x14ac:dyDescent="0.25">
      <c r="B5" s="23" t="str">
        <f t="shared" si="0"/>
        <v>WestchesterMiscellaneous/Entertainment</v>
      </c>
      <c r="C5" s="171" t="s">
        <v>39</v>
      </c>
      <c r="D5" s="10" t="s">
        <v>44</v>
      </c>
      <c r="E5" s="135">
        <v>462</v>
      </c>
      <c r="F5" s="135">
        <v>1508</v>
      </c>
      <c r="G5" s="135">
        <v>353</v>
      </c>
      <c r="H5" s="136">
        <v>453</v>
      </c>
      <c r="I5" s="136">
        <v>15</v>
      </c>
      <c r="J5" s="136"/>
      <c r="K5" s="190">
        <v>838</v>
      </c>
      <c r="L5" s="136">
        <v>89709</v>
      </c>
      <c r="M5" s="190">
        <v>57122.738506000002</v>
      </c>
      <c r="N5" s="190"/>
      <c r="O5" s="136">
        <v>5329</v>
      </c>
      <c r="P5" s="192">
        <v>4631</v>
      </c>
      <c r="Q5" s="194"/>
    </row>
    <row r="6" spans="2:17" x14ac:dyDescent="0.25">
      <c r="B6" s="23" t="str">
        <f t="shared" si="0"/>
        <v>WestchesterNursing Home/Lodging</v>
      </c>
      <c r="C6" s="171" t="s">
        <v>39</v>
      </c>
      <c r="D6" s="10" t="s">
        <v>172</v>
      </c>
      <c r="E6" s="135">
        <v>347</v>
      </c>
      <c r="F6" s="135">
        <v>489</v>
      </c>
      <c r="G6" s="135">
        <v>198</v>
      </c>
      <c r="H6" s="136">
        <v>343</v>
      </c>
      <c r="I6" s="136">
        <v>12</v>
      </c>
      <c r="J6" s="136"/>
      <c r="K6" s="190">
        <v>210</v>
      </c>
      <c r="L6" s="136">
        <v>119331</v>
      </c>
      <c r="M6" s="190">
        <v>97119.401402999996</v>
      </c>
      <c r="N6" s="190"/>
      <c r="O6" s="136">
        <v>2870</v>
      </c>
      <c r="P6" s="192">
        <v>5098</v>
      </c>
      <c r="Q6" s="194"/>
    </row>
    <row r="7" spans="2:17" x14ac:dyDescent="0.25">
      <c r="B7" s="23" t="str">
        <f>C7&amp;D7</f>
        <v>WestchesterOther - Common Area</v>
      </c>
      <c r="C7" s="171" t="s">
        <v>39</v>
      </c>
      <c r="D7" s="10" t="s">
        <v>173</v>
      </c>
      <c r="E7" s="135">
        <v>1023</v>
      </c>
      <c r="F7" s="135">
        <v>361</v>
      </c>
      <c r="G7" s="135">
        <v>875</v>
      </c>
      <c r="H7" s="136"/>
      <c r="I7" s="136"/>
      <c r="J7" s="136"/>
      <c r="K7" s="190">
        <v>172</v>
      </c>
      <c r="L7" s="136">
        <v>36782</v>
      </c>
      <c r="M7" s="190">
        <v>53269.214646</v>
      </c>
      <c r="N7" s="190"/>
      <c r="O7" s="136">
        <v>7109</v>
      </c>
      <c r="P7" s="192">
        <v>2873</v>
      </c>
      <c r="Q7" s="194"/>
    </row>
    <row r="8" spans="2:17" s="171" customFormat="1" x14ac:dyDescent="0.25">
      <c r="B8" s="23" t="str">
        <f>C8&amp;D8</f>
        <v>WestchesterRestaurant</v>
      </c>
      <c r="C8" s="171" t="s">
        <v>39</v>
      </c>
      <c r="D8" s="10" t="s">
        <v>174</v>
      </c>
      <c r="E8" s="135">
        <v>1972</v>
      </c>
      <c r="F8" s="135">
        <v>1833</v>
      </c>
      <c r="G8" s="135">
        <v>890</v>
      </c>
      <c r="H8" s="136">
        <v>1964</v>
      </c>
      <c r="I8" s="136">
        <v>9</v>
      </c>
      <c r="J8" s="136"/>
      <c r="K8" s="190">
        <v>1392</v>
      </c>
      <c r="L8" s="136">
        <v>82550</v>
      </c>
      <c r="M8" s="190">
        <v>85395.589951000002</v>
      </c>
      <c r="N8" s="190"/>
      <c r="O8" s="136">
        <v>5216</v>
      </c>
      <c r="P8" s="192">
        <v>6749</v>
      </c>
      <c r="Q8" s="194"/>
    </row>
    <row r="9" spans="2:17" x14ac:dyDescent="0.25">
      <c r="B9" s="23" t="str">
        <f t="shared" ref="B9:B13" si="1">C9&amp;D9</f>
        <v>WestchesterSmall Multi-Family - Common Area</v>
      </c>
      <c r="C9" s="171" t="s">
        <v>39</v>
      </c>
      <c r="D9" s="171" t="s">
        <v>175</v>
      </c>
      <c r="E9" s="135">
        <v>1878</v>
      </c>
      <c r="F9" s="135">
        <v>3046</v>
      </c>
      <c r="G9" s="135">
        <v>1675</v>
      </c>
      <c r="H9" s="171"/>
      <c r="I9" s="171"/>
      <c r="J9" s="171"/>
      <c r="K9" s="190">
        <v>1936</v>
      </c>
      <c r="L9" s="136">
        <v>4232</v>
      </c>
      <c r="M9" s="190">
        <v>4316.1821733999996</v>
      </c>
      <c r="N9" s="190"/>
      <c r="O9" s="136">
        <v>1654</v>
      </c>
      <c r="P9" s="192">
        <v>2051</v>
      </c>
      <c r="Q9" s="194"/>
    </row>
    <row r="10" spans="2:17" x14ac:dyDescent="0.25">
      <c r="B10" s="23" t="str">
        <f t="shared" si="1"/>
        <v>WestchesterSmall Office</v>
      </c>
      <c r="C10" s="171" t="s">
        <v>39</v>
      </c>
      <c r="D10" s="10" t="s">
        <v>42</v>
      </c>
      <c r="E10" s="135">
        <v>9524</v>
      </c>
      <c r="F10" s="190">
        <v>7260</v>
      </c>
      <c r="G10" s="135">
        <v>3802</v>
      </c>
      <c r="H10" s="136">
        <v>9403</v>
      </c>
      <c r="I10" s="136">
        <v>216</v>
      </c>
      <c r="J10" s="136"/>
      <c r="K10" s="190">
        <v>3172</v>
      </c>
      <c r="L10" s="136">
        <v>32484</v>
      </c>
      <c r="M10" s="190">
        <v>27288.524395</v>
      </c>
      <c r="N10" s="190"/>
      <c r="O10" s="136">
        <v>2389</v>
      </c>
      <c r="P10" s="192">
        <v>2072</v>
      </c>
      <c r="Q10" s="194"/>
    </row>
    <row r="11" spans="2:17" x14ac:dyDescent="0.25">
      <c r="B11" s="23" t="str">
        <f t="shared" si="1"/>
        <v>WestchesterSmall Retail</v>
      </c>
      <c r="C11" s="171" t="s">
        <v>39</v>
      </c>
      <c r="D11" s="10" t="s">
        <v>43</v>
      </c>
      <c r="E11" s="135">
        <v>5998</v>
      </c>
      <c r="F11" s="190">
        <v>4898</v>
      </c>
      <c r="G11" s="135">
        <v>2096</v>
      </c>
      <c r="H11" s="136">
        <v>5950</v>
      </c>
      <c r="I11" s="136">
        <v>77</v>
      </c>
      <c r="J11" s="136"/>
      <c r="K11" s="190">
        <v>2495</v>
      </c>
      <c r="L11" s="136">
        <v>31463</v>
      </c>
      <c r="M11" s="190">
        <v>30845.029961</v>
      </c>
      <c r="N11" s="190"/>
      <c r="O11" s="136">
        <v>2282</v>
      </c>
      <c r="P11" s="192">
        <v>2397</v>
      </c>
      <c r="Q11" s="194"/>
    </row>
    <row r="12" spans="2:17" x14ac:dyDescent="0.25">
      <c r="B12" s="23" t="str">
        <f t="shared" si="1"/>
        <v>WestchesterWarehouse/Industrial</v>
      </c>
      <c r="C12" s="171" t="s">
        <v>39</v>
      </c>
      <c r="D12" s="10" t="s">
        <v>176</v>
      </c>
      <c r="E12" s="135">
        <v>5495</v>
      </c>
      <c r="F12" s="190">
        <v>5215</v>
      </c>
      <c r="G12" s="135">
        <v>2969</v>
      </c>
      <c r="H12" s="136">
        <v>5385</v>
      </c>
      <c r="I12" s="136">
        <v>178</v>
      </c>
      <c r="J12" s="136"/>
      <c r="K12" s="190">
        <v>2581</v>
      </c>
      <c r="L12" s="136">
        <v>39878</v>
      </c>
      <c r="M12" s="190">
        <v>43693.440754000003</v>
      </c>
      <c r="N12" s="190"/>
      <c r="O12" s="136">
        <v>3458</v>
      </c>
      <c r="P12" s="192">
        <v>3272</v>
      </c>
      <c r="Q12" s="194"/>
    </row>
    <row r="13" spans="2:17" s="170" customFormat="1" x14ac:dyDescent="0.25">
      <c r="B13" s="23" t="str">
        <f t="shared" si="1"/>
        <v>Staten IslandEducation</v>
      </c>
      <c r="C13" s="171" t="s">
        <v>40</v>
      </c>
      <c r="D13" s="10" t="s">
        <v>170</v>
      </c>
      <c r="E13" s="135">
        <v>173</v>
      </c>
      <c r="F13" s="171">
        <v>125</v>
      </c>
      <c r="G13" s="135">
        <v>0</v>
      </c>
      <c r="H13" s="136">
        <v>171</v>
      </c>
      <c r="I13" s="136">
        <v>5</v>
      </c>
      <c r="J13" s="136" t="s">
        <v>177</v>
      </c>
      <c r="K13" s="136"/>
      <c r="L13" s="136">
        <v>39241</v>
      </c>
      <c r="M13" s="190">
        <v>28825.047284</v>
      </c>
      <c r="N13" s="190"/>
      <c r="O13" s="136">
        <v>0</v>
      </c>
      <c r="P13" s="193">
        <v>0</v>
      </c>
      <c r="Q13" s="194"/>
    </row>
    <row r="14" spans="2:17" s="170" customFormat="1" x14ac:dyDescent="0.25">
      <c r="B14" s="23" t="str">
        <f>C14&amp;D14</f>
        <v>Staten IslandLarge Retail</v>
      </c>
      <c r="C14" s="171" t="s">
        <v>40</v>
      </c>
      <c r="D14" s="10" t="s">
        <v>171</v>
      </c>
      <c r="E14" s="135">
        <v>83</v>
      </c>
      <c r="F14" s="171">
        <v>68</v>
      </c>
      <c r="G14" s="135">
        <v>0</v>
      </c>
      <c r="H14" s="136">
        <v>82</v>
      </c>
      <c r="I14" s="136">
        <v>0</v>
      </c>
      <c r="J14" s="136" t="s">
        <v>177</v>
      </c>
      <c r="K14" s="136"/>
      <c r="L14" s="136">
        <v>488681</v>
      </c>
      <c r="M14" s="190">
        <v>432249.47502999997</v>
      </c>
      <c r="N14" s="190"/>
      <c r="O14" s="136">
        <v>0</v>
      </c>
      <c r="P14" s="193">
        <v>0</v>
      </c>
      <c r="Q14" s="194"/>
    </row>
    <row r="15" spans="2:17" x14ac:dyDescent="0.25">
      <c r="B15" s="23" t="str">
        <f>C15&amp;D15</f>
        <v>Staten IslandMiscellaneous/Entertainment</v>
      </c>
      <c r="C15" s="171" t="s">
        <v>40</v>
      </c>
      <c r="D15" s="10" t="s">
        <v>44</v>
      </c>
      <c r="E15" s="135">
        <v>23</v>
      </c>
      <c r="F15" s="171">
        <v>500</v>
      </c>
      <c r="G15" s="135">
        <v>0</v>
      </c>
      <c r="H15" s="136">
        <v>23</v>
      </c>
      <c r="I15" s="136">
        <v>0</v>
      </c>
      <c r="J15" s="136" t="s">
        <v>177</v>
      </c>
      <c r="K15" s="136"/>
      <c r="L15" s="136">
        <v>51590</v>
      </c>
      <c r="M15" s="190">
        <v>30992.410626000001</v>
      </c>
      <c r="N15" s="190"/>
      <c r="O15" s="136">
        <v>0</v>
      </c>
      <c r="P15" s="193">
        <v>0</v>
      </c>
      <c r="Q15" s="194"/>
    </row>
    <row r="16" spans="2:17" x14ac:dyDescent="0.25">
      <c r="B16" s="23" t="str">
        <f t="shared" si="0"/>
        <v>Staten IslandNursing Home/Lodging</v>
      </c>
      <c r="C16" s="171" t="s">
        <v>40</v>
      </c>
      <c r="D16" s="10" t="s">
        <v>172</v>
      </c>
      <c r="E16" s="135">
        <v>129</v>
      </c>
      <c r="F16" s="171">
        <v>130</v>
      </c>
      <c r="G16" s="135">
        <v>0</v>
      </c>
      <c r="H16" s="136">
        <v>128</v>
      </c>
      <c r="I16" s="136">
        <v>4</v>
      </c>
      <c r="J16" s="136" t="s">
        <v>177</v>
      </c>
      <c r="K16" s="136"/>
      <c r="L16" s="136">
        <v>94073</v>
      </c>
      <c r="M16" s="190">
        <v>91519.484761999993</v>
      </c>
      <c r="N16" s="190"/>
      <c r="O16" s="136">
        <v>0</v>
      </c>
      <c r="P16" s="193">
        <v>0</v>
      </c>
      <c r="Q16" s="194"/>
    </row>
    <row r="17" spans="1:18" x14ac:dyDescent="0.25">
      <c r="A17" s="171"/>
      <c r="B17" s="23" t="str">
        <f t="shared" si="0"/>
        <v>Staten IslandOther - Common Area</v>
      </c>
      <c r="C17" s="171" t="s">
        <v>40</v>
      </c>
      <c r="D17" s="10" t="s">
        <v>173</v>
      </c>
      <c r="E17" s="135">
        <v>139</v>
      </c>
      <c r="F17" s="171">
        <v>19</v>
      </c>
      <c r="G17" s="135">
        <v>0</v>
      </c>
      <c r="H17" s="136"/>
      <c r="I17" s="136"/>
      <c r="J17" s="136"/>
      <c r="K17" s="136"/>
      <c r="L17" s="136">
        <v>30628</v>
      </c>
      <c r="M17" s="190">
        <v>17815.440385999998</v>
      </c>
      <c r="N17" s="190"/>
      <c r="O17" s="136">
        <v>0</v>
      </c>
      <c r="P17" s="193">
        <v>0</v>
      </c>
      <c r="Q17" s="194"/>
      <c r="R17" s="171"/>
    </row>
    <row r="18" spans="1:18" x14ac:dyDescent="0.25">
      <c r="A18" s="171"/>
      <c r="B18" s="23" t="str">
        <f>C18&amp;D18</f>
        <v>Staten IslandRestaurant</v>
      </c>
      <c r="C18" s="171" t="s">
        <v>40</v>
      </c>
      <c r="D18" s="10" t="s">
        <v>174</v>
      </c>
      <c r="E18" s="135">
        <v>803</v>
      </c>
      <c r="F18" s="171">
        <v>601</v>
      </c>
      <c r="G18" s="135">
        <v>0</v>
      </c>
      <c r="H18" s="136">
        <v>798</v>
      </c>
      <c r="I18" s="136">
        <v>13</v>
      </c>
      <c r="J18" s="136"/>
      <c r="K18" s="136"/>
      <c r="L18" s="136">
        <v>79793</v>
      </c>
      <c r="M18" s="190">
        <v>85813.981096000003</v>
      </c>
      <c r="N18" s="190"/>
      <c r="O18" s="136">
        <v>0</v>
      </c>
      <c r="P18" s="193">
        <v>0</v>
      </c>
      <c r="Q18" s="194"/>
      <c r="R18" s="171"/>
    </row>
    <row r="19" spans="1:18" s="171" customFormat="1" x14ac:dyDescent="0.25">
      <c r="B19" s="23" t="str">
        <f>C19&amp;D19</f>
        <v>Staten IslandSmall Multi-Family - Common Area</v>
      </c>
      <c r="C19" s="171" t="s">
        <v>40</v>
      </c>
      <c r="D19" s="171" t="s">
        <v>175</v>
      </c>
      <c r="E19" s="135">
        <v>185</v>
      </c>
      <c r="F19" s="171">
        <v>211</v>
      </c>
      <c r="G19" s="135">
        <v>0</v>
      </c>
      <c r="H19" s="136"/>
      <c r="I19" s="136"/>
      <c r="J19" s="136"/>
      <c r="K19" s="136"/>
      <c r="L19" s="136">
        <v>3112</v>
      </c>
      <c r="M19" s="190">
        <v>4576.3965574000003</v>
      </c>
      <c r="N19" s="190"/>
      <c r="O19" s="136">
        <v>0</v>
      </c>
      <c r="P19" s="193">
        <v>0</v>
      </c>
      <c r="Q19" s="194"/>
    </row>
    <row r="20" spans="1:18" x14ac:dyDescent="0.25">
      <c r="A20" s="171"/>
      <c r="B20" s="24" t="str">
        <f t="shared" si="0"/>
        <v>Staten IslandSmall Office</v>
      </c>
      <c r="C20" s="20" t="s">
        <v>40</v>
      </c>
      <c r="D20" s="21" t="s">
        <v>42</v>
      </c>
      <c r="E20" s="137">
        <v>3030</v>
      </c>
      <c r="F20" s="171">
        <v>1607</v>
      </c>
      <c r="G20" s="135">
        <v>0</v>
      </c>
      <c r="H20" s="138">
        <v>2967</v>
      </c>
      <c r="I20" s="138">
        <v>118</v>
      </c>
      <c r="J20" s="138"/>
      <c r="K20" s="138"/>
      <c r="L20" s="138">
        <v>26703</v>
      </c>
      <c r="M20" s="190">
        <v>28794.917959999999</v>
      </c>
      <c r="N20" s="190"/>
      <c r="O20" s="136">
        <v>0</v>
      </c>
      <c r="P20" s="193">
        <v>0</v>
      </c>
      <c r="Q20" s="196"/>
      <c r="R20" s="171"/>
    </row>
    <row r="21" spans="1:18" s="170" customFormat="1" x14ac:dyDescent="0.25">
      <c r="A21" s="171"/>
      <c r="B21" s="23" t="str">
        <f t="shared" si="0"/>
        <v>Staten IslandSmall Retail</v>
      </c>
      <c r="C21" s="171" t="s">
        <v>40</v>
      </c>
      <c r="D21" s="10" t="s">
        <v>43</v>
      </c>
      <c r="E21" s="135">
        <v>2568</v>
      </c>
      <c r="F21" s="171">
        <v>1804</v>
      </c>
      <c r="G21" s="135">
        <v>0</v>
      </c>
      <c r="H21" s="136">
        <v>2547</v>
      </c>
      <c r="I21" s="136">
        <v>95</v>
      </c>
      <c r="J21" s="136"/>
      <c r="K21" s="136"/>
      <c r="L21" s="136">
        <v>32585</v>
      </c>
      <c r="M21" s="190">
        <v>37331.571824999999</v>
      </c>
      <c r="N21" s="190"/>
      <c r="O21" s="136">
        <v>0</v>
      </c>
      <c r="P21" s="193">
        <v>0</v>
      </c>
      <c r="Q21" s="194"/>
      <c r="R21" s="171"/>
    </row>
    <row r="22" spans="1:18" s="20" customFormat="1" ht="15.75" thickBot="1" x14ac:dyDescent="0.3">
      <c r="A22" s="19"/>
      <c r="B22" s="25" t="str">
        <f t="shared" si="0"/>
        <v>Staten IslandWarehouse/Industrial</v>
      </c>
      <c r="C22" s="26" t="s">
        <v>40</v>
      </c>
      <c r="D22" s="27" t="s">
        <v>176</v>
      </c>
      <c r="E22" s="139">
        <v>1281</v>
      </c>
      <c r="F22" s="26">
        <v>791</v>
      </c>
      <c r="G22" s="139">
        <v>0</v>
      </c>
      <c r="H22" s="140">
        <v>1253</v>
      </c>
      <c r="I22" s="140">
        <v>62</v>
      </c>
      <c r="J22" s="140"/>
      <c r="K22" s="140"/>
      <c r="L22" s="140">
        <v>28332</v>
      </c>
      <c r="M22" s="191">
        <v>39869.597969000002</v>
      </c>
      <c r="N22" s="191"/>
      <c r="O22" s="140">
        <v>0</v>
      </c>
      <c r="P22" s="140">
        <v>0</v>
      </c>
      <c r="Q22" s="195"/>
      <c r="R22" s="22"/>
    </row>
    <row r="23" spans="1:18" x14ac:dyDescent="0.25">
      <c r="A23" s="171"/>
      <c r="B23" s="171"/>
      <c r="C23" s="171"/>
      <c r="D23" s="171"/>
      <c r="G23" s="171"/>
      <c r="H23" s="171"/>
      <c r="I23" s="171"/>
      <c r="J23" s="171"/>
      <c r="L23" s="171"/>
      <c r="Q23" s="171"/>
      <c r="R23" s="171"/>
    </row>
    <row r="24" spans="1:18" x14ac:dyDescent="0.25">
      <c r="A24" s="171"/>
      <c r="B24" s="171"/>
      <c r="C24" s="171"/>
      <c r="D24" s="171"/>
      <c r="G24" s="171"/>
      <c r="H24" s="171"/>
      <c r="I24" s="171"/>
      <c r="J24" s="171"/>
      <c r="L24" s="171"/>
      <c r="Q24" s="171"/>
      <c r="R24" s="171"/>
    </row>
    <row r="25" spans="1:18" x14ac:dyDescent="0.25">
      <c r="A25" s="171"/>
      <c r="B25" s="171"/>
      <c r="C25" s="284"/>
      <c r="D25" s="285"/>
      <c r="E25" s="285"/>
      <c r="F25" s="285"/>
      <c r="G25" s="285"/>
      <c r="H25" s="285"/>
      <c r="I25" s="285"/>
      <c r="J25" s="285"/>
      <c r="K25" s="285"/>
      <c r="L25" s="285"/>
      <c r="M25" s="285"/>
      <c r="N25" s="285"/>
      <c r="O25" s="285"/>
      <c r="P25" s="285"/>
      <c r="Q25" s="171"/>
      <c r="R25" s="171"/>
    </row>
    <row r="27" spans="1:18" ht="30" customHeight="1" x14ac:dyDescent="0.25">
      <c r="A27" s="171"/>
      <c r="B27" s="171"/>
      <c r="C27" s="171"/>
      <c r="D27" s="171"/>
      <c r="G27" s="171"/>
      <c r="H27" s="171"/>
      <c r="I27" s="171"/>
      <c r="J27" s="171"/>
      <c r="L27" s="171"/>
      <c r="Q27" s="171"/>
      <c r="R27" s="171"/>
    </row>
    <row r="28" spans="1:18" x14ac:dyDescent="0.25">
      <c r="A28" s="171"/>
      <c r="B28" s="171"/>
      <c r="C28" s="171"/>
      <c r="D28" s="171"/>
      <c r="E28" s="199"/>
      <c r="F28" s="199"/>
      <c r="G28" s="199"/>
      <c r="H28" s="199"/>
      <c r="I28" s="199"/>
      <c r="J28" s="199"/>
      <c r="K28" s="199"/>
      <c r="L28" s="199"/>
      <c r="Q28" s="171"/>
      <c r="R28" s="171"/>
    </row>
    <row r="31" spans="1:18" x14ac:dyDescent="0.25">
      <c r="A31" s="171"/>
      <c r="B31" s="171"/>
      <c r="C31" s="171"/>
      <c r="D31" s="171"/>
      <c r="G31" s="171"/>
      <c r="H31" s="171"/>
      <c r="I31" s="171"/>
      <c r="J31" s="171"/>
      <c r="L31" s="171"/>
      <c r="Q31" s="171"/>
      <c r="R31" s="171"/>
    </row>
    <row r="33" spans="2:17" s="171" customFormat="1" x14ac:dyDescent="0.25"/>
    <row r="34" spans="2:17" x14ac:dyDescent="0.25">
      <c r="B34" s="171"/>
      <c r="C34" s="171"/>
      <c r="D34" s="171"/>
      <c r="G34" s="171"/>
      <c r="H34" s="171"/>
      <c r="I34" s="171"/>
      <c r="J34" s="171"/>
      <c r="L34" s="171"/>
      <c r="Q34" s="171"/>
    </row>
    <row r="35" spans="2:17" x14ac:dyDescent="0.25">
      <c r="B35" s="171"/>
      <c r="C35" s="171"/>
      <c r="D35" s="171"/>
      <c r="G35" s="171"/>
      <c r="H35" s="171"/>
      <c r="I35" s="171"/>
      <c r="J35" s="171"/>
      <c r="L35" s="171"/>
      <c r="Q35" s="171"/>
    </row>
    <row r="36" spans="2:17" x14ac:dyDescent="0.25">
      <c r="B36" s="171"/>
      <c r="C36" s="171"/>
      <c r="D36" s="171"/>
      <c r="G36" s="171"/>
      <c r="H36" s="171"/>
      <c r="I36" s="171"/>
      <c r="J36" s="171"/>
      <c r="L36" s="171"/>
      <c r="Q36" s="171"/>
    </row>
    <row r="37" spans="2:17" x14ac:dyDescent="0.25">
      <c r="B37" s="171"/>
      <c r="C37" s="171"/>
      <c r="D37" s="171"/>
      <c r="G37" s="171"/>
      <c r="H37" s="171"/>
      <c r="I37" s="171"/>
      <c r="J37" s="171"/>
      <c r="L37" s="171"/>
      <c r="Q37" s="171"/>
    </row>
    <row r="38" spans="2:17" x14ac:dyDescent="0.25">
      <c r="B38" s="171"/>
      <c r="C38" s="171"/>
      <c r="D38" s="171"/>
      <c r="G38" s="171"/>
      <c r="H38" s="171"/>
      <c r="I38" s="171"/>
      <c r="J38" s="171"/>
      <c r="L38" s="171"/>
      <c r="Q38" s="171"/>
    </row>
    <row r="39" spans="2:17" x14ac:dyDescent="0.25">
      <c r="B39" s="171"/>
      <c r="C39" s="171"/>
      <c r="D39" s="171"/>
      <c r="G39" s="171"/>
      <c r="H39" s="171"/>
      <c r="I39" s="171"/>
      <c r="J39" s="171"/>
      <c r="L39" s="171"/>
      <c r="Q39" s="171"/>
    </row>
    <row r="40" spans="2:17" x14ac:dyDescent="0.25">
      <c r="B40" s="171"/>
      <c r="C40" s="171"/>
      <c r="D40" s="171"/>
      <c r="G40" s="171"/>
      <c r="H40" s="171"/>
      <c r="I40" s="171"/>
      <c r="J40" s="171"/>
      <c r="L40" s="171"/>
      <c r="Q40" s="171"/>
    </row>
    <row r="41" spans="2:17" x14ac:dyDescent="0.25">
      <c r="B41" s="171"/>
      <c r="C41" s="171"/>
      <c r="D41" s="171"/>
      <c r="G41" s="171"/>
      <c r="H41" s="171"/>
      <c r="I41" s="171"/>
      <c r="J41" s="171"/>
      <c r="L41" s="171"/>
      <c r="Q41" s="171"/>
    </row>
    <row r="42" spans="2:17" x14ac:dyDescent="0.25">
      <c r="B42" s="171"/>
      <c r="C42" s="171"/>
      <c r="D42" s="171"/>
      <c r="G42" s="171"/>
      <c r="H42" s="171"/>
      <c r="I42" s="171"/>
      <c r="J42" s="171"/>
      <c r="L42" s="171"/>
      <c r="Q42" s="171"/>
    </row>
    <row r="43" spans="2:17" x14ac:dyDescent="0.25">
      <c r="B43" s="171"/>
      <c r="C43" s="171"/>
      <c r="D43" s="171"/>
      <c r="G43" s="171"/>
      <c r="H43" s="171"/>
      <c r="I43" s="171"/>
      <c r="J43" s="171"/>
      <c r="L43" s="171"/>
      <c r="Q43" s="171"/>
    </row>
    <row r="44" spans="2:17" x14ac:dyDescent="0.25">
      <c r="B44" s="171"/>
      <c r="C44" s="171"/>
      <c r="D44" s="171"/>
      <c r="G44" s="171"/>
      <c r="H44" s="171"/>
      <c r="I44" s="171"/>
      <c r="J44" s="171"/>
      <c r="L44" s="171"/>
      <c r="Q44" s="171"/>
    </row>
    <row r="45" spans="2:17" x14ac:dyDescent="0.25">
      <c r="B45" s="171"/>
      <c r="C45" s="171"/>
      <c r="D45" s="171"/>
      <c r="G45" s="171"/>
      <c r="H45" s="171"/>
      <c r="I45" s="171"/>
      <c r="J45" s="171"/>
      <c r="L45" s="171"/>
      <c r="Q45" s="171"/>
    </row>
    <row r="46" spans="2:17" x14ac:dyDescent="0.25">
      <c r="B46" s="171"/>
      <c r="C46" s="171"/>
      <c r="D46" s="171"/>
      <c r="G46" s="171"/>
      <c r="H46" s="171"/>
      <c r="I46" s="171"/>
      <c r="J46" s="171"/>
      <c r="L46" s="171"/>
      <c r="Q46" s="171"/>
    </row>
  </sheetData>
  <sheetProtection algorithmName="SHA-512" hashValue="f/VuuC2KMxuMOJoA/gPc30LdsY9Z/wgUqBt879W6MrtQUcQlB9ghZ2fsIv6Y+WTFgoPLZ1ESp6JZd5ioIHUX1A==" saltValue="RP2RT37SThUbGH1suEQiCw==" spinCount="100000" sheet="1" formatCells="0" formatColumns="0" formatRows="0" insertColumns="0" insertRows="0" deleteColumns="0" deleteRows="0"/>
  <autoFilter ref="B2:P2" xr:uid="{012CCF76-E7A3-4309-95BE-75208414C26E}"/>
  <mergeCells count="1">
    <mergeCell ref="C25:P2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4BC17-5D3D-4170-89F4-BE17D0253A1D}">
  <sheetPr codeName="Sheet9"/>
  <dimension ref="A1:R447"/>
  <sheetViews>
    <sheetView workbookViewId="0">
      <selection activeCell="F2" sqref="F2"/>
    </sheetView>
  </sheetViews>
  <sheetFormatPr defaultColWidth="16.28515625" defaultRowHeight="15" x14ac:dyDescent="0.25"/>
  <cols>
    <col min="2" max="2" width="34.42578125" customWidth="1"/>
    <col min="5" max="5" width="27" bestFit="1" customWidth="1"/>
    <col min="6" max="6" width="35.85546875" bestFit="1" customWidth="1"/>
    <col min="8" max="8" width="30.140625" bestFit="1" customWidth="1"/>
    <col min="9" max="9" width="29.42578125" bestFit="1" customWidth="1"/>
    <col min="10" max="10" width="23.5703125" bestFit="1" customWidth="1"/>
    <col min="11" max="11" width="44.28515625" bestFit="1" customWidth="1"/>
    <col min="12" max="12" width="22.85546875" bestFit="1" customWidth="1"/>
  </cols>
  <sheetData>
    <row r="1" spans="1:18" ht="15.75" thickBot="1" x14ac:dyDescent="0.3">
      <c r="A1" s="171"/>
      <c r="B1" s="171"/>
      <c r="C1" s="171"/>
      <c r="D1" s="171"/>
      <c r="E1" s="171"/>
      <c r="F1" s="171"/>
      <c r="G1" s="171"/>
      <c r="H1" s="171"/>
      <c r="I1" s="171"/>
      <c r="J1" s="171"/>
      <c r="K1" s="171"/>
      <c r="L1" s="171"/>
      <c r="M1" s="171"/>
      <c r="N1" s="171"/>
      <c r="O1" s="171"/>
      <c r="P1" s="171"/>
      <c r="Q1" s="171"/>
      <c r="R1" s="171"/>
    </row>
    <row r="2" spans="1:18" ht="15.75" thickBot="1" x14ac:dyDescent="0.3">
      <c r="A2" s="4" t="s">
        <v>38</v>
      </c>
      <c r="B2" s="1" t="s">
        <v>178</v>
      </c>
      <c r="C2" s="1" t="s">
        <v>179</v>
      </c>
      <c r="D2" s="1" t="s">
        <v>180</v>
      </c>
      <c r="E2" s="23"/>
      <c r="F2" s="171"/>
      <c r="G2" s="171"/>
      <c r="H2" s="171"/>
      <c r="I2" s="171"/>
      <c r="J2" s="171"/>
      <c r="K2" s="171"/>
      <c r="L2" s="171"/>
      <c r="M2" s="171"/>
      <c r="N2" s="171"/>
      <c r="O2" s="171"/>
      <c r="P2" s="171"/>
      <c r="Q2" s="171"/>
      <c r="R2" s="171"/>
    </row>
    <row r="3" spans="1:18" ht="15.75" thickTop="1" x14ac:dyDescent="0.25">
      <c r="A3" s="23" t="s">
        <v>39</v>
      </c>
      <c r="B3" s="172" t="s">
        <v>170</v>
      </c>
      <c r="C3" s="2">
        <v>5</v>
      </c>
      <c r="D3" s="5">
        <v>0.05</v>
      </c>
      <c r="E3" s="49"/>
      <c r="F3" s="49"/>
      <c r="G3" s="171"/>
      <c r="H3" s="171"/>
      <c r="I3" s="7"/>
      <c r="J3" s="7"/>
      <c r="K3" s="7"/>
      <c r="L3" s="7"/>
      <c r="M3" s="7"/>
      <c r="N3" s="7"/>
      <c r="O3" s="7"/>
      <c r="P3" s="7"/>
      <c r="Q3" s="7"/>
      <c r="R3" s="7"/>
    </row>
    <row r="4" spans="1:18" ht="15.75" thickBot="1" x14ac:dyDescent="0.3">
      <c r="A4" s="25" t="s">
        <v>40</v>
      </c>
      <c r="B4" s="6" t="s">
        <v>171</v>
      </c>
      <c r="C4" s="2">
        <v>10</v>
      </c>
      <c r="D4" s="5">
        <v>0.1</v>
      </c>
      <c r="E4" s="171"/>
      <c r="F4" s="49"/>
      <c r="G4" s="171"/>
      <c r="H4" s="171"/>
      <c r="I4" s="171"/>
      <c r="J4" s="171"/>
      <c r="K4" s="171"/>
      <c r="L4" s="171"/>
      <c r="M4" s="171"/>
      <c r="N4" s="171"/>
      <c r="O4" s="171"/>
      <c r="P4" s="171"/>
      <c r="Q4" s="171"/>
      <c r="R4" s="171"/>
    </row>
    <row r="5" spans="1:18" x14ac:dyDescent="0.25">
      <c r="A5" s="171"/>
      <c r="B5" s="6" t="s">
        <v>44</v>
      </c>
      <c r="C5" s="2">
        <v>15</v>
      </c>
      <c r="D5" s="5">
        <v>0.15000000000000002</v>
      </c>
      <c r="E5" s="49"/>
      <c r="F5" s="49"/>
      <c r="G5" s="171"/>
      <c r="H5" s="171"/>
      <c r="I5" s="171"/>
      <c r="J5" s="171"/>
      <c r="K5" s="171"/>
      <c r="L5" s="171"/>
      <c r="M5" s="171"/>
      <c r="N5" s="171"/>
      <c r="O5" s="171"/>
      <c r="P5" s="171"/>
      <c r="Q5" s="171"/>
      <c r="R5" s="171"/>
    </row>
    <row r="6" spans="1:18" ht="15.75" thickBot="1" x14ac:dyDescent="0.3">
      <c r="A6" s="171"/>
      <c r="B6" s="6" t="s">
        <v>172</v>
      </c>
      <c r="C6" s="2">
        <v>20</v>
      </c>
      <c r="D6" s="5">
        <v>0.2</v>
      </c>
      <c r="E6" s="49"/>
      <c r="F6" s="49"/>
      <c r="G6" s="171"/>
      <c r="H6" s="171"/>
      <c r="I6" s="171"/>
      <c r="J6" s="171"/>
      <c r="K6" s="171"/>
      <c r="L6" s="171"/>
      <c r="M6" s="171"/>
      <c r="N6" s="171"/>
      <c r="O6" s="171"/>
      <c r="P6" s="171"/>
      <c r="Q6" s="171"/>
      <c r="R6" s="171"/>
    </row>
    <row r="7" spans="1:18" ht="15.75" thickBot="1" x14ac:dyDescent="0.3">
      <c r="A7" s="171"/>
      <c r="B7" s="2" t="s">
        <v>173</v>
      </c>
      <c r="C7" s="2">
        <v>25</v>
      </c>
      <c r="D7" s="5">
        <v>0.25</v>
      </c>
      <c r="E7" s="49"/>
      <c r="F7" s="49"/>
      <c r="G7" s="171"/>
      <c r="H7" s="203" t="s">
        <v>154</v>
      </c>
      <c r="I7" s="204" t="str">
        <f>'Portfolio Composition'!B5&amp;'Portfolio Composition'!B6</f>
        <v>WestchesterSmall Office</v>
      </c>
      <c r="J7" s="204" t="str">
        <f>'Portfolio Composition'!C5&amp;'Portfolio Composition'!C6</f>
        <v>WestchesterSmall Retail</v>
      </c>
      <c r="K7" s="204" t="str">
        <f>'Portfolio Composition'!D5&amp;'Portfolio Composition'!D6</f>
        <v>Staten IslandSmall Office</v>
      </c>
      <c r="L7" s="204" t="str">
        <f>'Portfolio Composition'!E5&amp;'Portfolio Composition'!E6</f>
        <v>WestchesterMiscellaneous/Entertainment</v>
      </c>
      <c r="M7" s="204" t="str">
        <f>'Portfolio Composition'!F5&amp;'Portfolio Composition'!F6</f>
        <v/>
      </c>
      <c r="N7" s="204" t="str">
        <f>'Portfolio Composition'!G5&amp;'Portfolio Composition'!G6</f>
        <v/>
      </c>
      <c r="O7" s="204" t="str">
        <f>'Portfolio Composition'!H5&amp;'Portfolio Composition'!H6</f>
        <v/>
      </c>
      <c r="P7" s="204" t="str">
        <f>'Portfolio Composition'!I5&amp;'Portfolio Composition'!I6</f>
        <v/>
      </c>
      <c r="Q7" s="204" t="str">
        <f>'Portfolio Composition'!J5&amp;'Portfolio Composition'!J6</f>
        <v/>
      </c>
      <c r="R7" s="205" t="str">
        <f>'Portfolio Composition'!K5&amp;'Portfolio Composition'!K6</f>
        <v/>
      </c>
    </row>
    <row r="8" spans="1:18" x14ac:dyDescent="0.25">
      <c r="A8" s="171"/>
      <c r="B8" s="6" t="s">
        <v>174</v>
      </c>
      <c r="C8" s="2">
        <v>30</v>
      </c>
      <c r="D8" s="5">
        <v>0.3</v>
      </c>
      <c r="E8" s="49"/>
      <c r="F8" s="49"/>
      <c r="G8" s="171"/>
      <c r="H8" s="286" t="s">
        <v>181</v>
      </c>
      <c r="I8" s="286"/>
      <c r="J8" s="286"/>
      <c r="K8" s="286"/>
      <c r="L8" s="286"/>
      <c r="M8" s="171"/>
      <c r="N8" s="171"/>
      <c r="O8" s="171"/>
      <c r="P8" s="171"/>
      <c r="Q8" s="171"/>
      <c r="R8" s="171"/>
    </row>
    <row r="9" spans="1:18" x14ac:dyDescent="0.25">
      <c r="A9" s="171"/>
      <c r="B9" s="2" t="s">
        <v>175</v>
      </c>
      <c r="C9" s="2">
        <v>35</v>
      </c>
      <c r="D9" s="2"/>
      <c r="E9" s="171"/>
      <c r="F9" s="171"/>
      <c r="G9" s="171"/>
      <c r="H9" s="171"/>
      <c r="I9" s="171"/>
      <c r="J9" s="171"/>
      <c r="K9" s="171"/>
      <c r="L9" s="171"/>
      <c r="M9" s="171"/>
      <c r="N9" s="171"/>
      <c r="O9" s="171"/>
      <c r="P9" s="171"/>
      <c r="Q9" s="171"/>
      <c r="R9" s="171"/>
    </row>
    <row r="10" spans="1:18" x14ac:dyDescent="0.25">
      <c r="A10" s="171"/>
      <c r="B10" s="6" t="s">
        <v>42</v>
      </c>
      <c r="C10" s="2">
        <v>40</v>
      </c>
      <c r="D10" s="2"/>
      <c r="E10" s="171"/>
      <c r="F10" s="171"/>
      <c r="G10" s="171"/>
      <c r="H10" s="171"/>
      <c r="I10" s="171"/>
      <c r="J10" s="171"/>
      <c r="K10" s="171"/>
      <c r="L10" s="171"/>
      <c r="M10" s="171"/>
      <c r="N10" s="171"/>
      <c r="O10" s="171"/>
      <c r="P10" s="171"/>
      <c r="Q10" s="171"/>
      <c r="R10" s="171"/>
    </row>
    <row r="11" spans="1:18" ht="18.75" x14ac:dyDescent="0.3">
      <c r="A11" s="171"/>
      <c r="B11" s="6" t="s">
        <v>43</v>
      </c>
      <c r="C11" s="2">
        <v>45</v>
      </c>
      <c r="D11" s="2"/>
      <c r="E11" s="171"/>
      <c r="F11" s="171"/>
      <c r="G11" s="171"/>
      <c r="H11" s="36"/>
      <c r="I11" s="37" t="s">
        <v>182</v>
      </c>
      <c r="J11" s="37" t="s">
        <v>183</v>
      </c>
      <c r="K11" s="37" t="s">
        <v>184</v>
      </c>
      <c r="L11" s="36"/>
      <c r="M11" s="171"/>
      <c r="N11" s="171"/>
      <c r="O11" s="171"/>
      <c r="P11" s="171"/>
      <c r="Q11" s="171"/>
      <c r="R11" s="171"/>
    </row>
    <row r="12" spans="1:18" ht="21" x14ac:dyDescent="0.35">
      <c r="A12" s="171"/>
      <c r="B12" s="6" t="s">
        <v>176</v>
      </c>
      <c r="C12" s="2">
        <v>50</v>
      </c>
      <c r="D12" s="2"/>
      <c r="E12" s="171"/>
      <c r="F12" s="171"/>
      <c r="G12" s="171"/>
      <c r="H12" s="38" t="s">
        <v>185</v>
      </c>
      <c r="I12" s="39">
        <v>3.4120000000000001E-3</v>
      </c>
      <c r="J12" s="40">
        <v>3.4119999999999999</v>
      </c>
      <c r="K12" s="41">
        <v>0.1</v>
      </c>
      <c r="L12" s="36" t="s">
        <v>186</v>
      </c>
      <c r="M12" s="171"/>
      <c r="N12" s="171"/>
      <c r="O12" s="171"/>
      <c r="P12" s="171"/>
      <c r="Q12" s="171"/>
      <c r="R12" s="171"/>
    </row>
    <row r="13" spans="1:18" ht="18.75" x14ac:dyDescent="0.3">
      <c r="A13" s="171"/>
      <c r="B13" s="6"/>
      <c r="C13" s="2">
        <v>55</v>
      </c>
      <c r="D13" s="2"/>
      <c r="E13" s="171"/>
      <c r="F13" s="171"/>
      <c r="G13" s="171"/>
      <c r="H13" s="42"/>
      <c r="I13" s="43"/>
      <c r="J13" s="43"/>
      <c r="K13" s="43"/>
      <c r="L13" s="43"/>
      <c r="M13" s="171"/>
      <c r="N13" s="171"/>
      <c r="O13" s="171"/>
      <c r="P13" s="171"/>
      <c r="Q13" s="171"/>
      <c r="R13" s="171"/>
    </row>
    <row r="14" spans="1:18" ht="21" x14ac:dyDescent="0.35">
      <c r="A14" s="171"/>
      <c r="B14" s="2"/>
      <c r="C14" s="2">
        <v>60</v>
      </c>
      <c r="D14" s="2"/>
      <c r="E14" s="171"/>
      <c r="F14" s="171"/>
      <c r="G14" s="171"/>
      <c r="H14" s="38" t="s">
        <v>187</v>
      </c>
      <c r="I14" s="44">
        <v>3</v>
      </c>
      <c r="J14" s="179"/>
      <c r="K14" s="45"/>
      <c r="L14" s="36"/>
      <c r="M14" s="171"/>
      <c r="N14" s="171"/>
      <c r="O14" s="171"/>
      <c r="P14" s="171"/>
      <c r="Q14" s="171"/>
      <c r="R14" s="171"/>
    </row>
    <row r="15" spans="1:18" ht="15.75" thickBot="1" x14ac:dyDescent="0.3">
      <c r="A15" s="171"/>
      <c r="B15" s="3"/>
      <c r="C15" s="2">
        <v>65</v>
      </c>
      <c r="D15" s="3"/>
      <c r="E15" s="171"/>
      <c r="F15" s="171"/>
      <c r="G15" s="171"/>
      <c r="H15" s="171"/>
      <c r="I15" s="171"/>
      <c r="J15" s="171"/>
      <c r="K15" s="171"/>
      <c r="L15" s="171"/>
      <c r="M15" s="171"/>
      <c r="N15" s="171"/>
      <c r="O15" s="171"/>
      <c r="P15" s="171"/>
      <c r="Q15" s="171"/>
      <c r="R15" s="171"/>
    </row>
    <row r="16" spans="1:18" x14ac:dyDescent="0.25">
      <c r="A16" s="171"/>
      <c r="B16" s="171"/>
      <c r="C16" s="2">
        <v>70</v>
      </c>
      <c r="D16" s="171"/>
      <c r="E16" s="171"/>
      <c r="F16" s="171"/>
      <c r="G16" s="171"/>
      <c r="H16" s="171"/>
      <c r="I16" s="171"/>
      <c r="J16" s="171"/>
      <c r="K16" s="171"/>
      <c r="L16" s="171"/>
      <c r="M16" s="171"/>
      <c r="N16" s="171"/>
      <c r="O16" s="171"/>
      <c r="P16" s="171"/>
      <c r="Q16" s="171"/>
      <c r="R16" s="171"/>
    </row>
    <row r="17" spans="3:12" x14ac:dyDescent="0.25">
      <c r="C17" s="2">
        <v>75</v>
      </c>
      <c r="D17" s="171"/>
      <c r="E17" s="171"/>
      <c r="F17" s="171"/>
      <c r="G17" s="171"/>
      <c r="H17" s="171"/>
      <c r="I17" s="171"/>
      <c r="J17" s="171"/>
      <c r="K17" s="171"/>
      <c r="L17" s="171"/>
    </row>
    <row r="18" spans="3:12" x14ac:dyDescent="0.25">
      <c r="C18" s="2">
        <v>80</v>
      </c>
      <c r="D18" s="171"/>
      <c r="E18" s="171"/>
      <c r="F18" s="171"/>
      <c r="G18" s="171"/>
      <c r="H18" s="171"/>
      <c r="I18" s="171"/>
      <c r="J18" s="171"/>
      <c r="K18" s="171"/>
      <c r="L18" s="171"/>
    </row>
    <row r="19" spans="3:12" x14ac:dyDescent="0.25">
      <c r="C19" s="2">
        <v>85</v>
      </c>
      <c r="D19" s="171"/>
      <c r="E19" s="171"/>
      <c r="F19" s="171"/>
      <c r="G19" s="171"/>
      <c r="H19" s="171"/>
      <c r="I19" s="171"/>
      <c r="J19" s="171"/>
      <c r="K19" s="171"/>
      <c r="L19" s="171"/>
    </row>
    <row r="20" spans="3:12" x14ac:dyDescent="0.25">
      <c r="C20" s="2">
        <v>90</v>
      </c>
      <c r="D20" s="171"/>
      <c r="E20" s="171"/>
      <c r="F20" s="171"/>
      <c r="G20" s="171"/>
      <c r="H20" s="171"/>
      <c r="I20" s="171"/>
      <c r="J20" s="171"/>
      <c r="K20" s="171"/>
      <c r="L20" s="171"/>
    </row>
    <row r="21" spans="3:12" ht="15.75" thickBot="1" x14ac:dyDescent="0.3">
      <c r="C21" s="2">
        <v>95</v>
      </c>
      <c r="D21" s="171"/>
      <c r="E21" s="171"/>
      <c r="F21" s="171"/>
      <c r="G21" s="171"/>
      <c r="H21" s="171"/>
      <c r="I21" s="171"/>
      <c r="J21" s="171"/>
      <c r="K21" s="171"/>
      <c r="L21" s="171"/>
    </row>
    <row r="22" spans="3:12" ht="15.75" thickBot="1" x14ac:dyDescent="0.3">
      <c r="C22" s="2">
        <v>100</v>
      </c>
      <c r="D22" s="171"/>
      <c r="E22" s="287" t="s">
        <v>188</v>
      </c>
      <c r="F22" s="288"/>
      <c r="G22" s="171"/>
      <c r="H22" s="171"/>
      <c r="I22" s="171"/>
      <c r="J22" s="171"/>
      <c r="K22" s="171"/>
      <c r="L22" s="171"/>
    </row>
    <row r="23" spans="3:12" ht="15.75" thickTop="1" x14ac:dyDescent="0.25">
      <c r="C23" s="2">
        <v>125</v>
      </c>
      <c r="D23" s="171"/>
      <c r="E23" s="146" t="s">
        <v>189</v>
      </c>
      <c r="F23" s="147" t="s">
        <v>190</v>
      </c>
      <c r="G23" s="171"/>
      <c r="H23" s="171"/>
      <c r="I23" s="171"/>
      <c r="J23" s="171"/>
      <c r="K23" s="171"/>
      <c r="L23" s="171"/>
    </row>
    <row r="24" spans="3:12" x14ac:dyDescent="0.25">
      <c r="C24" s="2">
        <v>150</v>
      </c>
      <c r="D24" s="171"/>
      <c r="E24" s="53" t="str">
        <f>'Portfolio Composition'!B10</f>
        <v>Advanced Power Strips (Tier 1)</v>
      </c>
      <c r="F24" s="55">
        <f>IF(AND(ISNUMBER('Portfolio Composition'!F10), ISNUMBER('Measure Summary'!C4)), 'Portfolio Composition'!F10 * 'Measure Summary'!C4, " ")</f>
        <v>1200</v>
      </c>
      <c r="G24" s="171"/>
      <c r="H24" s="171"/>
      <c r="I24" s="171"/>
      <c r="J24" s="171"/>
      <c r="K24" s="171"/>
      <c r="L24" s="171"/>
    </row>
    <row r="25" spans="3:12" x14ac:dyDescent="0.25">
      <c r="C25" s="2">
        <v>175</v>
      </c>
      <c r="D25" s="171"/>
      <c r="E25" s="53" t="str">
        <f>'Portfolio Composition'!B11</f>
        <v>DHW Control - Faucet Aerator</v>
      </c>
      <c r="F25" s="55">
        <f>IF(AND(ISNUMBER('Portfolio Composition'!F11), ISNUMBER('Measure Summary'!C5)), 'Portfolio Composition'!F11 * 'Measure Summary'!C5, " ")</f>
        <v>1500</v>
      </c>
      <c r="G25" s="171"/>
      <c r="H25" s="171"/>
      <c r="I25" s="171"/>
      <c r="J25" s="171"/>
      <c r="K25" s="171"/>
      <c r="L25" s="171"/>
    </row>
    <row r="26" spans="3:12" x14ac:dyDescent="0.25">
      <c r="C26" s="2">
        <v>200</v>
      </c>
      <c r="D26" s="171"/>
      <c r="E26" s="53" t="str">
        <f>'Portfolio Composition'!B12</f>
        <v>Lighting (LED screw-in bulb)</v>
      </c>
      <c r="F26" s="55">
        <f>IF(AND(ISNUMBER('Portfolio Composition'!F12), ISNUMBER('Measure Summary'!C6)), 'Portfolio Composition'!F12 * 'Measure Summary'!C6, " ")</f>
        <v>3000</v>
      </c>
      <c r="G26" s="171"/>
      <c r="H26" s="171"/>
      <c r="I26" s="171"/>
      <c r="J26" s="171"/>
      <c r="K26" s="171"/>
      <c r="L26" s="171"/>
    </row>
    <row r="27" spans="3:12" x14ac:dyDescent="0.25">
      <c r="C27" s="2">
        <v>225</v>
      </c>
      <c r="D27" s="171"/>
      <c r="E27" s="53" t="str">
        <f>'Portfolio Composition'!B13</f>
        <v>Pre-Rinse Spray Valve</v>
      </c>
      <c r="F27" s="55">
        <f>IF(AND(ISNUMBER('Portfolio Composition'!F13), ISNUMBER('Measure Summary'!C7)), 'Portfolio Composition'!F13 * 'Measure Summary'!C7, " ")</f>
        <v>750</v>
      </c>
      <c r="G27" s="171"/>
      <c r="H27" s="171"/>
      <c r="I27" s="171"/>
      <c r="J27" s="171"/>
      <c r="K27" s="171"/>
      <c r="L27" s="171"/>
    </row>
    <row r="28" spans="3:12" x14ac:dyDescent="0.25">
      <c r="C28" s="2">
        <v>250</v>
      </c>
      <c r="D28" s="171"/>
      <c r="E28" s="53" t="str">
        <f>'Portfolio Composition'!B14</f>
        <v>HVAC Controls (Programmable t-stat)</v>
      </c>
      <c r="F28" s="55">
        <f>IF(AND(ISNUMBER('Portfolio Composition'!F14), ISNUMBER('Measure Summary'!C8)), 'Portfolio Composition'!F14 * 'Measure Summary'!C8, " ")</f>
        <v>1650</v>
      </c>
      <c r="G28" s="171"/>
      <c r="H28" s="171"/>
      <c r="I28" s="171"/>
      <c r="J28" s="171"/>
      <c r="K28" s="171"/>
      <c r="L28" s="171"/>
    </row>
    <row r="29" spans="3:12" x14ac:dyDescent="0.25">
      <c r="C29" s="2">
        <v>300</v>
      </c>
      <c r="D29" s="171"/>
      <c r="E29" s="53" t="str">
        <f>'Portfolio Composition'!B15</f>
        <v>Lighting (LED Fixture)</v>
      </c>
      <c r="F29" s="55">
        <f>IF(AND(ISNUMBER('Portfolio Composition'!F15), ISNUMBER('Measure Summary'!C9)), 'Portfolio Composition'!F15 * 'Measure Summary'!C9, " ")</f>
        <v>4000</v>
      </c>
      <c r="G29" s="171"/>
      <c r="H29" s="171"/>
      <c r="I29" s="171"/>
      <c r="J29" s="171"/>
      <c r="K29" s="171"/>
      <c r="L29" s="171"/>
    </row>
    <row r="30" spans="3:12" x14ac:dyDescent="0.25">
      <c r="C30" s="2">
        <v>350</v>
      </c>
      <c r="D30" s="171"/>
      <c r="E30" s="53" t="str">
        <f>'Portfolio Composition'!B16</f>
        <v>Lighting Controls (Occupancy Sensor)</v>
      </c>
      <c r="F30" s="55">
        <f>IF(AND(ISNUMBER('Portfolio Composition'!F16), ISNUMBER('Measure Summary'!C10)), 'Portfolio Composition'!F16 * 'Measure Summary'!C10, " ")</f>
        <v>1600</v>
      </c>
      <c r="G30" s="171"/>
      <c r="H30" s="171"/>
      <c r="I30" s="171"/>
      <c r="J30" s="171"/>
      <c r="K30" s="171"/>
      <c r="L30" s="171"/>
    </row>
    <row r="31" spans="3:12" x14ac:dyDescent="0.25">
      <c r="C31" s="2">
        <v>400</v>
      </c>
      <c r="D31" s="171"/>
      <c r="E31" s="53" t="str">
        <f>'Portfolio Composition'!B17</f>
        <v>HVAC Controls (Programmable t-stat)</v>
      </c>
      <c r="F31" s="55">
        <f>IF(AND(ISNUMBER('Portfolio Composition'!F17), ISNUMBER('Measure Summary'!C11)), 'Portfolio Composition'!F17 * 'Measure Summary'!C11, " ")</f>
        <v>2200</v>
      </c>
      <c r="G31" s="171"/>
      <c r="H31" s="171"/>
      <c r="I31" s="171"/>
      <c r="J31" s="171"/>
      <c r="K31" s="171"/>
      <c r="L31" s="171"/>
    </row>
    <row r="32" spans="3:12" x14ac:dyDescent="0.25">
      <c r="C32" s="2">
        <v>450</v>
      </c>
      <c r="D32" s="171"/>
      <c r="E32" s="53" t="str">
        <f>'Portfolio Composition'!B18</f>
        <v xml:space="preserve">Heat Pump </v>
      </c>
      <c r="F32" s="55">
        <f>IF(AND(ISNUMBER('Portfolio Composition'!F18), ISNUMBER('Measure Summary'!C12)), 'Portfolio Composition'!F18 * 'Measure Summary'!C12, " ")</f>
        <v>3000</v>
      </c>
      <c r="G32" s="171"/>
      <c r="H32" s="171"/>
      <c r="I32" s="171"/>
      <c r="J32" s="171"/>
      <c r="K32" s="171"/>
      <c r="L32" s="171"/>
    </row>
    <row r="33" spans="3:6" x14ac:dyDescent="0.25">
      <c r="C33" s="2">
        <v>500</v>
      </c>
      <c r="D33" s="171"/>
      <c r="E33" s="53" t="str">
        <f>'Portfolio Composition'!B19</f>
        <v>Lighting (LED screw-in bulb)</v>
      </c>
      <c r="F33" s="55">
        <f>IF(AND(ISNUMBER('Portfolio Composition'!F19), ISNUMBER('Measure Summary'!C13)), 'Portfolio Composition'!F19 * 'Measure Summary'!C13, " ")</f>
        <v>4000</v>
      </c>
    </row>
    <row r="34" spans="3:6" x14ac:dyDescent="0.25">
      <c r="C34" s="2">
        <v>550</v>
      </c>
      <c r="D34" s="171"/>
      <c r="E34" s="53" t="str">
        <f>'Portfolio Composition'!B20</f>
        <v>Lighting Controls (Occupancy Sensor)</v>
      </c>
      <c r="F34" s="55">
        <f>IF(AND(ISNUMBER('Portfolio Composition'!F20), ISNUMBER('Measure Summary'!C14)), 'Portfolio Composition'!F20 * 'Measure Summary'!C14, " ")</f>
        <v>1600</v>
      </c>
    </row>
    <row r="35" spans="3:6" x14ac:dyDescent="0.25">
      <c r="C35" s="2">
        <v>600</v>
      </c>
      <c r="D35" s="171"/>
      <c r="E35" s="53" t="str">
        <f>'Portfolio Composition'!B21</f>
        <v>Advanced Power Strips (Tier 1)</v>
      </c>
      <c r="F35" s="55">
        <f>IF(AND(ISNUMBER('Portfolio Composition'!F21), ISNUMBER('Measure Summary'!C15)), 'Portfolio Composition'!F21 * 'Measure Summary'!C15, " ")</f>
        <v>1600</v>
      </c>
    </row>
    <row r="36" spans="3:6" x14ac:dyDescent="0.25">
      <c r="C36" s="2">
        <v>650</v>
      </c>
      <c r="D36" s="171"/>
      <c r="E36" s="53" t="str">
        <f>'Portfolio Composition'!B22</f>
        <v>DHW Control - Faucet Aerator</v>
      </c>
      <c r="F36" s="55">
        <f>IF(AND(ISNUMBER('Portfolio Composition'!F22), ISNUMBER('Measure Summary'!C16)), 'Portfolio Composition'!F22 * 'Measure Summary'!C16, " ")</f>
        <v>2000</v>
      </c>
    </row>
    <row r="37" spans="3:6" x14ac:dyDescent="0.25">
      <c r="C37" s="2">
        <v>700</v>
      </c>
      <c r="D37" s="171"/>
      <c r="E37" s="53" t="str">
        <f>'Portfolio Composition'!B23</f>
        <v>Advanced Power Strips (Tier 1)</v>
      </c>
      <c r="F37" s="55">
        <f>IF(AND(ISNUMBER('Portfolio Composition'!F23), ISNUMBER('Measure Summary'!C17)), 'Portfolio Composition'!F23 * 'Measure Summary'!C17, " ")</f>
        <v>400</v>
      </c>
    </row>
    <row r="38" spans="3:6" x14ac:dyDescent="0.25">
      <c r="C38" s="2">
        <v>750</v>
      </c>
      <c r="D38" s="171"/>
      <c r="E38" s="53" t="str">
        <f>'Portfolio Composition'!B24</f>
        <v>Lighting (LED screw-in bulb)</v>
      </c>
      <c r="F38" s="55">
        <f>IF(AND(ISNUMBER('Portfolio Composition'!F24), ISNUMBER('Measure Summary'!C18)), 'Portfolio Composition'!F24 * 'Measure Summary'!C18, " ")</f>
        <v>1000</v>
      </c>
    </row>
    <row r="39" spans="3:6" x14ac:dyDescent="0.25">
      <c r="C39" s="2">
        <v>800</v>
      </c>
      <c r="D39" s="171"/>
      <c r="E39" s="53" t="str">
        <f>'Portfolio Composition'!B25</f>
        <v>HVAC Controls (Programmable t-stat)</v>
      </c>
      <c r="F39" s="55">
        <f>IF(AND(ISNUMBER('Portfolio Composition'!F25), ISNUMBER('Measure Summary'!C19)), 'Portfolio Composition'!F25 * 'Measure Summary'!C19, " ")</f>
        <v>550</v>
      </c>
    </row>
    <row r="40" spans="3:6" x14ac:dyDescent="0.25">
      <c r="C40" s="2">
        <v>850</v>
      </c>
      <c r="D40" s="171"/>
      <c r="E40" s="53" t="str">
        <f>'Portfolio Composition'!B26</f>
        <v>DHW Control - Faucet Aerator</v>
      </c>
      <c r="F40" s="55">
        <f>IF(AND(ISNUMBER('Portfolio Composition'!F26), ISNUMBER('Measure Summary'!C20)), 'Portfolio Composition'!F26 * 'Measure Summary'!C20, " ")</f>
        <v>500</v>
      </c>
    </row>
    <row r="41" spans="3:6" x14ac:dyDescent="0.25">
      <c r="C41" s="2">
        <v>900</v>
      </c>
      <c r="D41" s="171"/>
      <c r="E41" s="53" t="str">
        <f>'Portfolio Composition'!B27</f>
        <v>Pre-Rinse Spray Valve</v>
      </c>
      <c r="F41" s="55">
        <f>IF(AND(ISNUMBER('Portfolio Composition'!F27), ISNUMBER('Measure Summary'!C21)), 'Portfolio Composition'!F27 * 'Measure Summary'!C21, " ")</f>
        <v>250</v>
      </c>
    </row>
    <row r="42" spans="3:6" x14ac:dyDescent="0.25">
      <c r="C42" s="2">
        <v>950</v>
      </c>
      <c r="D42" s="171"/>
      <c r="E42" s="53" t="str">
        <f>'Portfolio Composition'!B28</f>
        <v>Lighting (LED screw-in bulb)</v>
      </c>
      <c r="F42" s="55">
        <f>IF(AND(ISNUMBER('Portfolio Composition'!F28), ISNUMBER('Measure Summary'!C22)), 'Portfolio Composition'!F28 * 'Measure Summary'!C22, " ")</f>
        <v>1000</v>
      </c>
    </row>
    <row r="43" spans="3:6" ht="15.75" thickBot="1" x14ac:dyDescent="0.3">
      <c r="C43" s="3">
        <v>1000</v>
      </c>
      <c r="D43" s="171"/>
      <c r="E43" s="53" t="str">
        <f>'Portfolio Composition'!B29</f>
        <v xml:space="preserve">Heat Pump </v>
      </c>
      <c r="F43" s="55">
        <f>IF(AND(ISNUMBER('Portfolio Composition'!F29), ISNUMBER('Measure Summary'!C23)), 'Portfolio Composition'!F29 * 'Measure Summary'!C23, " ")</f>
        <v>750</v>
      </c>
    </row>
    <row r="44" spans="3:6" x14ac:dyDescent="0.25">
      <c r="C44" s="171"/>
      <c r="D44" s="171"/>
      <c r="E44" s="53" t="str">
        <f>'Portfolio Composition'!B30</f>
        <v>HVAC Controls (Programmable t-stat)</v>
      </c>
      <c r="F44" s="55">
        <f>IF(AND(ISNUMBER('Portfolio Composition'!F30), ISNUMBER('Measure Summary'!C24)), 'Portfolio Composition'!F30 * 'Measure Summary'!C24, " ")</f>
        <v>550</v>
      </c>
    </row>
    <row r="45" spans="3:6" x14ac:dyDescent="0.25">
      <c r="C45" s="171"/>
      <c r="D45" s="171"/>
      <c r="E45" s="53" t="str">
        <f>'Portfolio Composition'!B31</f>
        <v>Refrigeration (Case LED)</v>
      </c>
      <c r="F45" s="55">
        <f>IF(AND(ISNUMBER('Portfolio Composition'!F31), ISNUMBER('Measure Summary'!C25)), 'Portfolio Composition'!F31 * 'Measure Summary'!C25, " ")</f>
        <v>800</v>
      </c>
    </row>
    <row r="46" spans="3:6" x14ac:dyDescent="0.25">
      <c r="C46" s="171"/>
      <c r="D46" s="171"/>
      <c r="E46" s="53" t="str">
        <f>'Portfolio Composition'!B32</f>
        <v>Refrigeration (Door Strip)</v>
      </c>
      <c r="F46" s="55">
        <f>IF(AND(ISNUMBER('Portfolio Composition'!F32), ISNUMBER('Measure Summary'!C26)), 'Portfolio Composition'!F32 * 'Measure Summary'!C26, " ")</f>
        <v>200</v>
      </c>
    </row>
    <row r="47" spans="3:6" x14ac:dyDescent="0.25">
      <c r="C47" s="171"/>
      <c r="D47" s="171"/>
      <c r="E47" s="53" t="str">
        <f>'Portfolio Composition'!B33</f>
        <v>Refrigeration (Evap. Fan Controls)</v>
      </c>
      <c r="F47" s="55">
        <f>IF(AND(ISNUMBER('Portfolio Composition'!F33), ISNUMBER('Measure Summary'!C27)), 'Portfolio Composition'!F33 * 'Measure Summary'!C27, " ")</f>
        <v>800</v>
      </c>
    </row>
    <row r="48" spans="3:6" x14ac:dyDescent="0.25">
      <c r="C48" s="171"/>
      <c r="D48" s="171"/>
      <c r="E48" s="53">
        <f>'Portfolio Composition'!B34</f>
        <v>0</v>
      </c>
      <c r="F48" s="55" t="str">
        <f>IF(AND(ISNUMBER('Portfolio Composition'!F34), ISNUMBER('Measure Summary'!C28)), 'Portfolio Composition'!F34 * 'Measure Summary'!C28, " ")</f>
        <v xml:space="preserve"> </v>
      </c>
    </row>
    <row r="49" spans="5:6" x14ac:dyDescent="0.25">
      <c r="E49" s="53">
        <f>'Portfolio Composition'!B35</f>
        <v>0</v>
      </c>
      <c r="F49" s="55" t="str">
        <f>IF(AND(ISNUMBER('Portfolio Composition'!F35), ISNUMBER('Measure Summary'!C29)), 'Portfolio Composition'!F35 * 'Measure Summary'!C29, " ")</f>
        <v xml:space="preserve"> </v>
      </c>
    </row>
    <row r="50" spans="5:6" x14ac:dyDescent="0.25">
      <c r="E50" s="53">
        <f>'Portfolio Composition'!B36</f>
        <v>0</v>
      </c>
      <c r="F50" s="55" t="str">
        <f>IF(AND(ISNUMBER('Portfolio Composition'!F36), ISNUMBER('Measure Summary'!C30)), 'Portfolio Composition'!F36 * 'Measure Summary'!C30, " ")</f>
        <v xml:space="preserve"> </v>
      </c>
    </row>
    <row r="51" spans="5:6" x14ac:dyDescent="0.25">
      <c r="E51" s="53">
        <f>'Portfolio Composition'!B37</f>
        <v>0</v>
      </c>
      <c r="F51" s="55" t="str">
        <f>IF(AND(ISNUMBER('Portfolio Composition'!F37), ISNUMBER('Measure Summary'!C31)), 'Portfolio Composition'!F37 * 'Measure Summary'!C31, " ")</f>
        <v xml:space="preserve"> </v>
      </c>
    </row>
    <row r="52" spans="5:6" x14ac:dyDescent="0.25">
      <c r="E52" s="53">
        <f>'Portfolio Composition'!B38</f>
        <v>0</v>
      </c>
      <c r="F52" s="55" t="str">
        <f>IF(AND(ISNUMBER('Portfolio Composition'!F38), ISNUMBER('Measure Summary'!C32)), 'Portfolio Composition'!F38 * 'Measure Summary'!C32, " ")</f>
        <v xml:space="preserve"> </v>
      </c>
    </row>
    <row r="53" spans="5:6" x14ac:dyDescent="0.25">
      <c r="E53" s="53">
        <f>'Portfolio Composition'!B39</f>
        <v>0</v>
      </c>
      <c r="F53" s="55" t="str">
        <f>IF(AND(ISNUMBER('Portfolio Composition'!F39), ISNUMBER('Measure Summary'!C33)), 'Portfolio Composition'!F39 * 'Measure Summary'!C33, " ")</f>
        <v xml:space="preserve"> </v>
      </c>
    </row>
    <row r="54" spans="5:6" x14ac:dyDescent="0.25">
      <c r="E54" s="53">
        <f>'Portfolio Composition'!B40</f>
        <v>0</v>
      </c>
      <c r="F54" s="55" t="str">
        <f>IF(AND(ISNUMBER('Portfolio Composition'!F40), ISNUMBER('Measure Summary'!C34)), 'Portfolio Composition'!F40 * 'Measure Summary'!C34, " ")</f>
        <v xml:space="preserve"> </v>
      </c>
    </row>
    <row r="55" spans="5:6" x14ac:dyDescent="0.25">
      <c r="E55" s="53">
        <f>'Portfolio Composition'!B41</f>
        <v>0</v>
      </c>
      <c r="F55" s="55" t="str">
        <f>IF(AND(ISNUMBER('Portfolio Composition'!F41), ISNUMBER('Measure Summary'!C35)), 'Portfolio Composition'!F41 * 'Measure Summary'!C35, " ")</f>
        <v xml:space="preserve"> </v>
      </c>
    </row>
    <row r="56" spans="5:6" x14ac:dyDescent="0.25">
      <c r="E56" s="53">
        <f>'Portfolio Composition'!B42</f>
        <v>0</v>
      </c>
      <c r="F56" s="55" t="str">
        <f>IF(AND(ISNUMBER('Portfolio Composition'!F42), ISNUMBER('Measure Summary'!C36)), 'Portfolio Composition'!F42 * 'Measure Summary'!C36, " ")</f>
        <v xml:space="preserve"> </v>
      </c>
    </row>
    <row r="57" spans="5:6" x14ac:dyDescent="0.25">
      <c r="E57" s="53">
        <f>'Portfolio Composition'!B43</f>
        <v>0</v>
      </c>
      <c r="F57" s="55" t="str">
        <f>IF(AND(ISNUMBER('Portfolio Composition'!F43), ISNUMBER('Measure Summary'!C37)), 'Portfolio Composition'!F43 * 'Measure Summary'!C37, " ")</f>
        <v xml:space="preserve"> </v>
      </c>
    </row>
    <row r="58" spans="5:6" x14ac:dyDescent="0.25">
      <c r="E58" s="53">
        <f>'Portfolio Composition'!B44</f>
        <v>0</v>
      </c>
      <c r="F58" s="55" t="str">
        <f>IF(AND(ISNUMBER('Portfolio Composition'!F44), ISNUMBER('Measure Summary'!C38)), 'Portfolio Composition'!F44 * 'Measure Summary'!C38, " ")</f>
        <v xml:space="preserve"> </v>
      </c>
    </row>
    <row r="59" spans="5:6" x14ac:dyDescent="0.25">
      <c r="E59" s="53">
        <f>'Portfolio Composition'!B45</f>
        <v>0</v>
      </c>
      <c r="F59" s="55" t="str">
        <f>IF(AND(ISNUMBER('Portfolio Composition'!F45), ISNUMBER('Measure Summary'!C39)), 'Portfolio Composition'!F45 * 'Measure Summary'!C39, " ")</f>
        <v xml:space="preserve"> </v>
      </c>
    </row>
    <row r="60" spans="5:6" x14ac:dyDescent="0.25">
      <c r="E60" s="53">
        <f>'Portfolio Composition'!B46</f>
        <v>0</v>
      </c>
      <c r="F60" s="55" t="str">
        <f>IF(AND(ISNUMBER('Portfolio Composition'!F46), ISNUMBER('Measure Summary'!C40)), 'Portfolio Composition'!F46 * 'Measure Summary'!C40, " ")</f>
        <v xml:space="preserve"> </v>
      </c>
    </row>
    <row r="61" spans="5:6" x14ac:dyDescent="0.25">
      <c r="E61" s="53">
        <f>'Portfolio Composition'!B47</f>
        <v>0</v>
      </c>
      <c r="F61" s="55" t="str">
        <f>IF(AND(ISNUMBER('Portfolio Composition'!F47), ISNUMBER('Measure Summary'!C41)), 'Portfolio Composition'!F47 * 'Measure Summary'!C41, " ")</f>
        <v xml:space="preserve"> </v>
      </c>
    </row>
    <row r="62" spans="5:6" x14ac:dyDescent="0.25">
      <c r="E62" s="53">
        <f>'Portfolio Composition'!B48</f>
        <v>0</v>
      </c>
      <c r="F62" s="55" t="str">
        <f>IF(AND(ISNUMBER('Portfolio Composition'!F48), ISNUMBER('Measure Summary'!C42)), 'Portfolio Composition'!F48 * 'Measure Summary'!C42, " ")</f>
        <v xml:space="preserve"> </v>
      </c>
    </row>
    <row r="63" spans="5:6" x14ac:dyDescent="0.25">
      <c r="E63" s="53">
        <f>'Portfolio Composition'!B49</f>
        <v>0</v>
      </c>
      <c r="F63" s="55" t="str">
        <f>IF(AND(ISNUMBER('Portfolio Composition'!F49), ISNUMBER('Measure Summary'!C43)), 'Portfolio Composition'!F49 * 'Measure Summary'!C43, " ")</f>
        <v xml:space="preserve"> </v>
      </c>
    </row>
    <row r="64" spans="5:6" x14ac:dyDescent="0.25">
      <c r="E64" s="53">
        <f>'Portfolio Composition'!B50</f>
        <v>0</v>
      </c>
      <c r="F64" s="55" t="str">
        <f>IF(AND(ISNUMBER('Portfolio Composition'!F50), ISNUMBER('Measure Summary'!C44)), 'Portfolio Composition'!F50 * 'Measure Summary'!C44, " ")</f>
        <v xml:space="preserve"> </v>
      </c>
    </row>
    <row r="65" spans="5:6" x14ac:dyDescent="0.25">
      <c r="E65" s="53">
        <f>'Portfolio Composition'!B51</f>
        <v>0</v>
      </c>
      <c r="F65" s="55" t="str">
        <f>IF(AND(ISNUMBER('Portfolio Composition'!F51), ISNUMBER('Measure Summary'!C45)), 'Portfolio Composition'!F51 * 'Measure Summary'!C45, " ")</f>
        <v xml:space="preserve"> </v>
      </c>
    </row>
    <row r="66" spans="5:6" x14ac:dyDescent="0.25">
      <c r="E66" s="53">
        <f>'Portfolio Composition'!B52</f>
        <v>0</v>
      </c>
      <c r="F66" s="55" t="str">
        <f>IF(AND(ISNUMBER('Portfolio Composition'!F52), ISNUMBER('Measure Summary'!C46)), 'Portfolio Composition'!F52 * 'Measure Summary'!C46, " ")</f>
        <v xml:space="preserve"> </v>
      </c>
    </row>
    <row r="67" spans="5:6" x14ac:dyDescent="0.25">
      <c r="E67" s="53">
        <f>'Portfolio Composition'!B53</f>
        <v>0</v>
      </c>
      <c r="F67" s="55" t="str">
        <f>IF(AND(ISNUMBER('Portfolio Composition'!F53), ISNUMBER('Measure Summary'!C47)), 'Portfolio Composition'!F53 * 'Measure Summary'!C47, " ")</f>
        <v xml:space="preserve"> </v>
      </c>
    </row>
    <row r="68" spans="5:6" x14ac:dyDescent="0.25">
      <c r="E68" s="53">
        <f>'Portfolio Composition'!B54</f>
        <v>0</v>
      </c>
      <c r="F68" s="55" t="str">
        <f>IF(AND(ISNUMBER('Portfolio Composition'!F54), ISNUMBER('Measure Summary'!C48)), 'Portfolio Composition'!F54 * 'Measure Summary'!C48, " ")</f>
        <v xml:space="preserve"> </v>
      </c>
    </row>
    <row r="69" spans="5:6" x14ac:dyDescent="0.25">
      <c r="E69" s="53">
        <f>'Portfolio Composition'!B55</f>
        <v>0</v>
      </c>
      <c r="F69" s="55" t="str">
        <f>IF(AND(ISNUMBER('Portfolio Composition'!F55), ISNUMBER('Measure Summary'!C49)), 'Portfolio Composition'!F55 * 'Measure Summary'!C49, " ")</f>
        <v xml:space="preserve"> </v>
      </c>
    </row>
    <row r="70" spans="5:6" x14ac:dyDescent="0.25">
      <c r="E70" s="53">
        <f>'Portfolio Composition'!B56</f>
        <v>0</v>
      </c>
      <c r="F70" s="55" t="str">
        <f>IF(AND(ISNUMBER('Portfolio Composition'!F56), ISNUMBER('Measure Summary'!C50)), 'Portfolio Composition'!F56 * 'Measure Summary'!C50, " ")</f>
        <v xml:space="preserve"> </v>
      </c>
    </row>
    <row r="71" spans="5:6" x14ac:dyDescent="0.25">
      <c r="E71" s="53">
        <f>'Portfolio Composition'!B57</f>
        <v>0</v>
      </c>
      <c r="F71" s="55" t="str">
        <f>IF(AND(ISNUMBER('Portfolio Composition'!F57), ISNUMBER('Measure Summary'!C51)), 'Portfolio Composition'!F57 * 'Measure Summary'!C51, " ")</f>
        <v xml:space="preserve"> </v>
      </c>
    </row>
    <row r="72" spans="5:6" x14ac:dyDescent="0.25">
      <c r="E72" s="53">
        <f>'Portfolio Composition'!B58</f>
        <v>0</v>
      </c>
      <c r="F72" s="55" t="str">
        <f>IF(AND(ISNUMBER('Portfolio Composition'!F58), ISNUMBER('Measure Summary'!C52)), 'Portfolio Composition'!F58 * 'Measure Summary'!C52, " ")</f>
        <v xml:space="preserve"> </v>
      </c>
    </row>
    <row r="73" spans="5:6" x14ac:dyDescent="0.25">
      <c r="E73" s="53">
        <f>'Portfolio Composition'!B59</f>
        <v>0</v>
      </c>
      <c r="F73" s="55" t="str">
        <f>IF(AND(ISNUMBER('Portfolio Composition'!F59), ISNUMBER('Measure Summary'!C53)), 'Portfolio Composition'!F59 * 'Measure Summary'!C53, " ")</f>
        <v xml:space="preserve"> </v>
      </c>
    </row>
    <row r="74" spans="5:6" x14ac:dyDescent="0.25">
      <c r="E74" s="53">
        <f>'Portfolio Composition'!B60</f>
        <v>0</v>
      </c>
      <c r="F74" s="55" t="str">
        <f>IF(AND(ISNUMBER('Portfolio Composition'!F60), ISNUMBER('Measure Summary'!C54)), 'Portfolio Composition'!F60 * 'Measure Summary'!C54, " ")</f>
        <v xml:space="preserve"> </v>
      </c>
    </row>
    <row r="75" spans="5:6" x14ac:dyDescent="0.25">
      <c r="E75" s="53">
        <f>'Portfolio Composition'!B61</f>
        <v>0</v>
      </c>
      <c r="F75" s="55" t="str">
        <f>IF(AND(ISNUMBER('Portfolio Composition'!F61), ISNUMBER('Measure Summary'!C55)), 'Portfolio Composition'!F61 * 'Measure Summary'!C55, " ")</f>
        <v xml:space="preserve"> </v>
      </c>
    </row>
    <row r="76" spans="5:6" x14ac:dyDescent="0.25">
      <c r="E76" s="53">
        <f>'Portfolio Composition'!B62</f>
        <v>0</v>
      </c>
      <c r="F76" s="55" t="str">
        <f>IF(AND(ISNUMBER('Portfolio Composition'!F62), ISNUMBER('Measure Summary'!C56)), 'Portfolio Composition'!F62 * 'Measure Summary'!C56, " ")</f>
        <v xml:space="preserve"> </v>
      </c>
    </row>
    <row r="77" spans="5:6" x14ac:dyDescent="0.25">
      <c r="E77" s="53">
        <f>'Portfolio Composition'!B63</f>
        <v>0</v>
      </c>
      <c r="F77" s="55" t="str">
        <f>IF(AND(ISNUMBER('Portfolio Composition'!F63), ISNUMBER('Measure Summary'!C57)), 'Portfolio Composition'!F63 * 'Measure Summary'!C57, " ")</f>
        <v xml:space="preserve"> </v>
      </c>
    </row>
    <row r="78" spans="5:6" x14ac:dyDescent="0.25">
      <c r="E78" s="53">
        <f>'Portfolio Composition'!B64</f>
        <v>0</v>
      </c>
      <c r="F78" s="55" t="str">
        <f>IF(AND(ISNUMBER('Portfolio Composition'!F64), ISNUMBER('Measure Summary'!C58)), 'Portfolio Composition'!F64 * 'Measure Summary'!C58, " ")</f>
        <v xml:space="preserve"> </v>
      </c>
    </row>
    <row r="79" spans="5:6" x14ac:dyDescent="0.25">
      <c r="E79" s="53">
        <f>'Portfolio Composition'!B65</f>
        <v>0</v>
      </c>
      <c r="F79" s="55" t="str">
        <f>IF(AND(ISNUMBER('Portfolio Composition'!F65), ISNUMBER('Measure Summary'!C59)), 'Portfolio Composition'!F65 * 'Measure Summary'!C59, " ")</f>
        <v xml:space="preserve"> </v>
      </c>
    </row>
    <row r="80" spans="5:6" x14ac:dyDescent="0.25">
      <c r="E80" s="53">
        <f>'Portfolio Composition'!B66</f>
        <v>0</v>
      </c>
      <c r="F80" s="55" t="str">
        <f>IF(AND(ISNUMBER('Portfolio Composition'!F66), ISNUMBER('Measure Summary'!C60)), 'Portfolio Composition'!F66 * 'Measure Summary'!C60, " ")</f>
        <v xml:space="preserve"> </v>
      </c>
    </row>
    <row r="81" spans="5:6" x14ac:dyDescent="0.25">
      <c r="E81" s="53">
        <f>'Portfolio Composition'!B67</f>
        <v>0</v>
      </c>
      <c r="F81" s="55" t="str">
        <f>IF(AND(ISNUMBER('Portfolio Composition'!F67), ISNUMBER('Measure Summary'!C61)), 'Portfolio Composition'!F67 * 'Measure Summary'!C61, " ")</f>
        <v xml:space="preserve"> </v>
      </c>
    </row>
    <row r="82" spans="5:6" x14ac:dyDescent="0.25">
      <c r="E82" s="53">
        <f>'Portfolio Composition'!B68</f>
        <v>0</v>
      </c>
      <c r="F82" s="55" t="str">
        <f>IF(AND(ISNUMBER('Portfolio Composition'!F68), ISNUMBER('Measure Summary'!C62)), 'Portfolio Composition'!F68 * 'Measure Summary'!C62, " ")</f>
        <v xml:space="preserve"> </v>
      </c>
    </row>
    <row r="83" spans="5:6" x14ac:dyDescent="0.25">
      <c r="E83" s="53">
        <f>'Portfolio Composition'!B69</f>
        <v>0</v>
      </c>
      <c r="F83" s="55" t="str">
        <f>IF(AND(ISNUMBER('Portfolio Composition'!F69), ISNUMBER('Measure Summary'!C63)), 'Portfolio Composition'!F69 * 'Measure Summary'!C63, " ")</f>
        <v xml:space="preserve"> </v>
      </c>
    </row>
    <row r="84" spans="5:6" x14ac:dyDescent="0.25">
      <c r="E84" s="53">
        <f>'Portfolio Composition'!B70</f>
        <v>0</v>
      </c>
      <c r="F84" s="55" t="str">
        <f>IF(AND(ISNUMBER('Portfolio Composition'!F70), ISNUMBER('Measure Summary'!C64)), 'Portfolio Composition'!F70 * 'Measure Summary'!C64, " ")</f>
        <v xml:space="preserve"> </v>
      </c>
    </row>
    <row r="85" spans="5:6" x14ac:dyDescent="0.25">
      <c r="E85" s="53">
        <f>'Portfolio Composition'!B71</f>
        <v>0</v>
      </c>
      <c r="F85" s="55" t="str">
        <f>IF(AND(ISNUMBER('Portfolio Composition'!F71), ISNUMBER('Measure Summary'!C65)), 'Portfolio Composition'!F71 * 'Measure Summary'!C65, " ")</f>
        <v xml:space="preserve"> </v>
      </c>
    </row>
    <row r="86" spans="5:6" x14ac:dyDescent="0.25">
      <c r="E86" s="53">
        <f>'Portfolio Composition'!B72</f>
        <v>0</v>
      </c>
      <c r="F86" s="55" t="str">
        <f>IF(AND(ISNUMBER('Portfolio Composition'!F72), ISNUMBER('Measure Summary'!C66)), 'Portfolio Composition'!F72 * 'Measure Summary'!C66, " ")</f>
        <v xml:space="preserve"> </v>
      </c>
    </row>
    <row r="87" spans="5:6" x14ac:dyDescent="0.25">
      <c r="E87" s="53">
        <f>'Portfolio Composition'!B73</f>
        <v>0</v>
      </c>
      <c r="F87" s="55" t="str">
        <f>IF(AND(ISNUMBER('Portfolio Composition'!F73), ISNUMBER('Measure Summary'!C67)), 'Portfolio Composition'!F73 * 'Measure Summary'!C67, " ")</f>
        <v xml:space="preserve"> </v>
      </c>
    </row>
    <row r="88" spans="5:6" x14ac:dyDescent="0.25">
      <c r="E88" s="53">
        <f>'Portfolio Composition'!B74</f>
        <v>0</v>
      </c>
      <c r="F88" s="55" t="str">
        <f>IF(AND(ISNUMBER('Portfolio Composition'!F74), ISNUMBER('Measure Summary'!C68)), 'Portfolio Composition'!F74 * 'Measure Summary'!C68, " ")</f>
        <v xml:space="preserve"> </v>
      </c>
    </row>
    <row r="89" spans="5:6" x14ac:dyDescent="0.25">
      <c r="E89" s="53">
        <f>'Portfolio Composition'!B75</f>
        <v>0</v>
      </c>
      <c r="F89" s="55" t="str">
        <f>IF(AND(ISNUMBER('Portfolio Composition'!F75), ISNUMBER('Measure Summary'!C69)), 'Portfolio Composition'!F75 * 'Measure Summary'!C69, " ")</f>
        <v xml:space="preserve"> </v>
      </c>
    </row>
    <row r="90" spans="5:6" x14ac:dyDescent="0.25">
      <c r="E90" s="53">
        <f>'Portfolio Composition'!B76</f>
        <v>0</v>
      </c>
      <c r="F90" s="55" t="str">
        <f>IF(AND(ISNUMBER('Portfolio Composition'!F76), ISNUMBER('Measure Summary'!C70)), 'Portfolio Composition'!F76 * 'Measure Summary'!C70, " ")</f>
        <v xml:space="preserve"> </v>
      </c>
    </row>
    <row r="91" spans="5:6" x14ac:dyDescent="0.25">
      <c r="E91" s="53">
        <f>'Portfolio Composition'!B77</f>
        <v>0</v>
      </c>
      <c r="F91" s="55" t="str">
        <f>IF(AND(ISNUMBER('Portfolio Composition'!F77), ISNUMBER('Measure Summary'!C71)), 'Portfolio Composition'!F77 * 'Measure Summary'!C71, " ")</f>
        <v xml:space="preserve"> </v>
      </c>
    </row>
    <row r="92" spans="5:6" x14ac:dyDescent="0.25">
      <c r="E92" s="53">
        <f>'Portfolio Composition'!B78</f>
        <v>0</v>
      </c>
      <c r="F92" s="55" t="str">
        <f>IF(AND(ISNUMBER('Portfolio Composition'!F78), ISNUMBER('Measure Summary'!C72)), 'Portfolio Composition'!F78 * 'Measure Summary'!C72, " ")</f>
        <v xml:space="preserve"> </v>
      </c>
    </row>
    <row r="93" spans="5:6" x14ac:dyDescent="0.25">
      <c r="E93" s="53">
        <f>'Portfolio Composition'!B79</f>
        <v>0</v>
      </c>
      <c r="F93" s="55" t="str">
        <f>IF(AND(ISNUMBER('Portfolio Composition'!F79), ISNUMBER('Measure Summary'!C73)), 'Portfolio Composition'!F79 * 'Measure Summary'!C73, " ")</f>
        <v xml:space="preserve"> </v>
      </c>
    </row>
    <row r="94" spans="5:6" x14ac:dyDescent="0.25">
      <c r="E94" s="53">
        <f>'Portfolio Composition'!B80</f>
        <v>0</v>
      </c>
      <c r="F94" s="55" t="str">
        <f>IF(AND(ISNUMBER('Portfolio Composition'!F80), ISNUMBER('Measure Summary'!C74)), 'Portfolio Composition'!F80 * 'Measure Summary'!C74, " ")</f>
        <v xml:space="preserve"> </v>
      </c>
    </row>
    <row r="95" spans="5:6" x14ac:dyDescent="0.25">
      <c r="E95" s="53">
        <f>'Portfolio Composition'!B81</f>
        <v>0</v>
      </c>
      <c r="F95" s="55" t="str">
        <f>IF(AND(ISNUMBER('Portfolio Composition'!F81), ISNUMBER('Measure Summary'!C75)), 'Portfolio Composition'!F81 * 'Measure Summary'!C75, " ")</f>
        <v xml:space="preserve"> </v>
      </c>
    </row>
    <row r="96" spans="5:6" x14ac:dyDescent="0.25">
      <c r="E96" s="53">
        <f>'Portfolio Composition'!B82</f>
        <v>0</v>
      </c>
      <c r="F96" s="55" t="str">
        <f>IF(AND(ISNUMBER('Portfolio Composition'!F82), ISNUMBER('Measure Summary'!C76)), 'Portfolio Composition'!F82 * 'Measure Summary'!C76, " ")</f>
        <v xml:space="preserve"> </v>
      </c>
    </row>
    <row r="97" spans="5:6" x14ac:dyDescent="0.25">
      <c r="E97" s="53">
        <f>'Portfolio Composition'!B83</f>
        <v>0</v>
      </c>
      <c r="F97" s="55" t="str">
        <f>IF(AND(ISNUMBER('Portfolio Composition'!F83), ISNUMBER('Measure Summary'!C77)), 'Portfolio Composition'!F83 * 'Measure Summary'!C77, " ")</f>
        <v xml:space="preserve"> </v>
      </c>
    </row>
    <row r="98" spans="5:6" x14ac:dyDescent="0.25">
      <c r="E98" s="53">
        <f>'Portfolio Composition'!B84</f>
        <v>0</v>
      </c>
      <c r="F98" s="55" t="str">
        <f>IF(AND(ISNUMBER('Portfolio Composition'!F84), ISNUMBER('Measure Summary'!C78)), 'Portfolio Composition'!F84 * 'Measure Summary'!C78, " ")</f>
        <v xml:space="preserve"> </v>
      </c>
    </row>
    <row r="99" spans="5:6" x14ac:dyDescent="0.25">
      <c r="E99" s="53">
        <f>'Portfolio Composition'!B85</f>
        <v>0</v>
      </c>
      <c r="F99" s="55" t="str">
        <f>IF(AND(ISNUMBER('Portfolio Composition'!F85), ISNUMBER('Measure Summary'!C79)), 'Portfolio Composition'!F85 * 'Measure Summary'!C79, " ")</f>
        <v xml:space="preserve"> </v>
      </c>
    </row>
    <row r="100" spans="5:6" x14ac:dyDescent="0.25">
      <c r="E100" s="53">
        <f>'Portfolio Composition'!B86</f>
        <v>0</v>
      </c>
      <c r="F100" s="55" t="str">
        <f>IF(AND(ISNUMBER('Portfolio Composition'!F86), ISNUMBER('Measure Summary'!C80)), 'Portfolio Composition'!F86 * 'Measure Summary'!C80, " ")</f>
        <v xml:space="preserve"> </v>
      </c>
    </row>
    <row r="101" spans="5:6" x14ac:dyDescent="0.25">
      <c r="E101" s="53">
        <f>'Portfolio Composition'!B87</f>
        <v>0</v>
      </c>
      <c r="F101" s="55" t="str">
        <f>IF(AND(ISNUMBER('Portfolio Composition'!F87), ISNUMBER('Measure Summary'!C81)), 'Portfolio Composition'!F87 * 'Measure Summary'!C81, " ")</f>
        <v xml:space="preserve"> </v>
      </c>
    </row>
    <row r="102" spans="5:6" x14ac:dyDescent="0.25">
      <c r="E102" s="53">
        <f>'Portfolio Composition'!B88</f>
        <v>0</v>
      </c>
      <c r="F102" s="55" t="str">
        <f>IF(AND(ISNUMBER('Portfolio Composition'!F88), ISNUMBER('Measure Summary'!C82)), 'Portfolio Composition'!F88 * 'Measure Summary'!C82, " ")</f>
        <v xml:space="preserve"> </v>
      </c>
    </row>
    <row r="103" spans="5:6" x14ac:dyDescent="0.25">
      <c r="E103" s="53">
        <f>'Portfolio Composition'!B89</f>
        <v>0</v>
      </c>
      <c r="F103" s="55" t="str">
        <f>IF(AND(ISNUMBER('Portfolio Composition'!F89), ISNUMBER('Measure Summary'!C83)), 'Portfolio Composition'!F89 * 'Measure Summary'!C83, " ")</f>
        <v xml:space="preserve"> </v>
      </c>
    </row>
    <row r="104" spans="5:6" x14ac:dyDescent="0.25">
      <c r="E104" s="53">
        <f>'Portfolio Composition'!B90</f>
        <v>0</v>
      </c>
      <c r="F104" s="55" t="str">
        <f>IF(AND(ISNUMBER('Portfolio Composition'!F90), ISNUMBER('Measure Summary'!C84)), 'Portfolio Composition'!F90 * 'Measure Summary'!C84, " ")</f>
        <v xml:space="preserve"> </v>
      </c>
    </row>
    <row r="105" spans="5:6" x14ac:dyDescent="0.25">
      <c r="E105" s="53">
        <f>'Portfolio Composition'!B91</f>
        <v>0</v>
      </c>
      <c r="F105" s="55" t="str">
        <f>IF(AND(ISNUMBER('Portfolio Composition'!F91), ISNUMBER('Measure Summary'!C85)), 'Portfolio Composition'!F91 * 'Measure Summary'!C85, " ")</f>
        <v xml:space="preserve"> </v>
      </c>
    </row>
    <row r="106" spans="5:6" x14ac:dyDescent="0.25">
      <c r="E106" s="53">
        <f>'Portfolio Composition'!B92</f>
        <v>0</v>
      </c>
      <c r="F106" s="55" t="str">
        <f>IF(AND(ISNUMBER('Portfolio Composition'!F92), ISNUMBER('Measure Summary'!C86)), 'Portfolio Composition'!F92 * 'Measure Summary'!C86, " ")</f>
        <v xml:space="preserve"> </v>
      </c>
    </row>
    <row r="107" spans="5:6" x14ac:dyDescent="0.25">
      <c r="E107" s="53">
        <f>'Portfolio Composition'!B93</f>
        <v>0</v>
      </c>
      <c r="F107" s="55" t="str">
        <f>IF(AND(ISNUMBER('Portfolio Composition'!F93), ISNUMBER('Measure Summary'!C87)), 'Portfolio Composition'!F93 * 'Measure Summary'!C87, " ")</f>
        <v xml:space="preserve"> </v>
      </c>
    </row>
    <row r="108" spans="5:6" x14ac:dyDescent="0.25">
      <c r="E108" s="53">
        <f>'Portfolio Composition'!B94</f>
        <v>0</v>
      </c>
      <c r="F108" s="55" t="str">
        <f>IF(AND(ISNUMBER('Portfolio Composition'!F94), ISNUMBER('Measure Summary'!C88)), 'Portfolio Composition'!F94 * 'Measure Summary'!C88, " ")</f>
        <v xml:space="preserve"> </v>
      </c>
    </row>
    <row r="109" spans="5:6" x14ac:dyDescent="0.25">
      <c r="E109" s="53">
        <f>'Portfolio Composition'!B95</f>
        <v>0</v>
      </c>
      <c r="F109" s="55" t="str">
        <f>IF(AND(ISNUMBER('Portfolio Composition'!F95), ISNUMBER('Measure Summary'!C89)), 'Portfolio Composition'!F95 * 'Measure Summary'!C89, " ")</f>
        <v xml:space="preserve"> </v>
      </c>
    </row>
    <row r="110" spans="5:6" x14ac:dyDescent="0.25">
      <c r="E110" s="53">
        <f>'Portfolio Composition'!B96</f>
        <v>0</v>
      </c>
      <c r="F110" s="55" t="str">
        <f>IF(AND(ISNUMBER('Portfolio Composition'!F96), ISNUMBER('Measure Summary'!C90)), 'Portfolio Composition'!F96 * 'Measure Summary'!C90, " ")</f>
        <v xml:space="preserve"> </v>
      </c>
    </row>
    <row r="111" spans="5:6" x14ac:dyDescent="0.25">
      <c r="E111" s="53">
        <f>'Portfolio Composition'!B97</f>
        <v>0</v>
      </c>
      <c r="F111" s="55" t="str">
        <f>IF(AND(ISNUMBER('Portfolio Composition'!F97), ISNUMBER('Measure Summary'!C91)), 'Portfolio Composition'!F97 * 'Measure Summary'!C91, " ")</f>
        <v xml:space="preserve"> </v>
      </c>
    </row>
    <row r="112" spans="5:6" x14ac:dyDescent="0.25">
      <c r="E112" s="53">
        <f>'Portfolio Composition'!B98</f>
        <v>0</v>
      </c>
      <c r="F112" s="55" t="str">
        <f>IF(AND(ISNUMBER('Portfolio Composition'!F98), ISNUMBER('Measure Summary'!C92)), 'Portfolio Composition'!F98 * 'Measure Summary'!C92, " ")</f>
        <v xml:space="preserve"> </v>
      </c>
    </row>
    <row r="113" spans="5:6" x14ac:dyDescent="0.25">
      <c r="E113" s="53">
        <f>'Portfolio Composition'!B99</f>
        <v>0</v>
      </c>
      <c r="F113" s="55" t="str">
        <f>IF(AND(ISNUMBER('Portfolio Composition'!F99), ISNUMBER('Measure Summary'!C93)), 'Portfolio Composition'!F99 * 'Measure Summary'!C93, " ")</f>
        <v xml:space="preserve"> </v>
      </c>
    </row>
    <row r="114" spans="5:6" x14ac:dyDescent="0.25">
      <c r="E114" s="53">
        <f>'Portfolio Composition'!B100</f>
        <v>0</v>
      </c>
      <c r="F114" s="55" t="str">
        <f>IF(AND(ISNUMBER('Portfolio Composition'!F100), ISNUMBER('Measure Summary'!C94)), 'Portfolio Composition'!F100 * 'Measure Summary'!C94, " ")</f>
        <v xml:space="preserve"> </v>
      </c>
    </row>
    <row r="115" spans="5:6" x14ac:dyDescent="0.25">
      <c r="E115" s="53">
        <f>'Portfolio Composition'!B101</f>
        <v>0</v>
      </c>
      <c r="F115" s="55" t="str">
        <f>IF(AND(ISNUMBER('Portfolio Composition'!F101), ISNUMBER('Measure Summary'!C95)), 'Portfolio Composition'!F101 * 'Measure Summary'!C95, " ")</f>
        <v xml:space="preserve"> </v>
      </c>
    </row>
    <row r="116" spans="5:6" x14ac:dyDescent="0.25">
      <c r="E116" s="53">
        <f>'Portfolio Composition'!B102</f>
        <v>0</v>
      </c>
      <c r="F116" s="55" t="str">
        <f>IF(AND(ISNUMBER('Portfolio Composition'!F102), ISNUMBER('Measure Summary'!C96)), 'Portfolio Composition'!F102 * 'Measure Summary'!C96, " ")</f>
        <v xml:space="preserve"> </v>
      </c>
    </row>
    <row r="117" spans="5:6" x14ac:dyDescent="0.25">
      <c r="E117" s="53">
        <f>'Portfolio Composition'!B103</f>
        <v>0</v>
      </c>
      <c r="F117" s="55" t="str">
        <f>IF(AND(ISNUMBER('Portfolio Composition'!F103), ISNUMBER('Measure Summary'!C97)), 'Portfolio Composition'!F103 * 'Measure Summary'!C97, " ")</f>
        <v xml:space="preserve"> </v>
      </c>
    </row>
    <row r="118" spans="5:6" x14ac:dyDescent="0.25">
      <c r="E118" s="53">
        <f>'Portfolio Composition'!B104</f>
        <v>0</v>
      </c>
      <c r="F118" s="55" t="str">
        <f>IF(AND(ISNUMBER('Portfolio Composition'!F104), ISNUMBER('Measure Summary'!C98)), 'Portfolio Composition'!F104 * 'Measure Summary'!C98, " ")</f>
        <v xml:space="preserve"> </v>
      </c>
    </row>
    <row r="119" spans="5:6" x14ac:dyDescent="0.25">
      <c r="E119" s="53">
        <f>'Portfolio Composition'!B105</f>
        <v>0</v>
      </c>
      <c r="F119" s="55" t="str">
        <f>IF(AND(ISNUMBER('Portfolio Composition'!F105), ISNUMBER('Measure Summary'!C99)), 'Portfolio Composition'!F105 * 'Measure Summary'!C99, " ")</f>
        <v xml:space="preserve"> </v>
      </c>
    </row>
    <row r="120" spans="5:6" x14ac:dyDescent="0.25">
      <c r="E120" s="53">
        <f>'Portfolio Composition'!B106</f>
        <v>0</v>
      </c>
      <c r="F120" s="55" t="str">
        <f>IF(AND(ISNUMBER('Portfolio Composition'!F106), ISNUMBER('Measure Summary'!C100)), 'Portfolio Composition'!F106 * 'Measure Summary'!C100, " ")</f>
        <v xml:space="preserve"> </v>
      </c>
    </row>
    <row r="121" spans="5:6" x14ac:dyDescent="0.25">
      <c r="E121" s="53">
        <f>'Portfolio Composition'!B107</f>
        <v>0</v>
      </c>
      <c r="F121" s="55" t="str">
        <f>IF(AND(ISNUMBER('Portfolio Composition'!F107), ISNUMBER('Measure Summary'!C101)), 'Portfolio Composition'!F107 * 'Measure Summary'!C101, " ")</f>
        <v xml:space="preserve"> </v>
      </c>
    </row>
    <row r="122" spans="5:6" x14ac:dyDescent="0.25">
      <c r="E122" s="53">
        <f>'Portfolio Composition'!B108</f>
        <v>0</v>
      </c>
      <c r="F122" s="55" t="str">
        <f>IF(AND(ISNUMBER('Portfolio Composition'!F108), ISNUMBER('Measure Summary'!C102)), 'Portfolio Composition'!F108 * 'Measure Summary'!C102, " ")</f>
        <v xml:space="preserve"> </v>
      </c>
    </row>
    <row r="123" spans="5:6" x14ac:dyDescent="0.25">
      <c r="E123" s="53">
        <f>'Portfolio Composition'!B109</f>
        <v>0</v>
      </c>
      <c r="F123" s="55" t="str">
        <f>IF(AND(ISNUMBER('Portfolio Composition'!F109), ISNUMBER('Measure Summary'!C103)), 'Portfolio Composition'!F109 * 'Measure Summary'!C103, " ")</f>
        <v xml:space="preserve"> </v>
      </c>
    </row>
    <row r="124" spans="5:6" x14ac:dyDescent="0.25">
      <c r="E124" s="53">
        <f>'Portfolio Composition'!B110</f>
        <v>0</v>
      </c>
      <c r="F124" s="55" t="str">
        <f>IF(AND(ISNUMBER('Portfolio Composition'!F110), ISNUMBER('Measure Summary'!C104)), 'Portfolio Composition'!F110 * 'Measure Summary'!C104, " ")</f>
        <v xml:space="preserve"> </v>
      </c>
    </row>
    <row r="125" spans="5:6" x14ac:dyDescent="0.25">
      <c r="E125" s="53">
        <f>'Portfolio Composition'!B111</f>
        <v>0</v>
      </c>
      <c r="F125" s="55" t="str">
        <f>IF(AND(ISNUMBER('Portfolio Composition'!F111), ISNUMBER('Measure Summary'!C105)), 'Portfolio Composition'!F111 * 'Measure Summary'!C105, " ")</f>
        <v xml:space="preserve"> </v>
      </c>
    </row>
    <row r="126" spans="5:6" x14ac:dyDescent="0.25">
      <c r="E126" s="53">
        <f>'Portfolio Composition'!B112</f>
        <v>0</v>
      </c>
      <c r="F126" s="55" t="str">
        <f>IF(AND(ISNUMBER('Portfolio Composition'!F112), ISNUMBER('Measure Summary'!C106)), 'Portfolio Composition'!F112 * 'Measure Summary'!C106, " ")</f>
        <v xml:space="preserve"> </v>
      </c>
    </row>
    <row r="127" spans="5:6" x14ac:dyDescent="0.25">
      <c r="E127" s="53">
        <f>'Portfolio Composition'!B113</f>
        <v>0</v>
      </c>
      <c r="F127" s="55" t="str">
        <f>IF(AND(ISNUMBER('Portfolio Composition'!F113), ISNUMBER('Measure Summary'!C107)), 'Portfolio Composition'!F113 * 'Measure Summary'!C107, " ")</f>
        <v xml:space="preserve"> </v>
      </c>
    </row>
    <row r="128" spans="5:6" x14ac:dyDescent="0.25">
      <c r="E128" s="53">
        <f>'Portfolio Composition'!B114</f>
        <v>0</v>
      </c>
      <c r="F128" s="55" t="str">
        <f>IF(AND(ISNUMBER('Portfolio Composition'!F114), ISNUMBER('Measure Summary'!C108)), 'Portfolio Composition'!F114 * 'Measure Summary'!C108, " ")</f>
        <v xml:space="preserve"> </v>
      </c>
    </row>
    <row r="129" spans="5:6" x14ac:dyDescent="0.25">
      <c r="E129" s="53">
        <f>'Portfolio Composition'!B115</f>
        <v>0</v>
      </c>
      <c r="F129" s="55" t="str">
        <f>IF(AND(ISNUMBER('Portfolio Composition'!F115), ISNUMBER('Measure Summary'!C109)), 'Portfolio Composition'!F115 * 'Measure Summary'!C109, " ")</f>
        <v xml:space="preserve"> </v>
      </c>
    </row>
    <row r="130" spans="5:6" x14ac:dyDescent="0.25">
      <c r="E130" s="53">
        <f>'Portfolio Composition'!B116</f>
        <v>0</v>
      </c>
      <c r="F130" s="55" t="str">
        <f>IF(AND(ISNUMBER('Portfolio Composition'!F116), ISNUMBER('Measure Summary'!C110)), 'Portfolio Composition'!F116 * 'Measure Summary'!C110, " ")</f>
        <v xml:space="preserve"> </v>
      </c>
    </row>
    <row r="131" spans="5:6" x14ac:dyDescent="0.25">
      <c r="E131" s="53">
        <f>'Portfolio Composition'!B117</f>
        <v>0</v>
      </c>
      <c r="F131" s="55" t="str">
        <f>IF(AND(ISNUMBER('Portfolio Composition'!F117), ISNUMBER('Measure Summary'!C111)), 'Portfolio Composition'!F117 * 'Measure Summary'!C111, " ")</f>
        <v xml:space="preserve"> </v>
      </c>
    </row>
    <row r="132" spans="5:6" x14ac:dyDescent="0.25">
      <c r="E132" s="53">
        <f>'Portfolio Composition'!B118</f>
        <v>0</v>
      </c>
      <c r="F132" s="55" t="str">
        <f>IF(AND(ISNUMBER('Portfolio Composition'!F118), ISNUMBER('Measure Summary'!C112)), 'Portfolio Composition'!F118 * 'Measure Summary'!C112, " ")</f>
        <v xml:space="preserve"> </v>
      </c>
    </row>
    <row r="133" spans="5:6" x14ac:dyDescent="0.25">
      <c r="E133" s="53">
        <f>'Portfolio Composition'!B119</f>
        <v>0</v>
      </c>
      <c r="F133" s="55" t="str">
        <f>IF(AND(ISNUMBER('Portfolio Composition'!F119), ISNUMBER('Measure Summary'!C113)), 'Portfolio Composition'!F119 * 'Measure Summary'!C113, " ")</f>
        <v xml:space="preserve"> </v>
      </c>
    </row>
    <row r="134" spans="5:6" x14ac:dyDescent="0.25">
      <c r="E134" s="53">
        <f>'Portfolio Composition'!B120</f>
        <v>0</v>
      </c>
      <c r="F134" s="55" t="str">
        <f>IF(AND(ISNUMBER('Portfolio Composition'!F120), ISNUMBER('Measure Summary'!C114)), 'Portfolio Composition'!F120 * 'Measure Summary'!C114, " ")</f>
        <v xml:space="preserve"> </v>
      </c>
    </row>
    <row r="135" spans="5:6" x14ac:dyDescent="0.25">
      <c r="E135" s="53">
        <f>'Portfolio Composition'!B121</f>
        <v>0</v>
      </c>
      <c r="F135" s="55" t="str">
        <f>IF(AND(ISNUMBER('Portfolio Composition'!F121), ISNUMBER('Measure Summary'!C115)), 'Portfolio Composition'!F121 * 'Measure Summary'!C115, " ")</f>
        <v xml:space="preserve"> </v>
      </c>
    </row>
    <row r="136" spans="5:6" x14ac:dyDescent="0.25">
      <c r="E136" s="53">
        <f>'Portfolio Composition'!B122</f>
        <v>0</v>
      </c>
      <c r="F136" s="55" t="str">
        <f>IF(AND(ISNUMBER('Portfolio Composition'!F122), ISNUMBER('Measure Summary'!C116)), 'Portfolio Composition'!F122 * 'Measure Summary'!C116, " ")</f>
        <v xml:space="preserve"> </v>
      </c>
    </row>
    <row r="137" spans="5:6" x14ac:dyDescent="0.25">
      <c r="E137" s="53">
        <f>'Portfolio Composition'!B123</f>
        <v>0</v>
      </c>
      <c r="F137" s="55" t="str">
        <f>IF(AND(ISNUMBER('Portfolio Composition'!F123), ISNUMBER('Measure Summary'!C117)), 'Portfolio Composition'!F123 * 'Measure Summary'!C117, " ")</f>
        <v xml:space="preserve"> </v>
      </c>
    </row>
    <row r="138" spans="5:6" x14ac:dyDescent="0.25">
      <c r="E138" s="53">
        <f>'Portfolio Composition'!B124</f>
        <v>0</v>
      </c>
      <c r="F138" s="55" t="str">
        <f>IF(AND(ISNUMBER('Portfolio Composition'!F124), ISNUMBER('Measure Summary'!C118)), 'Portfolio Composition'!F124 * 'Measure Summary'!C118, " ")</f>
        <v xml:space="preserve"> </v>
      </c>
    </row>
    <row r="139" spans="5:6" x14ac:dyDescent="0.25">
      <c r="E139" s="53">
        <f>'Portfolio Composition'!B125</f>
        <v>0</v>
      </c>
      <c r="F139" s="55" t="str">
        <f>IF(AND(ISNUMBER('Portfolio Composition'!F125), ISNUMBER('Measure Summary'!C119)), 'Portfolio Composition'!F125 * 'Measure Summary'!C119, " ")</f>
        <v xml:space="preserve"> </v>
      </c>
    </row>
    <row r="140" spans="5:6" x14ac:dyDescent="0.25">
      <c r="E140" s="53">
        <f>'Portfolio Composition'!B126</f>
        <v>0</v>
      </c>
      <c r="F140" s="55" t="str">
        <f>IF(AND(ISNUMBER('Portfolio Composition'!F126), ISNUMBER('Measure Summary'!C120)), 'Portfolio Composition'!F126 * 'Measure Summary'!C120, " ")</f>
        <v xml:space="preserve"> </v>
      </c>
    </row>
    <row r="141" spans="5:6" x14ac:dyDescent="0.25">
      <c r="E141" s="53">
        <f>'Portfolio Composition'!B127</f>
        <v>0</v>
      </c>
      <c r="F141" s="55" t="str">
        <f>IF(AND(ISNUMBER('Portfolio Composition'!F127), ISNUMBER('Measure Summary'!C121)), 'Portfolio Composition'!F127 * 'Measure Summary'!C121, " ")</f>
        <v xml:space="preserve"> </v>
      </c>
    </row>
    <row r="142" spans="5:6" x14ac:dyDescent="0.25">
      <c r="E142" s="53">
        <f>'Portfolio Composition'!B128</f>
        <v>0</v>
      </c>
      <c r="F142" s="55" t="str">
        <f>IF(AND(ISNUMBER('Portfolio Composition'!F128), ISNUMBER('Measure Summary'!C122)), 'Portfolio Composition'!F128 * 'Measure Summary'!C122, " ")</f>
        <v xml:space="preserve"> </v>
      </c>
    </row>
    <row r="143" spans="5:6" x14ac:dyDescent="0.25">
      <c r="E143" s="53">
        <f>'Portfolio Composition'!B129</f>
        <v>0</v>
      </c>
      <c r="F143" s="55" t="str">
        <f>IF(AND(ISNUMBER('Portfolio Composition'!F129), ISNUMBER('Measure Summary'!C123)), 'Portfolio Composition'!F129 * 'Measure Summary'!C123, " ")</f>
        <v xml:space="preserve"> </v>
      </c>
    </row>
    <row r="144" spans="5:6" x14ac:dyDescent="0.25">
      <c r="E144" s="53">
        <f>'Portfolio Composition'!B130</f>
        <v>0</v>
      </c>
      <c r="F144" s="55" t="str">
        <f>IF(AND(ISNUMBER('Portfolio Composition'!F130), ISNUMBER('Measure Summary'!C124)), 'Portfolio Composition'!F130 * 'Measure Summary'!C124, " ")</f>
        <v xml:space="preserve"> </v>
      </c>
    </row>
    <row r="145" spans="5:6" x14ac:dyDescent="0.25">
      <c r="E145" s="53">
        <f>'Portfolio Composition'!B131</f>
        <v>0</v>
      </c>
      <c r="F145" s="55" t="str">
        <f>IF(AND(ISNUMBER('Portfolio Composition'!F131), ISNUMBER('Measure Summary'!C125)), 'Portfolio Composition'!F131 * 'Measure Summary'!C125, " ")</f>
        <v xml:space="preserve"> </v>
      </c>
    </row>
    <row r="146" spans="5:6" x14ac:dyDescent="0.25">
      <c r="E146" s="53">
        <f>'Portfolio Composition'!B132</f>
        <v>0</v>
      </c>
      <c r="F146" s="55" t="str">
        <f>IF(AND(ISNUMBER('Portfolio Composition'!F132), ISNUMBER('Measure Summary'!C126)), 'Portfolio Composition'!F132 * 'Measure Summary'!C126, " ")</f>
        <v xml:space="preserve"> </v>
      </c>
    </row>
    <row r="147" spans="5:6" x14ac:dyDescent="0.25">
      <c r="E147" s="53">
        <f>'Portfolio Composition'!B133</f>
        <v>0</v>
      </c>
      <c r="F147" s="55" t="str">
        <f>IF(AND(ISNUMBER('Portfolio Composition'!F133), ISNUMBER('Measure Summary'!C127)), 'Portfolio Composition'!F133 * 'Measure Summary'!C127, " ")</f>
        <v xml:space="preserve"> </v>
      </c>
    </row>
    <row r="148" spans="5:6" x14ac:dyDescent="0.25">
      <c r="E148" s="53">
        <f>'Portfolio Composition'!B134</f>
        <v>0</v>
      </c>
      <c r="F148" s="55" t="str">
        <f>IF(AND(ISNUMBER('Portfolio Composition'!F134), ISNUMBER('Measure Summary'!C128)), 'Portfolio Composition'!F134 * 'Measure Summary'!C128, " ")</f>
        <v xml:space="preserve"> </v>
      </c>
    </row>
    <row r="149" spans="5:6" x14ac:dyDescent="0.25">
      <c r="E149" s="53">
        <f>'Portfolio Composition'!B135</f>
        <v>0</v>
      </c>
      <c r="F149" s="55" t="str">
        <f>IF(AND(ISNUMBER('Portfolio Composition'!F135), ISNUMBER('Measure Summary'!C129)), 'Portfolio Composition'!F135 * 'Measure Summary'!C129, " ")</f>
        <v xml:space="preserve"> </v>
      </c>
    </row>
    <row r="150" spans="5:6" x14ac:dyDescent="0.25">
      <c r="E150" s="53">
        <f>'Portfolio Composition'!B136</f>
        <v>0</v>
      </c>
      <c r="F150" s="55" t="str">
        <f>IF(AND(ISNUMBER('Portfolio Composition'!F136), ISNUMBER('Measure Summary'!C130)), 'Portfolio Composition'!F136 * 'Measure Summary'!C130, " ")</f>
        <v xml:space="preserve"> </v>
      </c>
    </row>
    <row r="151" spans="5:6" x14ac:dyDescent="0.25">
      <c r="E151" s="53">
        <f>'Portfolio Composition'!B137</f>
        <v>0</v>
      </c>
      <c r="F151" s="55" t="str">
        <f>IF(AND(ISNUMBER('Portfolio Composition'!F137), ISNUMBER('Measure Summary'!C131)), 'Portfolio Composition'!F137 * 'Measure Summary'!C131, " ")</f>
        <v xml:space="preserve"> </v>
      </c>
    </row>
    <row r="152" spans="5:6" x14ac:dyDescent="0.25">
      <c r="E152" s="53">
        <f>'Portfolio Composition'!B138</f>
        <v>0</v>
      </c>
      <c r="F152" s="55" t="str">
        <f>IF(AND(ISNUMBER('Portfolio Composition'!F138), ISNUMBER('Measure Summary'!C132)), 'Portfolio Composition'!F138 * 'Measure Summary'!C132, " ")</f>
        <v xml:space="preserve"> </v>
      </c>
    </row>
    <row r="153" spans="5:6" x14ac:dyDescent="0.25">
      <c r="E153" s="53">
        <f>'Portfolio Composition'!B139</f>
        <v>0</v>
      </c>
      <c r="F153" s="55" t="str">
        <f>IF(AND(ISNUMBER('Portfolio Composition'!F139), ISNUMBER('Measure Summary'!C133)), 'Portfolio Composition'!F139 * 'Measure Summary'!C133, " ")</f>
        <v xml:space="preserve"> </v>
      </c>
    </row>
    <row r="154" spans="5:6" x14ac:dyDescent="0.25">
      <c r="E154" s="53">
        <f>'Portfolio Composition'!B140</f>
        <v>0</v>
      </c>
      <c r="F154" s="55" t="str">
        <f>IF(AND(ISNUMBER('Portfolio Composition'!F140), ISNUMBER('Measure Summary'!C134)), 'Portfolio Composition'!F140 * 'Measure Summary'!C134, " ")</f>
        <v xml:space="preserve"> </v>
      </c>
    </row>
    <row r="155" spans="5:6" x14ac:dyDescent="0.25">
      <c r="E155" s="53">
        <f>'Portfolio Composition'!B141</f>
        <v>0</v>
      </c>
      <c r="F155" s="55" t="str">
        <f>IF(AND(ISNUMBER('Portfolio Composition'!F141), ISNUMBER('Measure Summary'!C135)), 'Portfolio Composition'!F141 * 'Measure Summary'!C135, " ")</f>
        <v xml:space="preserve"> </v>
      </c>
    </row>
    <row r="156" spans="5:6" x14ac:dyDescent="0.25">
      <c r="E156" s="53">
        <f>'Portfolio Composition'!B142</f>
        <v>0</v>
      </c>
      <c r="F156" s="55" t="str">
        <f>IF(AND(ISNUMBER('Portfolio Composition'!F142), ISNUMBER('Measure Summary'!C136)), 'Portfolio Composition'!F142 * 'Measure Summary'!C136, " ")</f>
        <v xml:space="preserve"> </v>
      </c>
    </row>
    <row r="157" spans="5:6" x14ac:dyDescent="0.25">
      <c r="E157" s="53">
        <f>'Portfolio Composition'!B143</f>
        <v>0</v>
      </c>
      <c r="F157" s="55" t="str">
        <f>IF(AND(ISNUMBER('Portfolio Composition'!F143), ISNUMBER('Measure Summary'!C137)), 'Portfolio Composition'!F143 * 'Measure Summary'!C137, " ")</f>
        <v xml:space="preserve"> </v>
      </c>
    </row>
    <row r="158" spans="5:6" x14ac:dyDescent="0.25">
      <c r="E158" s="53">
        <f>'Portfolio Composition'!B144</f>
        <v>0</v>
      </c>
      <c r="F158" s="55" t="str">
        <f>IF(AND(ISNUMBER('Portfolio Composition'!F144), ISNUMBER('Measure Summary'!C138)), 'Portfolio Composition'!F144 * 'Measure Summary'!C138, " ")</f>
        <v xml:space="preserve"> </v>
      </c>
    </row>
    <row r="159" spans="5:6" x14ac:dyDescent="0.25">
      <c r="E159" s="53">
        <f>'Portfolio Composition'!B145</f>
        <v>0</v>
      </c>
      <c r="F159" s="55" t="str">
        <f>IF(AND(ISNUMBER('Portfolio Composition'!F145), ISNUMBER('Measure Summary'!C139)), 'Portfolio Composition'!F145 * 'Measure Summary'!C139, " ")</f>
        <v xml:space="preserve"> </v>
      </c>
    </row>
    <row r="160" spans="5:6" x14ac:dyDescent="0.25">
      <c r="E160" s="53">
        <f>'Portfolio Composition'!B146</f>
        <v>0</v>
      </c>
      <c r="F160" s="55" t="str">
        <f>IF(AND(ISNUMBER('Portfolio Composition'!F146), ISNUMBER('Measure Summary'!C140)), 'Portfolio Composition'!F146 * 'Measure Summary'!C140, " ")</f>
        <v xml:space="preserve"> </v>
      </c>
    </row>
    <row r="161" spans="5:6" x14ac:dyDescent="0.25">
      <c r="E161" s="53">
        <f>'Portfolio Composition'!B147</f>
        <v>0</v>
      </c>
      <c r="F161" s="55" t="str">
        <f>IF(AND(ISNUMBER('Portfolio Composition'!F147), ISNUMBER('Measure Summary'!C141)), 'Portfolio Composition'!F147 * 'Measure Summary'!C141, " ")</f>
        <v xml:space="preserve"> </v>
      </c>
    </row>
    <row r="162" spans="5:6" x14ac:dyDescent="0.25">
      <c r="E162" s="53">
        <f>'Portfolio Composition'!B148</f>
        <v>0</v>
      </c>
      <c r="F162" s="55" t="str">
        <f>IF(AND(ISNUMBER('Portfolio Composition'!F148), ISNUMBER('Measure Summary'!C142)), 'Portfolio Composition'!F148 * 'Measure Summary'!C142, " ")</f>
        <v xml:space="preserve"> </v>
      </c>
    </row>
    <row r="163" spans="5:6" x14ac:dyDescent="0.25">
      <c r="E163" s="53">
        <f>'Portfolio Composition'!B149</f>
        <v>0</v>
      </c>
      <c r="F163" s="55" t="str">
        <f>IF(AND(ISNUMBER('Portfolio Composition'!F149), ISNUMBER('Measure Summary'!C143)), 'Portfolio Composition'!F149 * 'Measure Summary'!C143, " ")</f>
        <v xml:space="preserve"> </v>
      </c>
    </row>
    <row r="164" spans="5:6" x14ac:dyDescent="0.25">
      <c r="E164" s="53">
        <f>'Portfolio Composition'!B150</f>
        <v>0</v>
      </c>
      <c r="F164" s="55" t="str">
        <f>IF(AND(ISNUMBER('Portfolio Composition'!F150), ISNUMBER('Measure Summary'!C144)), 'Portfolio Composition'!F150 * 'Measure Summary'!C144, " ")</f>
        <v xml:space="preserve"> </v>
      </c>
    </row>
    <row r="165" spans="5:6" x14ac:dyDescent="0.25">
      <c r="E165" s="53">
        <f>'Portfolio Composition'!B151</f>
        <v>0</v>
      </c>
      <c r="F165" s="55" t="str">
        <f>IF(AND(ISNUMBER('Portfolio Composition'!F151), ISNUMBER('Measure Summary'!C145)), 'Portfolio Composition'!F151 * 'Measure Summary'!C145, " ")</f>
        <v xml:space="preserve"> </v>
      </c>
    </row>
    <row r="166" spans="5:6" x14ac:dyDescent="0.25">
      <c r="E166" s="53">
        <f>'Portfolio Composition'!B152</f>
        <v>0</v>
      </c>
      <c r="F166" s="55" t="str">
        <f>IF(AND(ISNUMBER('Portfolio Composition'!F152), ISNUMBER('Measure Summary'!C146)), 'Portfolio Composition'!F152 * 'Measure Summary'!C146, " ")</f>
        <v xml:space="preserve"> </v>
      </c>
    </row>
    <row r="167" spans="5:6" x14ac:dyDescent="0.25">
      <c r="E167" s="53">
        <f>'Portfolio Composition'!B153</f>
        <v>0</v>
      </c>
      <c r="F167" s="55" t="str">
        <f>IF(AND(ISNUMBER('Portfolio Composition'!F153), ISNUMBER('Measure Summary'!C147)), 'Portfolio Composition'!F153 * 'Measure Summary'!C147, " ")</f>
        <v xml:space="preserve"> </v>
      </c>
    </row>
    <row r="168" spans="5:6" x14ac:dyDescent="0.25">
      <c r="E168" s="53">
        <f>'Portfolio Composition'!B154</f>
        <v>0</v>
      </c>
      <c r="F168" s="55" t="str">
        <f>IF(AND(ISNUMBER('Portfolio Composition'!F154), ISNUMBER('Measure Summary'!C148)), 'Portfolio Composition'!F154 * 'Measure Summary'!C148, " ")</f>
        <v xml:space="preserve"> </v>
      </c>
    </row>
    <row r="169" spans="5:6" x14ac:dyDescent="0.25">
      <c r="E169" s="53">
        <f>'Portfolio Composition'!B155</f>
        <v>0</v>
      </c>
      <c r="F169" s="55" t="str">
        <f>IF(AND(ISNUMBER('Portfolio Composition'!F155), ISNUMBER('Measure Summary'!C149)), 'Portfolio Composition'!F155 * 'Measure Summary'!C149, " ")</f>
        <v xml:space="preserve"> </v>
      </c>
    </row>
    <row r="170" spans="5:6" x14ac:dyDescent="0.25">
      <c r="E170" s="53">
        <f>'Portfolio Composition'!B156</f>
        <v>0</v>
      </c>
      <c r="F170" s="55" t="str">
        <f>IF(AND(ISNUMBER('Portfolio Composition'!F156), ISNUMBER('Measure Summary'!C150)), 'Portfolio Composition'!F156 * 'Measure Summary'!C150, " ")</f>
        <v xml:space="preserve"> </v>
      </c>
    </row>
    <row r="171" spans="5:6" x14ac:dyDescent="0.25">
      <c r="E171" s="53">
        <f>'Portfolio Composition'!B157</f>
        <v>0</v>
      </c>
      <c r="F171" s="55" t="str">
        <f>IF(AND(ISNUMBER('Portfolio Composition'!F157), ISNUMBER('Measure Summary'!C151)), 'Portfolio Composition'!F157 * 'Measure Summary'!C151, " ")</f>
        <v xml:space="preserve"> </v>
      </c>
    </row>
    <row r="172" spans="5:6" x14ac:dyDescent="0.25">
      <c r="E172" s="53">
        <f>'Portfolio Composition'!B158</f>
        <v>0</v>
      </c>
      <c r="F172" s="55" t="str">
        <f>IF(AND(ISNUMBER('Portfolio Composition'!F158), ISNUMBER('Measure Summary'!C152)), 'Portfolio Composition'!F158 * 'Measure Summary'!C152, " ")</f>
        <v xml:space="preserve"> </v>
      </c>
    </row>
    <row r="173" spans="5:6" x14ac:dyDescent="0.25">
      <c r="E173" s="53">
        <f>'Portfolio Composition'!B159</f>
        <v>0</v>
      </c>
      <c r="F173" s="55" t="str">
        <f>IF(AND(ISNUMBER('Portfolio Composition'!F159), ISNUMBER('Measure Summary'!C153)), 'Portfolio Composition'!F159 * 'Measure Summary'!C153, " ")</f>
        <v xml:space="preserve"> </v>
      </c>
    </row>
    <row r="174" spans="5:6" x14ac:dyDescent="0.25">
      <c r="E174" s="53">
        <f>'Portfolio Composition'!B160</f>
        <v>0</v>
      </c>
      <c r="F174" s="55" t="str">
        <f>IF(AND(ISNUMBER('Portfolio Composition'!F160), ISNUMBER('Measure Summary'!C154)), 'Portfolio Composition'!F160 * 'Measure Summary'!C154, " ")</f>
        <v xml:space="preserve"> </v>
      </c>
    </row>
    <row r="175" spans="5:6" x14ac:dyDescent="0.25">
      <c r="E175" s="53">
        <f>'Portfolio Composition'!B161</f>
        <v>0</v>
      </c>
      <c r="F175" s="55" t="str">
        <f>IF(AND(ISNUMBER('Portfolio Composition'!F161), ISNUMBER('Measure Summary'!C155)), 'Portfolio Composition'!F161 * 'Measure Summary'!C155, " ")</f>
        <v xml:space="preserve"> </v>
      </c>
    </row>
    <row r="176" spans="5:6" x14ac:dyDescent="0.25">
      <c r="E176" s="53">
        <f>'Portfolio Composition'!B162</f>
        <v>0</v>
      </c>
      <c r="F176" s="55" t="str">
        <f>IF(AND(ISNUMBER('Portfolio Composition'!F162), ISNUMBER('Measure Summary'!C156)), 'Portfolio Composition'!F162 * 'Measure Summary'!C156, " ")</f>
        <v xml:space="preserve"> </v>
      </c>
    </row>
    <row r="177" spans="5:6" x14ac:dyDescent="0.25">
      <c r="E177" s="53">
        <f>'Portfolio Composition'!B163</f>
        <v>0</v>
      </c>
      <c r="F177" s="55" t="str">
        <f>IF(AND(ISNUMBER('Portfolio Composition'!F163), ISNUMBER('Measure Summary'!C157)), 'Portfolio Composition'!F163 * 'Measure Summary'!C157, " ")</f>
        <v xml:space="preserve"> </v>
      </c>
    </row>
    <row r="178" spans="5:6" x14ac:dyDescent="0.25">
      <c r="E178" s="53">
        <f>'Portfolio Composition'!B164</f>
        <v>0</v>
      </c>
      <c r="F178" s="55" t="str">
        <f>IF(AND(ISNUMBER('Portfolio Composition'!F164), ISNUMBER('Measure Summary'!C158)), 'Portfolio Composition'!F164 * 'Measure Summary'!C158, " ")</f>
        <v xml:space="preserve"> </v>
      </c>
    </row>
    <row r="179" spans="5:6" x14ac:dyDescent="0.25">
      <c r="E179" s="53">
        <f>'Portfolio Composition'!B165</f>
        <v>0</v>
      </c>
      <c r="F179" s="55" t="str">
        <f>IF(AND(ISNUMBER('Portfolio Composition'!F165), ISNUMBER('Measure Summary'!C159)), 'Portfolio Composition'!F165 * 'Measure Summary'!C159, " ")</f>
        <v xml:space="preserve"> </v>
      </c>
    </row>
    <row r="180" spans="5:6" x14ac:dyDescent="0.25">
      <c r="E180" s="53">
        <f>'Portfolio Composition'!B166</f>
        <v>0</v>
      </c>
      <c r="F180" s="55" t="str">
        <f>IF(AND(ISNUMBER('Portfolio Composition'!F166), ISNUMBER('Measure Summary'!C160)), 'Portfolio Composition'!F166 * 'Measure Summary'!C160, " ")</f>
        <v xml:space="preserve"> </v>
      </c>
    </row>
    <row r="181" spans="5:6" x14ac:dyDescent="0.25">
      <c r="E181" s="53">
        <f>'Portfolio Composition'!B167</f>
        <v>0</v>
      </c>
      <c r="F181" s="55" t="str">
        <f>IF(AND(ISNUMBER('Portfolio Composition'!F167), ISNUMBER('Measure Summary'!C161)), 'Portfolio Composition'!F167 * 'Measure Summary'!C161, " ")</f>
        <v xml:space="preserve"> </v>
      </c>
    </row>
    <row r="182" spans="5:6" x14ac:dyDescent="0.25">
      <c r="E182" s="53">
        <f>'Portfolio Composition'!B168</f>
        <v>0</v>
      </c>
      <c r="F182" s="55" t="str">
        <f>IF(AND(ISNUMBER('Portfolio Composition'!F168), ISNUMBER('Measure Summary'!C162)), 'Portfolio Composition'!F168 * 'Measure Summary'!C162, " ")</f>
        <v xml:space="preserve"> </v>
      </c>
    </row>
    <row r="183" spans="5:6" x14ac:dyDescent="0.25">
      <c r="E183" s="53">
        <f>'Portfolio Composition'!B169</f>
        <v>0</v>
      </c>
      <c r="F183" s="55" t="str">
        <f>IF(AND(ISNUMBER('Portfolio Composition'!F169), ISNUMBER('Measure Summary'!C163)), 'Portfolio Composition'!F169 * 'Measure Summary'!C163, " ")</f>
        <v xml:space="preserve"> </v>
      </c>
    </row>
    <row r="184" spans="5:6" x14ac:dyDescent="0.25">
      <c r="E184" s="53">
        <f>'Portfolio Composition'!B170</f>
        <v>0</v>
      </c>
      <c r="F184" s="55" t="str">
        <f>IF(AND(ISNUMBER('Portfolio Composition'!F170), ISNUMBER('Measure Summary'!C164)), 'Portfolio Composition'!F170 * 'Measure Summary'!C164, " ")</f>
        <v xml:space="preserve"> </v>
      </c>
    </row>
    <row r="185" spans="5:6" x14ac:dyDescent="0.25">
      <c r="E185" s="53">
        <f>'Portfolio Composition'!B171</f>
        <v>0</v>
      </c>
      <c r="F185" s="55" t="str">
        <f>IF(AND(ISNUMBER('Portfolio Composition'!F171), ISNUMBER('Measure Summary'!C165)), 'Portfolio Composition'!F171 * 'Measure Summary'!C165, " ")</f>
        <v xml:space="preserve"> </v>
      </c>
    </row>
    <row r="186" spans="5:6" x14ac:dyDescent="0.25">
      <c r="E186" s="53">
        <f>'Portfolio Composition'!B172</f>
        <v>0</v>
      </c>
      <c r="F186" s="55" t="str">
        <f>IF(AND(ISNUMBER('Portfolio Composition'!F172), ISNUMBER('Measure Summary'!C166)), 'Portfolio Composition'!F172 * 'Measure Summary'!C166, " ")</f>
        <v xml:space="preserve"> </v>
      </c>
    </row>
    <row r="187" spans="5:6" x14ac:dyDescent="0.25">
      <c r="E187" s="53">
        <f>'Portfolio Composition'!B173</f>
        <v>0</v>
      </c>
      <c r="F187" s="55" t="str">
        <f>IF(AND(ISNUMBER('Portfolio Composition'!F173), ISNUMBER('Measure Summary'!C167)), 'Portfolio Composition'!F173 * 'Measure Summary'!C167, " ")</f>
        <v xml:space="preserve"> </v>
      </c>
    </row>
    <row r="188" spans="5:6" x14ac:dyDescent="0.25">
      <c r="E188" s="53">
        <f>'Portfolio Composition'!B174</f>
        <v>0</v>
      </c>
      <c r="F188" s="55" t="str">
        <f>IF(AND(ISNUMBER('Portfolio Composition'!F174), ISNUMBER('Measure Summary'!C168)), 'Portfolio Composition'!F174 * 'Measure Summary'!C168, " ")</f>
        <v xml:space="preserve"> </v>
      </c>
    </row>
    <row r="189" spans="5:6" x14ac:dyDescent="0.25">
      <c r="E189" s="53">
        <f>'Portfolio Composition'!B175</f>
        <v>0</v>
      </c>
      <c r="F189" s="55" t="str">
        <f>IF(AND(ISNUMBER('Portfolio Composition'!F175), ISNUMBER('Measure Summary'!C169)), 'Portfolio Composition'!F175 * 'Measure Summary'!C169, " ")</f>
        <v xml:space="preserve"> </v>
      </c>
    </row>
    <row r="190" spans="5:6" x14ac:dyDescent="0.25">
      <c r="E190" s="53">
        <f>'Portfolio Composition'!B176</f>
        <v>0</v>
      </c>
      <c r="F190" s="55" t="str">
        <f>IF(AND(ISNUMBER('Portfolio Composition'!F176), ISNUMBER('Measure Summary'!C170)), 'Portfolio Composition'!F176 * 'Measure Summary'!C170, " ")</f>
        <v xml:space="preserve"> </v>
      </c>
    </row>
    <row r="191" spans="5:6" x14ac:dyDescent="0.25">
      <c r="E191" s="53">
        <f>'Portfolio Composition'!B177</f>
        <v>0</v>
      </c>
      <c r="F191" s="55" t="str">
        <f>IF(AND(ISNUMBER('Portfolio Composition'!F177), ISNUMBER('Measure Summary'!C171)), 'Portfolio Composition'!F177 * 'Measure Summary'!C171, " ")</f>
        <v xml:space="preserve"> </v>
      </c>
    </row>
    <row r="192" spans="5:6" x14ac:dyDescent="0.25">
      <c r="E192" s="53">
        <f>'Portfolio Composition'!B178</f>
        <v>0</v>
      </c>
      <c r="F192" s="55" t="str">
        <f>IF(AND(ISNUMBER('Portfolio Composition'!F178), ISNUMBER('Measure Summary'!C172)), 'Portfolio Composition'!F178 * 'Measure Summary'!C172, " ")</f>
        <v xml:space="preserve"> </v>
      </c>
    </row>
    <row r="193" spans="5:6" x14ac:dyDescent="0.25">
      <c r="E193" s="53">
        <f>'Portfolio Composition'!B179</f>
        <v>0</v>
      </c>
      <c r="F193" s="55" t="str">
        <f>IF(AND(ISNUMBER('Portfolio Composition'!F179), ISNUMBER('Measure Summary'!C173)), 'Portfolio Composition'!F179 * 'Measure Summary'!C173, " ")</f>
        <v xml:space="preserve"> </v>
      </c>
    </row>
    <row r="194" spans="5:6" x14ac:dyDescent="0.25">
      <c r="E194" s="53">
        <f>'Portfolio Composition'!B180</f>
        <v>0</v>
      </c>
      <c r="F194" s="55" t="str">
        <f>IF(AND(ISNUMBER('Portfolio Composition'!F180), ISNUMBER('Measure Summary'!C174)), 'Portfolio Composition'!F180 * 'Measure Summary'!C174, " ")</f>
        <v xml:space="preserve"> </v>
      </c>
    </row>
    <row r="195" spans="5:6" x14ac:dyDescent="0.25">
      <c r="E195" s="53">
        <f>'Portfolio Composition'!B181</f>
        <v>0</v>
      </c>
      <c r="F195" s="55" t="str">
        <f>IF(AND(ISNUMBER('Portfolio Composition'!F181), ISNUMBER('Measure Summary'!C175)), 'Portfolio Composition'!F181 * 'Measure Summary'!C175, " ")</f>
        <v xml:space="preserve"> </v>
      </c>
    </row>
    <row r="196" spans="5:6" x14ac:dyDescent="0.25">
      <c r="E196" s="53">
        <f>'Portfolio Composition'!B182</f>
        <v>0</v>
      </c>
      <c r="F196" s="55" t="str">
        <f>IF(AND(ISNUMBER('Portfolio Composition'!F182), ISNUMBER('Measure Summary'!C176)), 'Portfolio Composition'!F182 * 'Measure Summary'!C176, " ")</f>
        <v xml:space="preserve"> </v>
      </c>
    </row>
    <row r="197" spans="5:6" x14ac:dyDescent="0.25">
      <c r="E197" s="53">
        <f>'Portfolio Composition'!B183</f>
        <v>0</v>
      </c>
      <c r="F197" s="55" t="str">
        <f>IF(AND(ISNUMBER('Portfolio Composition'!F183), ISNUMBER('Measure Summary'!C177)), 'Portfolio Composition'!F183 * 'Measure Summary'!C177, " ")</f>
        <v xml:space="preserve"> </v>
      </c>
    </row>
    <row r="198" spans="5:6" x14ac:dyDescent="0.25">
      <c r="E198" s="53">
        <f>'Portfolio Composition'!B184</f>
        <v>0</v>
      </c>
      <c r="F198" s="55" t="str">
        <f>IF(AND(ISNUMBER('Portfolio Composition'!F184), ISNUMBER('Measure Summary'!C178)), 'Portfolio Composition'!F184 * 'Measure Summary'!C178, " ")</f>
        <v xml:space="preserve"> </v>
      </c>
    </row>
    <row r="199" spans="5:6" x14ac:dyDescent="0.25">
      <c r="E199" s="53">
        <f>'Portfolio Composition'!B185</f>
        <v>0</v>
      </c>
      <c r="F199" s="55" t="str">
        <f>IF(AND(ISNUMBER('Portfolio Composition'!F185), ISNUMBER('Measure Summary'!C179)), 'Portfolio Composition'!F185 * 'Measure Summary'!C179, " ")</f>
        <v xml:space="preserve"> </v>
      </c>
    </row>
    <row r="200" spans="5:6" x14ac:dyDescent="0.25">
      <c r="E200" s="53">
        <f>'Portfolio Composition'!B186</f>
        <v>0</v>
      </c>
      <c r="F200" s="55" t="str">
        <f>IF(AND(ISNUMBER('Portfolio Composition'!F186), ISNUMBER('Measure Summary'!C180)), 'Portfolio Composition'!F186 * 'Measure Summary'!C180, " ")</f>
        <v xml:space="preserve"> </v>
      </c>
    </row>
    <row r="201" spans="5:6" x14ac:dyDescent="0.25">
      <c r="E201" s="53">
        <f>'Portfolio Composition'!B187</f>
        <v>0</v>
      </c>
      <c r="F201" s="55" t="str">
        <f>IF(AND(ISNUMBER('Portfolio Composition'!F187), ISNUMBER('Measure Summary'!C181)), 'Portfolio Composition'!F187 * 'Measure Summary'!C181, " ")</f>
        <v xml:space="preserve"> </v>
      </c>
    </row>
    <row r="202" spans="5:6" x14ac:dyDescent="0.25">
      <c r="E202" s="53">
        <f>'Portfolio Composition'!B188</f>
        <v>0</v>
      </c>
      <c r="F202" s="55" t="str">
        <f>IF(AND(ISNUMBER('Portfolio Composition'!F188), ISNUMBER('Measure Summary'!C182)), 'Portfolio Composition'!F188 * 'Measure Summary'!C182, " ")</f>
        <v xml:space="preserve"> </v>
      </c>
    </row>
    <row r="203" spans="5:6" x14ac:dyDescent="0.25">
      <c r="E203" s="53">
        <f>'Portfolio Composition'!B189</f>
        <v>0</v>
      </c>
      <c r="F203" s="55" t="str">
        <f>IF(AND(ISNUMBER('Portfolio Composition'!F189), ISNUMBER('Measure Summary'!C183)), 'Portfolio Composition'!F189 * 'Measure Summary'!C183, " ")</f>
        <v xml:space="preserve"> </v>
      </c>
    </row>
    <row r="204" spans="5:6" x14ac:dyDescent="0.25">
      <c r="E204" s="53">
        <f>'Portfolio Composition'!B190</f>
        <v>0</v>
      </c>
      <c r="F204" s="55" t="str">
        <f>IF(AND(ISNUMBER('Portfolio Composition'!F190), ISNUMBER('Measure Summary'!C184)), 'Portfolio Composition'!F190 * 'Measure Summary'!C184, " ")</f>
        <v xml:space="preserve"> </v>
      </c>
    </row>
    <row r="205" spans="5:6" x14ac:dyDescent="0.25">
      <c r="E205" s="53">
        <f>'Portfolio Composition'!B191</f>
        <v>0</v>
      </c>
      <c r="F205" s="55" t="str">
        <f>IF(AND(ISNUMBER('Portfolio Composition'!F191), ISNUMBER('Measure Summary'!C185)), 'Portfolio Composition'!F191 * 'Measure Summary'!C185, " ")</f>
        <v xml:space="preserve"> </v>
      </c>
    </row>
    <row r="206" spans="5:6" x14ac:dyDescent="0.25">
      <c r="E206" s="53">
        <f>'Portfolio Composition'!B192</f>
        <v>0</v>
      </c>
      <c r="F206" s="55" t="str">
        <f>IF(AND(ISNUMBER('Portfolio Composition'!F192), ISNUMBER('Measure Summary'!C186)), 'Portfolio Composition'!F192 * 'Measure Summary'!C186, " ")</f>
        <v xml:space="preserve"> </v>
      </c>
    </row>
    <row r="207" spans="5:6" x14ac:dyDescent="0.25">
      <c r="E207" s="53">
        <f>'Portfolio Composition'!B193</f>
        <v>0</v>
      </c>
      <c r="F207" s="55" t="str">
        <f>IF(AND(ISNUMBER('Portfolio Composition'!F193), ISNUMBER('Measure Summary'!C187)), 'Portfolio Composition'!F193 * 'Measure Summary'!C187, " ")</f>
        <v xml:space="preserve"> </v>
      </c>
    </row>
    <row r="208" spans="5:6" x14ac:dyDescent="0.25">
      <c r="E208" s="53">
        <f>'Portfolio Composition'!B194</f>
        <v>0</v>
      </c>
      <c r="F208" s="55" t="str">
        <f>IF(AND(ISNUMBER('Portfolio Composition'!F194), ISNUMBER('Measure Summary'!C188)), 'Portfolio Composition'!F194 * 'Measure Summary'!C188, " ")</f>
        <v xml:space="preserve"> </v>
      </c>
    </row>
    <row r="209" spans="5:6" x14ac:dyDescent="0.25">
      <c r="E209" s="53">
        <f>'Portfolio Composition'!B195</f>
        <v>0</v>
      </c>
      <c r="F209" s="55" t="str">
        <f>IF(AND(ISNUMBER('Portfolio Composition'!F195), ISNUMBER('Measure Summary'!C189)), 'Portfolio Composition'!F195 * 'Measure Summary'!C189, " ")</f>
        <v xml:space="preserve"> </v>
      </c>
    </row>
    <row r="210" spans="5:6" x14ac:dyDescent="0.25">
      <c r="E210" s="53">
        <f>'Portfolio Composition'!B196</f>
        <v>0</v>
      </c>
      <c r="F210" s="55" t="str">
        <f>IF(AND(ISNUMBER('Portfolio Composition'!F196), ISNUMBER('Measure Summary'!C190)), 'Portfolio Composition'!F196 * 'Measure Summary'!C190, " ")</f>
        <v xml:space="preserve"> </v>
      </c>
    </row>
    <row r="211" spans="5:6" x14ac:dyDescent="0.25">
      <c r="E211" s="53">
        <f>'Portfolio Composition'!B197</f>
        <v>0</v>
      </c>
      <c r="F211" s="55" t="str">
        <f>IF(AND(ISNUMBER('Portfolio Composition'!F197), ISNUMBER('Measure Summary'!C191)), 'Portfolio Composition'!F197 * 'Measure Summary'!C191, " ")</f>
        <v xml:space="preserve"> </v>
      </c>
    </row>
    <row r="212" spans="5:6" x14ac:dyDescent="0.25">
      <c r="E212" s="53">
        <f>'Portfolio Composition'!B198</f>
        <v>0</v>
      </c>
      <c r="F212" s="55" t="str">
        <f>IF(AND(ISNUMBER('Portfolio Composition'!F198), ISNUMBER('Measure Summary'!C192)), 'Portfolio Composition'!F198 * 'Measure Summary'!C192, " ")</f>
        <v xml:space="preserve"> </v>
      </c>
    </row>
    <row r="213" spans="5:6" x14ac:dyDescent="0.25">
      <c r="E213" s="53">
        <f>'Portfolio Composition'!B199</f>
        <v>0</v>
      </c>
      <c r="F213" s="55" t="str">
        <f>IF(AND(ISNUMBER('Portfolio Composition'!F199), ISNUMBER('Measure Summary'!C193)), 'Portfolio Composition'!F199 * 'Measure Summary'!C193, " ")</f>
        <v xml:space="preserve"> </v>
      </c>
    </row>
    <row r="214" spans="5:6" x14ac:dyDescent="0.25">
      <c r="E214" s="53">
        <f>'Portfolio Composition'!B200</f>
        <v>0</v>
      </c>
      <c r="F214" s="55" t="str">
        <f>IF(AND(ISNUMBER('Portfolio Composition'!F200), ISNUMBER('Measure Summary'!C194)), 'Portfolio Composition'!F200 * 'Measure Summary'!C194, " ")</f>
        <v xml:space="preserve"> </v>
      </c>
    </row>
    <row r="215" spans="5:6" x14ac:dyDescent="0.25">
      <c r="E215" s="53">
        <f>'Portfolio Composition'!B201</f>
        <v>0</v>
      </c>
      <c r="F215" s="55" t="str">
        <f>IF(AND(ISNUMBER('Portfolio Composition'!F201), ISNUMBER('Measure Summary'!C195)), 'Portfolio Composition'!F201 * 'Measure Summary'!C195, " ")</f>
        <v xml:space="preserve"> </v>
      </c>
    </row>
    <row r="216" spans="5:6" x14ac:dyDescent="0.25">
      <c r="E216" s="53">
        <f>'Portfolio Composition'!B202</f>
        <v>0</v>
      </c>
      <c r="F216" s="55" t="str">
        <f>IF(AND(ISNUMBER('Portfolio Composition'!F202), ISNUMBER('Measure Summary'!C196)), 'Portfolio Composition'!F202 * 'Measure Summary'!C196, " ")</f>
        <v xml:space="preserve"> </v>
      </c>
    </row>
    <row r="217" spans="5:6" x14ac:dyDescent="0.25">
      <c r="E217" s="53">
        <f>'Portfolio Composition'!B203</f>
        <v>0</v>
      </c>
      <c r="F217" s="55" t="str">
        <f>IF(AND(ISNUMBER('Portfolio Composition'!F203), ISNUMBER('Measure Summary'!C197)), 'Portfolio Composition'!F203 * 'Measure Summary'!C197, " ")</f>
        <v xml:space="preserve"> </v>
      </c>
    </row>
    <row r="218" spans="5:6" x14ac:dyDescent="0.25">
      <c r="E218" s="53">
        <f>'Portfolio Composition'!B204</f>
        <v>0</v>
      </c>
      <c r="F218" s="55" t="str">
        <f>IF(AND(ISNUMBER('Portfolio Composition'!F204), ISNUMBER('Measure Summary'!C198)), 'Portfolio Composition'!F204 * 'Measure Summary'!C198, " ")</f>
        <v xml:space="preserve"> </v>
      </c>
    </row>
    <row r="219" spans="5:6" x14ac:dyDescent="0.25">
      <c r="E219" s="53">
        <f>'Portfolio Composition'!B205</f>
        <v>0</v>
      </c>
      <c r="F219" s="55" t="str">
        <f>IF(AND(ISNUMBER('Portfolio Composition'!F205), ISNUMBER('Measure Summary'!C199)), 'Portfolio Composition'!F205 * 'Measure Summary'!C199, " ")</f>
        <v xml:space="preserve"> </v>
      </c>
    </row>
    <row r="220" spans="5:6" x14ac:dyDescent="0.25">
      <c r="E220" s="53">
        <f>'Portfolio Composition'!B206</f>
        <v>0</v>
      </c>
      <c r="F220" s="55" t="str">
        <f>IF(AND(ISNUMBER('Portfolio Composition'!F206), ISNUMBER('Measure Summary'!C200)), 'Portfolio Composition'!F206 * 'Measure Summary'!C200, " ")</f>
        <v xml:space="preserve"> </v>
      </c>
    </row>
    <row r="221" spans="5:6" x14ac:dyDescent="0.25">
      <c r="E221" s="53">
        <f>'Portfolio Composition'!B207</f>
        <v>0</v>
      </c>
      <c r="F221" s="55" t="str">
        <f>IF(AND(ISNUMBER('Portfolio Composition'!F207), ISNUMBER('Measure Summary'!C201)), 'Portfolio Composition'!F207 * 'Measure Summary'!C201, " ")</f>
        <v xml:space="preserve"> </v>
      </c>
    </row>
    <row r="222" spans="5:6" x14ac:dyDescent="0.25">
      <c r="E222" s="53">
        <f>'Portfolio Composition'!B208</f>
        <v>0</v>
      </c>
      <c r="F222" s="55" t="str">
        <f>IF(AND(ISNUMBER('Portfolio Composition'!F208), ISNUMBER('Measure Summary'!C202)), 'Portfolio Composition'!F208 * 'Measure Summary'!C202, " ")</f>
        <v xml:space="preserve"> </v>
      </c>
    </row>
    <row r="223" spans="5:6" x14ac:dyDescent="0.25">
      <c r="E223" s="53">
        <f>'Portfolio Composition'!B209</f>
        <v>0</v>
      </c>
      <c r="F223" s="55" t="str">
        <f>IF(AND(ISNUMBER('Portfolio Composition'!F209), ISNUMBER('Measure Summary'!C203)), 'Portfolio Composition'!F209 * 'Measure Summary'!C203, " ")</f>
        <v xml:space="preserve"> </v>
      </c>
    </row>
    <row r="224" spans="5:6" x14ac:dyDescent="0.25">
      <c r="E224" s="53">
        <f>'Portfolio Composition'!B210</f>
        <v>0</v>
      </c>
      <c r="F224" s="55" t="str">
        <f>IF(AND(ISNUMBER('Portfolio Composition'!F210), ISNUMBER('Measure Summary'!C204)), 'Portfolio Composition'!F210 * 'Measure Summary'!C204, " ")</f>
        <v xml:space="preserve"> </v>
      </c>
    </row>
    <row r="225" spans="5:6" x14ac:dyDescent="0.25">
      <c r="E225" s="53">
        <f>'Portfolio Composition'!B211</f>
        <v>0</v>
      </c>
      <c r="F225" s="55" t="str">
        <f>IF(AND(ISNUMBER('Portfolio Composition'!F211), ISNUMBER('Measure Summary'!C205)), 'Portfolio Composition'!F211 * 'Measure Summary'!C205, " ")</f>
        <v xml:space="preserve"> </v>
      </c>
    </row>
    <row r="226" spans="5:6" x14ac:dyDescent="0.25">
      <c r="E226" s="53">
        <f>'Portfolio Composition'!B212</f>
        <v>0</v>
      </c>
      <c r="F226" s="55" t="str">
        <f>IF(AND(ISNUMBER('Portfolio Composition'!F212), ISNUMBER('Measure Summary'!C206)), 'Portfolio Composition'!F212 * 'Measure Summary'!C206, " ")</f>
        <v xml:space="preserve"> </v>
      </c>
    </row>
    <row r="227" spans="5:6" x14ac:dyDescent="0.25">
      <c r="E227" s="53">
        <f>'Portfolio Composition'!B213</f>
        <v>0</v>
      </c>
      <c r="F227" s="55" t="str">
        <f>IF(AND(ISNUMBER('Portfolio Composition'!F213), ISNUMBER('Measure Summary'!C207)), 'Portfolio Composition'!F213 * 'Measure Summary'!C207, " ")</f>
        <v xml:space="preserve"> </v>
      </c>
    </row>
    <row r="228" spans="5:6" x14ac:dyDescent="0.25">
      <c r="E228" s="53">
        <f>'Portfolio Composition'!B214</f>
        <v>0</v>
      </c>
      <c r="F228" s="55" t="str">
        <f>IF(AND(ISNUMBER('Portfolio Composition'!F214), ISNUMBER('Measure Summary'!C208)), 'Portfolio Composition'!F214 * 'Measure Summary'!C208, " ")</f>
        <v xml:space="preserve"> </v>
      </c>
    </row>
    <row r="229" spans="5:6" x14ac:dyDescent="0.25">
      <c r="E229" s="53">
        <f>'Portfolio Composition'!B215</f>
        <v>0</v>
      </c>
      <c r="F229" s="55" t="str">
        <f>IF(AND(ISNUMBER('Portfolio Composition'!F215), ISNUMBER('Measure Summary'!C209)), 'Portfolio Composition'!F215 * 'Measure Summary'!C209, " ")</f>
        <v xml:space="preserve"> </v>
      </c>
    </row>
    <row r="230" spans="5:6" x14ac:dyDescent="0.25">
      <c r="E230" s="53">
        <f>'Portfolio Composition'!B216</f>
        <v>0</v>
      </c>
      <c r="F230" s="55" t="str">
        <f>IF(AND(ISNUMBER('Portfolio Composition'!F216), ISNUMBER('Measure Summary'!C210)), 'Portfolio Composition'!F216 * 'Measure Summary'!C210, " ")</f>
        <v xml:space="preserve"> </v>
      </c>
    </row>
    <row r="231" spans="5:6" x14ac:dyDescent="0.25">
      <c r="E231" s="53">
        <f>'Portfolio Composition'!B217</f>
        <v>0</v>
      </c>
      <c r="F231" s="55" t="str">
        <f>IF(AND(ISNUMBER('Portfolio Composition'!F217), ISNUMBER('Measure Summary'!C211)), 'Portfolio Composition'!F217 * 'Measure Summary'!C211, " ")</f>
        <v xml:space="preserve"> </v>
      </c>
    </row>
    <row r="232" spans="5:6" x14ac:dyDescent="0.25">
      <c r="E232" s="53">
        <f>'Portfolio Composition'!B218</f>
        <v>0</v>
      </c>
      <c r="F232" s="55" t="str">
        <f>IF(AND(ISNUMBER('Portfolio Composition'!F218), ISNUMBER('Measure Summary'!C212)), 'Portfolio Composition'!F218 * 'Measure Summary'!C212, " ")</f>
        <v xml:space="preserve"> </v>
      </c>
    </row>
    <row r="233" spans="5:6" x14ac:dyDescent="0.25">
      <c r="E233" s="53">
        <f>'Portfolio Composition'!B219</f>
        <v>0</v>
      </c>
      <c r="F233" s="55" t="str">
        <f>IF(AND(ISNUMBER('Portfolio Composition'!F219), ISNUMBER('Measure Summary'!C213)), 'Portfolio Composition'!F219 * 'Measure Summary'!C213, " ")</f>
        <v xml:space="preserve"> </v>
      </c>
    </row>
    <row r="234" spans="5:6" x14ac:dyDescent="0.25">
      <c r="E234" s="53">
        <f>'Portfolio Composition'!B220</f>
        <v>0</v>
      </c>
      <c r="F234" s="55" t="str">
        <f>IF(AND(ISNUMBER('Portfolio Composition'!F220), ISNUMBER('Measure Summary'!C214)), 'Portfolio Composition'!F220 * 'Measure Summary'!C214, " ")</f>
        <v xml:space="preserve"> </v>
      </c>
    </row>
    <row r="235" spans="5:6" x14ac:dyDescent="0.25">
      <c r="E235" s="53">
        <f>'Portfolio Composition'!B221</f>
        <v>0</v>
      </c>
      <c r="F235" s="55" t="str">
        <f>IF(AND(ISNUMBER('Portfolio Composition'!F221), ISNUMBER('Measure Summary'!C215)), 'Portfolio Composition'!F221 * 'Measure Summary'!C215, " ")</f>
        <v xml:space="preserve"> </v>
      </c>
    </row>
    <row r="236" spans="5:6" x14ac:dyDescent="0.25">
      <c r="E236" s="53">
        <f>'Portfolio Composition'!B222</f>
        <v>0</v>
      </c>
      <c r="F236" s="55" t="str">
        <f>IF(AND(ISNUMBER('Portfolio Composition'!F222), ISNUMBER('Measure Summary'!C216)), 'Portfolio Composition'!F222 * 'Measure Summary'!C216, " ")</f>
        <v xml:space="preserve"> </v>
      </c>
    </row>
    <row r="237" spans="5:6" x14ac:dyDescent="0.25">
      <c r="E237" s="53">
        <f>'Portfolio Composition'!B223</f>
        <v>0</v>
      </c>
      <c r="F237" s="55" t="str">
        <f>IF(AND(ISNUMBER('Portfolio Composition'!F223), ISNUMBER('Measure Summary'!C217)), 'Portfolio Composition'!F223 * 'Measure Summary'!C217, " ")</f>
        <v xml:space="preserve"> </v>
      </c>
    </row>
    <row r="238" spans="5:6" x14ac:dyDescent="0.25">
      <c r="E238" s="53">
        <f>'Portfolio Composition'!B224</f>
        <v>0</v>
      </c>
      <c r="F238" s="55" t="str">
        <f>IF(AND(ISNUMBER('Portfolio Composition'!F224), ISNUMBER('Measure Summary'!C218)), 'Portfolio Composition'!F224 * 'Measure Summary'!C218, " ")</f>
        <v xml:space="preserve"> </v>
      </c>
    </row>
    <row r="239" spans="5:6" x14ac:dyDescent="0.25">
      <c r="E239" s="53">
        <f>'Portfolio Composition'!B225</f>
        <v>0</v>
      </c>
      <c r="F239" s="55" t="str">
        <f>IF(AND(ISNUMBER('Portfolio Composition'!F225), ISNUMBER('Measure Summary'!C219)), 'Portfolio Composition'!F225 * 'Measure Summary'!C219, " ")</f>
        <v xml:space="preserve"> </v>
      </c>
    </row>
    <row r="240" spans="5:6" x14ac:dyDescent="0.25">
      <c r="E240" s="53">
        <f>'Portfolio Composition'!B226</f>
        <v>0</v>
      </c>
      <c r="F240" s="55" t="str">
        <f>IF(AND(ISNUMBER('Portfolio Composition'!F226), ISNUMBER('Measure Summary'!C220)), 'Portfolio Composition'!F226 * 'Measure Summary'!C220, " ")</f>
        <v xml:space="preserve"> </v>
      </c>
    </row>
    <row r="241" spans="5:6" x14ac:dyDescent="0.25">
      <c r="E241" s="53">
        <f>'Portfolio Composition'!B227</f>
        <v>0</v>
      </c>
      <c r="F241" s="55" t="str">
        <f>IF(AND(ISNUMBER('Portfolio Composition'!F227), ISNUMBER('Measure Summary'!C221)), 'Portfolio Composition'!F227 * 'Measure Summary'!C221, " ")</f>
        <v xml:space="preserve"> </v>
      </c>
    </row>
    <row r="242" spans="5:6" x14ac:dyDescent="0.25">
      <c r="E242" s="53">
        <f>'Portfolio Composition'!B228</f>
        <v>0</v>
      </c>
      <c r="F242" s="55" t="str">
        <f>IF(AND(ISNUMBER('Portfolio Composition'!F228), ISNUMBER('Measure Summary'!C222)), 'Portfolio Composition'!F228 * 'Measure Summary'!C222, " ")</f>
        <v xml:space="preserve"> </v>
      </c>
    </row>
    <row r="243" spans="5:6" x14ac:dyDescent="0.25">
      <c r="E243" s="53">
        <f>'Portfolio Composition'!B229</f>
        <v>0</v>
      </c>
      <c r="F243" s="55" t="str">
        <f>IF(AND(ISNUMBER('Portfolio Composition'!F229), ISNUMBER('Measure Summary'!C223)), 'Portfolio Composition'!F229 * 'Measure Summary'!C223, " ")</f>
        <v xml:space="preserve"> </v>
      </c>
    </row>
    <row r="244" spans="5:6" x14ac:dyDescent="0.25">
      <c r="E244" s="53">
        <f>'Portfolio Composition'!B230</f>
        <v>0</v>
      </c>
      <c r="F244" s="55" t="str">
        <f>IF(AND(ISNUMBER('Portfolio Composition'!F230), ISNUMBER('Measure Summary'!C224)), 'Portfolio Composition'!F230 * 'Measure Summary'!C224, " ")</f>
        <v xml:space="preserve"> </v>
      </c>
    </row>
    <row r="245" spans="5:6" x14ac:dyDescent="0.25">
      <c r="E245" s="53">
        <f>'Portfolio Composition'!B231</f>
        <v>0</v>
      </c>
      <c r="F245" s="55" t="str">
        <f>IF(AND(ISNUMBER('Portfolio Composition'!F231), ISNUMBER('Measure Summary'!C225)), 'Portfolio Composition'!F231 * 'Measure Summary'!C225, " ")</f>
        <v xml:space="preserve"> </v>
      </c>
    </row>
    <row r="246" spans="5:6" x14ac:dyDescent="0.25">
      <c r="E246" s="53">
        <f>'Portfolio Composition'!B232</f>
        <v>0</v>
      </c>
      <c r="F246" s="55" t="str">
        <f>IF(AND(ISNUMBER('Portfolio Composition'!F232), ISNUMBER('Measure Summary'!C226)), 'Portfolio Composition'!F232 * 'Measure Summary'!C226, " ")</f>
        <v xml:space="preserve"> </v>
      </c>
    </row>
    <row r="247" spans="5:6" x14ac:dyDescent="0.25">
      <c r="E247" s="53">
        <f>'Portfolio Composition'!B233</f>
        <v>0</v>
      </c>
      <c r="F247" s="55" t="str">
        <f>IF(AND(ISNUMBER('Portfolio Composition'!F233), ISNUMBER('Measure Summary'!C227)), 'Portfolio Composition'!F233 * 'Measure Summary'!C227, " ")</f>
        <v xml:space="preserve"> </v>
      </c>
    </row>
    <row r="248" spans="5:6" x14ac:dyDescent="0.25">
      <c r="E248" s="53">
        <f>'Portfolio Composition'!B234</f>
        <v>0</v>
      </c>
      <c r="F248" s="55" t="str">
        <f>IF(AND(ISNUMBER('Portfolio Composition'!F234), ISNUMBER('Measure Summary'!C228)), 'Portfolio Composition'!F234 * 'Measure Summary'!C228, " ")</f>
        <v xml:space="preserve"> </v>
      </c>
    </row>
    <row r="249" spans="5:6" x14ac:dyDescent="0.25">
      <c r="E249" s="53">
        <f>'Portfolio Composition'!B235</f>
        <v>0</v>
      </c>
      <c r="F249" s="55" t="str">
        <f>IF(AND(ISNUMBER('Portfolio Composition'!F235), ISNUMBER('Measure Summary'!C229)), 'Portfolio Composition'!F235 * 'Measure Summary'!C229, " ")</f>
        <v xml:space="preserve"> </v>
      </c>
    </row>
    <row r="250" spans="5:6" x14ac:dyDescent="0.25">
      <c r="E250" s="53">
        <f>'Portfolio Composition'!B236</f>
        <v>0</v>
      </c>
      <c r="F250" s="55" t="str">
        <f>IF(AND(ISNUMBER('Portfolio Composition'!F236), ISNUMBER('Measure Summary'!C230)), 'Portfolio Composition'!F236 * 'Measure Summary'!C230, " ")</f>
        <v xml:space="preserve"> </v>
      </c>
    </row>
    <row r="251" spans="5:6" x14ac:dyDescent="0.25">
      <c r="E251" s="53">
        <f>'Portfolio Composition'!B237</f>
        <v>0</v>
      </c>
      <c r="F251" s="55" t="str">
        <f>IF(AND(ISNUMBER('Portfolio Composition'!F237), ISNUMBER('Measure Summary'!C231)), 'Portfolio Composition'!F237 * 'Measure Summary'!C231, " ")</f>
        <v xml:space="preserve"> </v>
      </c>
    </row>
    <row r="252" spans="5:6" x14ac:dyDescent="0.25">
      <c r="E252" s="53">
        <f>'Portfolio Composition'!B238</f>
        <v>0</v>
      </c>
      <c r="F252" s="55" t="str">
        <f>IF(AND(ISNUMBER('Portfolio Composition'!F238), ISNUMBER('Measure Summary'!C232)), 'Portfolio Composition'!F238 * 'Measure Summary'!C232, " ")</f>
        <v xml:space="preserve"> </v>
      </c>
    </row>
    <row r="253" spans="5:6" x14ac:dyDescent="0.25">
      <c r="E253" s="53">
        <f>'Portfolio Composition'!B239</f>
        <v>0</v>
      </c>
      <c r="F253" s="55" t="str">
        <f>IF(AND(ISNUMBER('Portfolio Composition'!F239), ISNUMBER('Measure Summary'!C233)), 'Portfolio Composition'!F239 * 'Measure Summary'!C233, " ")</f>
        <v xml:space="preserve"> </v>
      </c>
    </row>
    <row r="254" spans="5:6" x14ac:dyDescent="0.25">
      <c r="E254" s="53">
        <f>'Portfolio Composition'!B240</f>
        <v>0</v>
      </c>
      <c r="F254" s="55" t="str">
        <f>IF(AND(ISNUMBER('Portfolio Composition'!F240), ISNUMBER('Measure Summary'!C234)), 'Portfolio Composition'!F240 * 'Measure Summary'!C234, " ")</f>
        <v xml:space="preserve"> </v>
      </c>
    </row>
    <row r="255" spans="5:6" x14ac:dyDescent="0.25">
      <c r="E255" s="53">
        <f>'Portfolio Composition'!B241</f>
        <v>0</v>
      </c>
      <c r="F255" s="55" t="str">
        <f>IF(AND(ISNUMBER('Portfolio Composition'!F241), ISNUMBER('Measure Summary'!C235)), 'Portfolio Composition'!F241 * 'Measure Summary'!C235, " ")</f>
        <v xml:space="preserve"> </v>
      </c>
    </row>
    <row r="256" spans="5:6" x14ac:dyDescent="0.25">
      <c r="E256" s="53">
        <f>'Portfolio Composition'!B242</f>
        <v>0</v>
      </c>
      <c r="F256" s="55" t="str">
        <f>IF(AND(ISNUMBER('Portfolio Composition'!F242), ISNUMBER('Measure Summary'!C236)), 'Portfolio Composition'!F242 * 'Measure Summary'!C236, " ")</f>
        <v xml:space="preserve"> </v>
      </c>
    </row>
    <row r="257" spans="5:6" x14ac:dyDescent="0.25">
      <c r="E257" s="53">
        <f>'Portfolio Composition'!B243</f>
        <v>0</v>
      </c>
      <c r="F257" s="55" t="str">
        <f>IF(AND(ISNUMBER('Portfolio Composition'!F243), ISNUMBER('Measure Summary'!C237)), 'Portfolio Composition'!F243 * 'Measure Summary'!C237, " ")</f>
        <v xml:space="preserve"> </v>
      </c>
    </row>
    <row r="258" spans="5:6" x14ac:dyDescent="0.25">
      <c r="E258" s="53">
        <f>'Portfolio Composition'!B244</f>
        <v>0</v>
      </c>
      <c r="F258" s="55" t="str">
        <f>IF(AND(ISNUMBER('Portfolio Composition'!F244), ISNUMBER('Measure Summary'!C238)), 'Portfolio Composition'!F244 * 'Measure Summary'!C238, " ")</f>
        <v xml:space="preserve"> </v>
      </c>
    </row>
    <row r="259" spans="5:6" x14ac:dyDescent="0.25">
      <c r="E259" s="53">
        <f>'Portfolio Composition'!B245</f>
        <v>0</v>
      </c>
      <c r="F259" s="55" t="str">
        <f>IF(AND(ISNUMBER('Portfolio Composition'!F245), ISNUMBER('Measure Summary'!C239)), 'Portfolio Composition'!F245 * 'Measure Summary'!C239, " ")</f>
        <v xml:space="preserve"> </v>
      </c>
    </row>
    <row r="260" spans="5:6" x14ac:dyDescent="0.25">
      <c r="E260" s="53">
        <f>'Portfolio Composition'!B246</f>
        <v>0</v>
      </c>
      <c r="F260" s="55" t="str">
        <f>IF(AND(ISNUMBER('Portfolio Composition'!F246), ISNUMBER('Measure Summary'!C240)), 'Portfolio Composition'!F246 * 'Measure Summary'!C240, " ")</f>
        <v xml:space="preserve"> </v>
      </c>
    </row>
    <row r="261" spans="5:6" x14ac:dyDescent="0.25">
      <c r="E261" s="53">
        <f>'Portfolio Composition'!B247</f>
        <v>0</v>
      </c>
      <c r="F261" s="55" t="str">
        <f>IF(AND(ISNUMBER('Portfolio Composition'!F247), ISNUMBER('Measure Summary'!C241)), 'Portfolio Composition'!F247 * 'Measure Summary'!C241, " ")</f>
        <v xml:space="preserve"> </v>
      </c>
    </row>
    <row r="262" spans="5:6" x14ac:dyDescent="0.25">
      <c r="E262" s="53">
        <f>'Portfolio Composition'!B248</f>
        <v>0</v>
      </c>
      <c r="F262" s="55" t="str">
        <f>IF(AND(ISNUMBER('Portfolio Composition'!F248), ISNUMBER('Measure Summary'!C242)), 'Portfolio Composition'!F248 * 'Measure Summary'!C242, " ")</f>
        <v xml:space="preserve"> </v>
      </c>
    </row>
    <row r="263" spans="5:6" x14ac:dyDescent="0.25">
      <c r="E263" s="53">
        <f>'Portfolio Composition'!B249</f>
        <v>0</v>
      </c>
      <c r="F263" s="55" t="str">
        <f>IF(AND(ISNUMBER('Portfolio Composition'!F249), ISNUMBER('Measure Summary'!C243)), 'Portfolio Composition'!F249 * 'Measure Summary'!C243, " ")</f>
        <v xml:space="preserve"> </v>
      </c>
    </row>
    <row r="264" spans="5:6" x14ac:dyDescent="0.25">
      <c r="E264" s="53">
        <f>'Portfolio Composition'!B250</f>
        <v>0</v>
      </c>
      <c r="F264" s="55" t="str">
        <f>IF(AND(ISNUMBER('Portfolio Composition'!F250), ISNUMBER('Measure Summary'!C244)), 'Portfolio Composition'!F250 * 'Measure Summary'!C244, " ")</f>
        <v xml:space="preserve"> </v>
      </c>
    </row>
    <row r="265" spans="5:6" x14ac:dyDescent="0.25">
      <c r="E265" s="53">
        <f>'Portfolio Composition'!B251</f>
        <v>0</v>
      </c>
      <c r="F265" s="55" t="str">
        <f>IF(AND(ISNUMBER('Portfolio Composition'!F251), ISNUMBER('Measure Summary'!C245)), 'Portfolio Composition'!F251 * 'Measure Summary'!C245, " ")</f>
        <v xml:space="preserve"> </v>
      </c>
    </row>
    <row r="266" spans="5:6" x14ac:dyDescent="0.25">
      <c r="E266" s="53">
        <f>'Portfolio Composition'!B252</f>
        <v>0</v>
      </c>
      <c r="F266" s="55" t="str">
        <f>IF(AND(ISNUMBER('Portfolio Composition'!F252), ISNUMBER('Measure Summary'!C246)), 'Portfolio Composition'!F252 * 'Measure Summary'!C246, " ")</f>
        <v xml:space="preserve"> </v>
      </c>
    </row>
    <row r="267" spans="5:6" x14ac:dyDescent="0.25">
      <c r="E267" s="53">
        <f>'Portfolio Composition'!B253</f>
        <v>0</v>
      </c>
      <c r="F267" s="55" t="str">
        <f>IF(AND(ISNUMBER('Portfolio Composition'!F253), ISNUMBER('Measure Summary'!C247)), 'Portfolio Composition'!F253 * 'Measure Summary'!C247, " ")</f>
        <v xml:space="preserve"> </v>
      </c>
    </row>
    <row r="268" spans="5:6" x14ac:dyDescent="0.25">
      <c r="E268" s="53">
        <f>'Portfolio Composition'!B254</f>
        <v>0</v>
      </c>
      <c r="F268" s="55" t="str">
        <f>IF(AND(ISNUMBER('Portfolio Composition'!F254), ISNUMBER('Measure Summary'!C248)), 'Portfolio Composition'!F254 * 'Measure Summary'!C248, " ")</f>
        <v xml:space="preserve"> </v>
      </c>
    </row>
    <row r="269" spans="5:6" x14ac:dyDescent="0.25">
      <c r="E269" s="53">
        <f>'Portfolio Composition'!B255</f>
        <v>0</v>
      </c>
      <c r="F269" s="55" t="str">
        <f>IF(AND(ISNUMBER('Portfolio Composition'!F255), ISNUMBER('Measure Summary'!C249)), 'Portfolio Composition'!F255 * 'Measure Summary'!C249, " ")</f>
        <v xml:space="preserve"> </v>
      </c>
    </row>
    <row r="270" spans="5:6" x14ac:dyDescent="0.25">
      <c r="E270" s="53">
        <f>'Portfolio Composition'!B256</f>
        <v>0</v>
      </c>
      <c r="F270" s="55" t="str">
        <f>IF(AND(ISNUMBER('Portfolio Composition'!F256), ISNUMBER('Measure Summary'!C250)), 'Portfolio Composition'!F256 * 'Measure Summary'!C250, " ")</f>
        <v xml:space="preserve"> </v>
      </c>
    </row>
    <row r="271" spans="5:6" x14ac:dyDescent="0.25">
      <c r="E271" s="53">
        <f>'Portfolio Composition'!B257</f>
        <v>0</v>
      </c>
      <c r="F271" s="55" t="str">
        <f>IF(AND(ISNUMBER('Portfolio Composition'!F257), ISNUMBER('Measure Summary'!C251)), 'Portfolio Composition'!F257 * 'Measure Summary'!C251, " ")</f>
        <v xml:space="preserve"> </v>
      </c>
    </row>
    <row r="272" spans="5:6" x14ac:dyDescent="0.25">
      <c r="E272" s="53">
        <f>'Portfolio Composition'!B258</f>
        <v>0</v>
      </c>
      <c r="F272" s="55" t="str">
        <f>IF(AND(ISNUMBER('Portfolio Composition'!F258), ISNUMBER('Measure Summary'!C252)), 'Portfolio Composition'!F258 * 'Measure Summary'!C252, " ")</f>
        <v xml:space="preserve"> </v>
      </c>
    </row>
    <row r="273" spans="5:6" x14ac:dyDescent="0.25">
      <c r="E273" s="53">
        <f>'Portfolio Composition'!B259</f>
        <v>0</v>
      </c>
      <c r="F273" s="55" t="str">
        <f>IF(AND(ISNUMBER('Portfolio Composition'!F259), ISNUMBER('Measure Summary'!C253)), 'Portfolio Composition'!F259 * 'Measure Summary'!C253, " ")</f>
        <v xml:space="preserve"> </v>
      </c>
    </row>
    <row r="274" spans="5:6" x14ac:dyDescent="0.25">
      <c r="E274" s="53">
        <f>'Portfolio Composition'!B260</f>
        <v>0</v>
      </c>
      <c r="F274" s="55" t="str">
        <f>IF(AND(ISNUMBER('Portfolio Composition'!F260), ISNUMBER('Measure Summary'!C254)), 'Portfolio Composition'!F260 * 'Measure Summary'!C254, " ")</f>
        <v xml:space="preserve"> </v>
      </c>
    </row>
    <row r="275" spans="5:6" x14ac:dyDescent="0.25">
      <c r="E275" s="53">
        <f>'Portfolio Composition'!B261</f>
        <v>0</v>
      </c>
      <c r="F275" s="55" t="str">
        <f>IF(AND(ISNUMBER('Portfolio Composition'!F261), ISNUMBER('Measure Summary'!C255)), 'Portfolio Composition'!F261 * 'Measure Summary'!C255, " ")</f>
        <v xml:space="preserve"> </v>
      </c>
    </row>
    <row r="276" spans="5:6" x14ac:dyDescent="0.25">
      <c r="E276" s="53">
        <f>'Portfolio Composition'!B262</f>
        <v>0</v>
      </c>
      <c r="F276" s="55" t="str">
        <f>IF(AND(ISNUMBER('Portfolio Composition'!F262), ISNUMBER('Measure Summary'!C256)), 'Portfolio Composition'!F262 * 'Measure Summary'!C256, " ")</f>
        <v xml:space="preserve"> </v>
      </c>
    </row>
    <row r="277" spans="5:6" x14ac:dyDescent="0.25">
      <c r="E277" s="53">
        <f>'Portfolio Composition'!B263</f>
        <v>0</v>
      </c>
      <c r="F277" s="55" t="str">
        <f>IF(AND(ISNUMBER('Portfolio Composition'!F263), ISNUMBER('Measure Summary'!C257)), 'Portfolio Composition'!F263 * 'Measure Summary'!C257, " ")</f>
        <v xml:space="preserve"> </v>
      </c>
    </row>
    <row r="278" spans="5:6" x14ac:dyDescent="0.25">
      <c r="E278" s="53">
        <f>'Portfolio Composition'!B264</f>
        <v>0</v>
      </c>
      <c r="F278" s="55" t="str">
        <f>IF(AND(ISNUMBER('Portfolio Composition'!F264), ISNUMBER('Measure Summary'!C258)), 'Portfolio Composition'!F264 * 'Measure Summary'!C258, " ")</f>
        <v xml:space="preserve"> </v>
      </c>
    </row>
    <row r="279" spans="5:6" x14ac:dyDescent="0.25">
      <c r="E279" s="53">
        <f>'Portfolio Composition'!B265</f>
        <v>0</v>
      </c>
      <c r="F279" s="55" t="str">
        <f>IF(AND(ISNUMBER('Portfolio Composition'!F265), ISNUMBER('Measure Summary'!C259)), 'Portfolio Composition'!F265 * 'Measure Summary'!C259, " ")</f>
        <v xml:space="preserve"> </v>
      </c>
    </row>
    <row r="280" spans="5:6" x14ac:dyDescent="0.25">
      <c r="E280" s="53">
        <f>'Portfolio Composition'!B266</f>
        <v>0</v>
      </c>
      <c r="F280" s="55" t="str">
        <f>IF(AND(ISNUMBER('Portfolio Composition'!F266), ISNUMBER('Measure Summary'!C260)), 'Portfolio Composition'!F266 * 'Measure Summary'!C260, " ")</f>
        <v xml:space="preserve"> </v>
      </c>
    </row>
    <row r="281" spans="5:6" x14ac:dyDescent="0.25">
      <c r="E281" s="53">
        <f>'Portfolio Composition'!B267</f>
        <v>0</v>
      </c>
      <c r="F281" s="55" t="str">
        <f>IF(AND(ISNUMBER('Portfolio Composition'!F267), ISNUMBER('Measure Summary'!C261)), 'Portfolio Composition'!F267 * 'Measure Summary'!C261, " ")</f>
        <v xml:space="preserve"> </v>
      </c>
    </row>
    <row r="282" spans="5:6" x14ac:dyDescent="0.25">
      <c r="E282" s="53">
        <f>'Portfolio Composition'!B268</f>
        <v>0</v>
      </c>
      <c r="F282" s="55" t="str">
        <f>IF(AND(ISNUMBER('Portfolio Composition'!F268), ISNUMBER('Measure Summary'!C262)), 'Portfolio Composition'!F268 * 'Measure Summary'!C262, " ")</f>
        <v xml:space="preserve"> </v>
      </c>
    </row>
    <row r="283" spans="5:6" x14ac:dyDescent="0.25">
      <c r="E283" s="53">
        <f>'Portfolio Composition'!B269</f>
        <v>0</v>
      </c>
      <c r="F283" s="55" t="str">
        <f>IF(AND(ISNUMBER('Portfolio Composition'!F269), ISNUMBER('Measure Summary'!C263)), 'Portfolio Composition'!F269 * 'Measure Summary'!C263, " ")</f>
        <v xml:space="preserve"> </v>
      </c>
    </row>
    <row r="284" spans="5:6" x14ac:dyDescent="0.25">
      <c r="E284" s="53">
        <f>'Portfolio Composition'!B270</f>
        <v>0</v>
      </c>
      <c r="F284" s="55" t="str">
        <f>IF(AND(ISNUMBER('Portfolio Composition'!F270), ISNUMBER('Measure Summary'!C264)), 'Portfolio Composition'!F270 * 'Measure Summary'!C264, " ")</f>
        <v xml:space="preserve"> </v>
      </c>
    </row>
    <row r="285" spans="5:6" x14ac:dyDescent="0.25">
      <c r="E285" s="53">
        <f>'Portfolio Composition'!B271</f>
        <v>0</v>
      </c>
      <c r="F285" s="55" t="str">
        <f>IF(AND(ISNUMBER('Portfolio Composition'!F271), ISNUMBER('Measure Summary'!C265)), 'Portfolio Composition'!F271 * 'Measure Summary'!C265, " ")</f>
        <v xml:space="preserve"> </v>
      </c>
    </row>
    <row r="286" spans="5:6" x14ac:dyDescent="0.25">
      <c r="E286" s="53">
        <f>'Portfolio Composition'!B272</f>
        <v>0</v>
      </c>
      <c r="F286" s="55" t="str">
        <f>IF(AND(ISNUMBER('Portfolio Composition'!F272), ISNUMBER('Measure Summary'!C266)), 'Portfolio Composition'!F272 * 'Measure Summary'!C266, " ")</f>
        <v xml:space="preserve"> </v>
      </c>
    </row>
    <row r="287" spans="5:6" x14ac:dyDescent="0.25">
      <c r="E287" s="53">
        <f>'Portfolio Composition'!B273</f>
        <v>0</v>
      </c>
      <c r="F287" s="55" t="str">
        <f>IF(AND(ISNUMBER('Portfolio Composition'!F273), ISNUMBER('Measure Summary'!C267)), 'Portfolio Composition'!F273 * 'Measure Summary'!C267, " ")</f>
        <v xml:space="preserve"> </v>
      </c>
    </row>
    <row r="288" spans="5:6" x14ac:dyDescent="0.25">
      <c r="E288" s="53">
        <f>'Portfolio Composition'!B274</f>
        <v>0</v>
      </c>
      <c r="F288" s="55" t="str">
        <f>IF(AND(ISNUMBER('Portfolio Composition'!F274), ISNUMBER('Measure Summary'!C268)), 'Portfolio Composition'!F274 * 'Measure Summary'!C268, " ")</f>
        <v xml:space="preserve"> </v>
      </c>
    </row>
    <row r="289" spans="5:6" x14ac:dyDescent="0.25">
      <c r="E289" s="53">
        <f>'Portfolio Composition'!B275</f>
        <v>0</v>
      </c>
      <c r="F289" s="55" t="str">
        <f>IF(AND(ISNUMBER('Portfolio Composition'!F275), ISNUMBER('Measure Summary'!C269)), 'Portfolio Composition'!F275 * 'Measure Summary'!C269, " ")</f>
        <v xml:space="preserve"> </v>
      </c>
    </row>
    <row r="290" spans="5:6" x14ac:dyDescent="0.25">
      <c r="E290" s="53">
        <f>'Portfolio Composition'!B276</f>
        <v>0</v>
      </c>
      <c r="F290" s="55" t="str">
        <f>IF(AND(ISNUMBER('Portfolio Composition'!F276), ISNUMBER('Measure Summary'!C270)), 'Portfolio Composition'!F276 * 'Measure Summary'!C270, " ")</f>
        <v xml:space="preserve"> </v>
      </c>
    </row>
    <row r="291" spans="5:6" x14ac:dyDescent="0.25">
      <c r="E291" s="53">
        <f>'Portfolio Composition'!B277</f>
        <v>0</v>
      </c>
      <c r="F291" s="55" t="str">
        <f>IF(AND(ISNUMBER('Portfolio Composition'!F277), ISNUMBER('Measure Summary'!C271)), 'Portfolio Composition'!F277 * 'Measure Summary'!C271, " ")</f>
        <v xml:space="preserve"> </v>
      </c>
    </row>
    <row r="292" spans="5:6" x14ac:dyDescent="0.25">
      <c r="E292" s="53">
        <f>'Portfolio Composition'!B278</f>
        <v>0</v>
      </c>
      <c r="F292" s="55" t="str">
        <f>IF(AND(ISNUMBER('Portfolio Composition'!F278), ISNUMBER('Measure Summary'!C272)), 'Portfolio Composition'!F278 * 'Measure Summary'!C272, " ")</f>
        <v xml:space="preserve"> </v>
      </c>
    </row>
    <row r="293" spans="5:6" x14ac:dyDescent="0.25">
      <c r="E293" s="53">
        <f>'Portfolio Composition'!B279</f>
        <v>0</v>
      </c>
      <c r="F293" s="55" t="str">
        <f>IF(AND(ISNUMBER('Portfolio Composition'!F279), ISNUMBER('Measure Summary'!C273)), 'Portfolio Composition'!F279 * 'Measure Summary'!C273, " ")</f>
        <v xml:space="preserve"> </v>
      </c>
    </row>
    <row r="294" spans="5:6" x14ac:dyDescent="0.25">
      <c r="E294" s="53">
        <f>'Portfolio Composition'!B280</f>
        <v>0</v>
      </c>
      <c r="F294" s="55" t="str">
        <f>IF(AND(ISNUMBER('Portfolio Composition'!F280), ISNUMBER('Measure Summary'!C274)), 'Portfolio Composition'!F280 * 'Measure Summary'!C274, " ")</f>
        <v xml:space="preserve"> </v>
      </c>
    </row>
    <row r="295" spans="5:6" x14ac:dyDescent="0.25">
      <c r="E295" s="53">
        <f>'Portfolio Composition'!B281</f>
        <v>0</v>
      </c>
      <c r="F295" s="55" t="str">
        <f>IF(AND(ISNUMBER('Portfolio Composition'!F281), ISNUMBER('Measure Summary'!C275)), 'Portfolio Composition'!F281 * 'Measure Summary'!C275, " ")</f>
        <v xml:space="preserve"> </v>
      </c>
    </row>
    <row r="296" spans="5:6" x14ac:dyDescent="0.25">
      <c r="E296" s="53">
        <f>'Portfolio Composition'!B282</f>
        <v>0</v>
      </c>
      <c r="F296" s="55" t="str">
        <f>IF(AND(ISNUMBER('Portfolio Composition'!F282), ISNUMBER('Measure Summary'!C276)), 'Portfolio Composition'!F282 * 'Measure Summary'!C276, " ")</f>
        <v xml:space="preserve"> </v>
      </c>
    </row>
    <row r="297" spans="5:6" x14ac:dyDescent="0.25">
      <c r="E297" s="53">
        <f>'Portfolio Composition'!B283</f>
        <v>0</v>
      </c>
      <c r="F297" s="55" t="str">
        <f>IF(AND(ISNUMBER('Portfolio Composition'!F283), ISNUMBER('Measure Summary'!C277)), 'Portfolio Composition'!F283 * 'Measure Summary'!C277, " ")</f>
        <v xml:space="preserve"> </v>
      </c>
    </row>
    <row r="298" spans="5:6" x14ac:dyDescent="0.25">
      <c r="E298" s="53">
        <f>'Portfolio Composition'!B284</f>
        <v>0</v>
      </c>
      <c r="F298" s="55" t="str">
        <f>IF(AND(ISNUMBER('Portfolio Composition'!F284), ISNUMBER('Measure Summary'!C278)), 'Portfolio Composition'!F284 * 'Measure Summary'!C278, " ")</f>
        <v xml:space="preserve"> </v>
      </c>
    </row>
    <row r="299" spans="5:6" x14ac:dyDescent="0.25">
      <c r="E299" s="53">
        <f>'Portfolio Composition'!B285</f>
        <v>0</v>
      </c>
      <c r="F299" s="55" t="str">
        <f>IF(AND(ISNUMBER('Portfolio Composition'!F285), ISNUMBER('Measure Summary'!C279)), 'Portfolio Composition'!F285 * 'Measure Summary'!C279, " ")</f>
        <v xml:space="preserve"> </v>
      </c>
    </row>
    <row r="300" spans="5:6" x14ac:dyDescent="0.25">
      <c r="E300" s="53">
        <f>'Portfolio Composition'!B286</f>
        <v>0</v>
      </c>
      <c r="F300" s="55" t="str">
        <f>IF(AND(ISNUMBER('Portfolio Composition'!F286), ISNUMBER('Measure Summary'!C280)), 'Portfolio Composition'!F286 * 'Measure Summary'!C280, " ")</f>
        <v xml:space="preserve"> </v>
      </c>
    </row>
    <row r="301" spans="5:6" x14ac:dyDescent="0.25">
      <c r="E301" s="53">
        <f>'Portfolio Composition'!B287</f>
        <v>0</v>
      </c>
      <c r="F301" s="55" t="str">
        <f>IF(AND(ISNUMBER('Portfolio Composition'!F287), ISNUMBER('Measure Summary'!C281)), 'Portfolio Composition'!F287 * 'Measure Summary'!C281, " ")</f>
        <v xml:space="preserve"> </v>
      </c>
    </row>
    <row r="302" spans="5:6" x14ac:dyDescent="0.25">
      <c r="E302" s="53">
        <f>'Portfolio Composition'!B288</f>
        <v>0</v>
      </c>
      <c r="F302" s="55" t="str">
        <f>IF(AND(ISNUMBER('Portfolio Composition'!F288), ISNUMBER('Measure Summary'!C282)), 'Portfolio Composition'!F288 * 'Measure Summary'!C282, " ")</f>
        <v xml:space="preserve"> </v>
      </c>
    </row>
    <row r="303" spans="5:6" x14ac:dyDescent="0.25">
      <c r="E303" s="53">
        <f>'Portfolio Composition'!B289</f>
        <v>0</v>
      </c>
      <c r="F303" s="55" t="str">
        <f>IF(AND(ISNUMBER('Portfolio Composition'!F289), ISNUMBER('Measure Summary'!C283)), 'Portfolio Composition'!F289 * 'Measure Summary'!C283, " ")</f>
        <v xml:space="preserve"> </v>
      </c>
    </row>
    <row r="304" spans="5:6" x14ac:dyDescent="0.25">
      <c r="E304" s="53">
        <f>'Portfolio Composition'!B290</f>
        <v>0</v>
      </c>
      <c r="F304" s="55" t="str">
        <f>IF(AND(ISNUMBER('Portfolio Composition'!F290), ISNUMBER('Measure Summary'!C284)), 'Portfolio Composition'!F290 * 'Measure Summary'!C284, " ")</f>
        <v xml:space="preserve"> </v>
      </c>
    </row>
    <row r="305" spans="5:6" x14ac:dyDescent="0.25">
      <c r="E305" s="53">
        <f>'Portfolio Composition'!B291</f>
        <v>0</v>
      </c>
      <c r="F305" s="55" t="str">
        <f>IF(AND(ISNUMBER('Portfolio Composition'!F291), ISNUMBER('Measure Summary'!C285)), 'Portfolio Composition'!F291 * 'Measure Summary'!C285, " ")</f>
        <v xml:space="preserve"> </v>
      </c>
    </row>
    <row r="306" spans="5:6" x14ac:dyDescent="0.25">
      <c r="E306" s="53">
        <f>'Portfolio Composition'!B292</f>
        <v>0</v>
      </c>
      <c r="F306" s="55" t="str">
        <f>IF(AND(ISNUMBER('Portfolio Composition'!F292), ISNUMBER('Measure Summary'!C286)), 'Portfolio Composition'!F292 * 'Measure Summary'!C286, " ")</f>
        <v xml:space="preserve"> </v>
      </c>
    </row>
    <row r="307" spans="5:6" x14ac:dyDescent="0.25">
      <c r="E307" s="53">
        <f>'Portfolio Composition'!B293</f>
        <v>0</v>
      </c>
      <c r="F307" s="55" t="str">
        <f>IF(AND(ISNUMBER('Portfolio Composition'!F293), ISNUMBER('Measure Summary'!C287)), 'Portfolio Composition'!F293 * 'Measure Summary'!C287, " ")</f>
        <v xml:space="preserve"> </v>
      </c>
    </row>
    <row r="308" spans="5:6" x14ac:dyDescent="0.25">
      <c r="E308" s="53">
        <f>'Portfolio Composition'!B294</f>
        <v>0</v>
      </c>
      <c r="F308" s="55" t="str">
        <f>IF(AND(ISNUMBER('Portfolio Composition'!F294), ISNUMBER('Measure Summary'!C288)), 'Portfolio Composition'!F294 * 'Measure Summary'!C288, " ")</f>
        <v xml:space="preserve"> </v>
      </c>
    </row>
    <row r="309" spans="5:6" x14ac:dyDescent="0.25">
      <c r="E309" s="53">
        <f>'Portfolio Composition'!B295</f>
        <v>0</v>
      </c>
      <c r="F309" s="55" t="str">
        <f>IF(AND(ISNUMBER('Portfolio Composition'!F295), ISNUMBER('Measure Summary'!C289)), 'Portfolio Composition'!F295 * 'Measure Summary'!C289, " ")</f>
        <v xml:space="preserve"> </v>
      </c>
    </row>
    <row r="310" spans="5:6" x14ac:dyDescent="0.25">
      <c r="E310" s="53">
        <f>'Portfolio Composition'!B296</f>
        <v>0</v>
      </c>
      <c r="F310" s="55" t="str">
        <f>IF(AND(ISNUMBER('Portfolio Composition'!F296), ISNUMBER('Measure Summary'!C290)), 'Portfolio Composition'!F296 * 'Measure Summary'!C290, " ")</f>
        <v xml:space="preserve"> </v>
      </c>
    </row>
    <row r="311" spans="5:6" x14ac:dyDescent="0.25">
      <c r="E311" s="53">
        <f>'Portfolio Composition'!B297</f>
        <v>0</v>
      </c>
      <c r="F311" s="55" t="str">
        <f>IF(AND(ISNUMBER('Portfolio Composition'!F297), ISNUMBER('Measure Summary'!C291)), 'Portfolio Composition'!F297 * 'Measure Summary'!C291, " ")</f>
        <v xml:space="preserve"> </v>
      </c>
    </row>
    <row r="312" spans="5:6" x14ac:dyDescent="0.25">
      <c r="E312" s="53">
        <f>'Portfolio Composition'!B298</f>
        <v>0</v>
      </c>
      <c r="F312" s="55" t="str">
        <f>IF(AND(ISNUMBER('Portfolio Composition'!F298), ISNUMBER('Measure Summary'!C292)), 'Portfolio Composition'!F298 * 'Measure Summary'!C292, " ")</f>
        <v xml:space="preserve"> </v>
      </c>
    </row>
    <row r="313" spans="5:6" x14ac:dyDescent="0.25">
      <c r="E313" s="53">
        <f>'Portfolio Composition'!B299</f>
        <v>0</v>
      </c>
      <c r="F313" s="55" t="str">
        <f>IF(AND(ISNUMBER('Portfolio Composition'!F299), ISNUMBER('Measure Summary'!C293)), 'Portfolio Composition'!F299 * 'Measure Summary'!C293, " ")</f>
        <v xml:space="preserve"> </v>
      </c>
    </row>
    <row r="314" spans="5:6" x14ac:dyDescent="0.25">
      <c r="E314" s="53">
        <f>'Portfolio Composition'!B300</f>
        <v>0</v>
      </c>
      <c r="F314" s="55" t="str">
        <f>IF(AND(ISNUMBER('Portfolio Composition'!F300), ISNUMBER('Measure Summary'!C294)), 'Portfolio Composition'!F300 * 'Measure Summary'!C294, " ")</f>
        <v xml:space="preserve"> </v>
      </c>
    </row>
    <row r="315" spans="5:6" x14ac:dyDescent="0.25">
      <c r="E315" s="53">
        <f>'Portfolio Composition'!B301</f>
        <v>0</v>
      </c>
      <c r="F315" s="55" t="str">
        <f>IF(AND(ISNUMBER('Portfolio Composition'!F301), ISNUMBER('Measure Summary'!C295)), 'Portfolio Composition'!F301 * 'Measure Summary'!C295, " ")</f>
        <v xml:space="preserve"> </v>
      </c>
    </row>
    <row r="316" spans="5:6" x14ac:dyDescent="0.25">
      <c r="E316" s="53">
        <f>'Portfolio Composition'!B302</f>
        <v>0</v>
      </c>
      <c r="F316" s="55" t="str">
        <f>IF(AND(ISNUMBER('Portfolio Composition'!F302), ISNUMBER('Measure Summary'!C296)), 'Portfolio Composition'!F302 * 'Measure Summary'!C296, " ")</f>
        <v xml:space="preserve"> </v>
      </c>
    </row>
    <row r="317" spans="5:6" x14ac:dyDescent="0.25">
      <c r="E317" s="53">
        <f>'Portfolio Composition'!B303</f>
        <v>0</v>
      </c>
      <c r="F317" s="55" t="str">
        <f>IF(AND(ISNUMBER('Portfolio Composition'!F303), ISNUMBER('Measure Summary'!C297)), 'Portfolio Composition'!F303 * 'Measure Summary'!C297, " ")</f>
        <v xml:space="preserve"> </v>
      </c>
    </row>
    <row r="318" spans="5:6" x14ac:dyDescent="0.25">
      <c r="E318" s="53">
        <f>'Portfolio Composition'!B304</f>
        <v>0</v>
      </c>
      <c r="F318" s="55" t="str">
        <f>IF(AND(ISNUMBER('Portfolio Composition'!F304), ISNUMBER('Measure Summary'!C298)), 'Portfolio Composition'!F304 * 'Measure Summary'!C298, " ")</f>
        <v xml:space="preserve"> </v>
      </c>
    </row>
    <row r="319" spans="5:6" x14ac:dyDescent="0.25">
      <c r="E319" s="53">
        <f>'Portfolio Composition'!B305</f>
        <v>0</v>
      </c>
      <c r="F319" s="55" t="str">
        <f>IF(AND(ISNUMBER('Portfolio Composition'!F305), ISNUMBER('Measure Summary'!C299)), 'Portfolio Composition'!F305 * 'Measure Summary'!C299, " ")</f>
        <v xml:space="preserve"> </v>
      </c>
    </row>
    <row r="320" spans="5:6" x14ac:dyDescent="0.25">
      <c r="E320" s="53">
        <f>'Portfolio Composition'!B306</f>
        <v>0</v>
      </c>
      <c r="F320" s="55" t="str">
        <f>IF(AND(ISNUMBER('Portfolio Composition'!F306), ISNUMBER('Measure Summary'!C300)), 'Portfolio Composition'!F306 * 'Measure Summary'!C300, " ")</f>
        <v xml:space="preserve"> </v>
      </c>
    </row>
    <row r="321" spans="5:6" x14ac:dyDescent="0.25">
      <c r="E321" s="53">
        <f>'Portfolio Composition'!B307</f>
        <v>0</v>
      </c>
      <c r="F321" s="55" t="str">
        <f>IF(AND(ISNUMBER('Portfolio Composition'!F307), ISNUMBER('Measure Summary'!C301)), 'Portfolio Composition'!F307 * 'Measure Summary'!C301, " ")</f>
        <v xml:space="preserve"> </v>
      </c>
    </row>
    <row r="322" spans="5:6" x14ac:dyDescent="0.25">
      <c r="E322" s="53">
        <f>'Portfolio Composition'!B308</f>
        <v>0</v>
      </c>
      <c r="F322" s="55" t="str">
        <f>IF(AND(ISNUMBER('Portfolio Composition'!F308), ISNUMBER('Measure Summary'!C302)), 'Portfolio Composition'!F308 * 'Measure Summary'!C302, " ")</f>
        <v xml:space="preserve"> </v>
      </c>
    </row>
    <row r="323" spans="5:6" x14ac:dyDescent="0.25">
      <c r="E323" s="53">
        <f>'Portfolio Composition'!B309</f>
        <v>0</v>
      </c>
      <c r="F323" s="55" t="str">
        <f>IF(AND(ISNUMBER('Portfolio Composition'!F309), ISNUMBER('Measure Summary'!C303)), 'Portfolio Composition'!F309 * 'Measure Summary'!C303, " ")</f>
        <v xml:space="preserve"> </v>
      </c>
    </row>
    <row r="324" spans="5:6" x14ac:dyDescent="0.25">
      <c r="E324" s="53">
        <f>'Portfolio Composition'!B310</f>
        <v>0</v>
      </c>
      <c r="F324" s="55" t="str">
        <f>IF(AND(ISNUMBER('Portfolio Composition'!F310), ISNUMBER('Measure Summary'!C304)), 'Portfolio Composition'!F310 * 'Measure Summary'!C304, " ")</f>
        <v xml:space="preserve"> </v>
      </c>
    </row>
    <row r="325" spans="5:6" x14ac:dyDescent="0.25">
      <c r="E325" s="53">
        <f>'Portfolio Composition'!B311</f>
        <v>0</v>
      </c>
      <c r="F325" s="55" t="str">
        <f>IF(AND(ISNUMBER('Portfolio Composition'!F311), ISNUMBER('Measure Summary'!C305)), 'Portfolio Composition'!F311 * 'Measure Summary'!C305, " ")</f>
        <v xml:space="preserve"> </v>
      </c>
    </row>
    <row r="326" spans="5:6" x14ac:dyDescent="0.25">
      <c r="E326" s="53">
        <f>'Portfolio Composition'!B312</f>
        <v>0</v>
      </c>
      <c r="F326" s="55" t="str">
        <f>IF(AND(ISNUMBER('Portfolio Composition'!F312), ISNUMBER('Measure Summary'!C306)), 'Portfolio Composition'!F312 * 'Measure Summary'!C306, " ")</f>
        <v xml:space="preserve"> </v>
      </c>
    </row>
    <row r="327" spans="5:6" x14ac:dyDescent="0.25">
      <c r="E327" s="53">
        <f>'Portfolio Composition'!B313</f>
        <v>0</v>
      </c>
      <c r="F327" s="55" t="str">
        <f>IF(AND(ISNUMBER('Portfolio Composition'!F313), ISNUMBER('Measure Summary'!C307)), 'Portfolio Composition'!F313 * 'Measure Summary'!C307, " ")</f>
        <v xml:space="preserve"> </v>
      </c>
    </row>
    <row r="328" spans="5:6" x14ac:dyDescent="0.25">
      <c r="E328" s="53">
        <f>'Portfolio Composition'!B314</f>
        <v>0</v>
      </c>
      <c r="F328" s="55" t="str">
        <f>IF(AND(ISNUMBER('Portfolio Composition'!F314), ISNUMBER('Measure Summary'!C308)), 'Portfolio Composition'!F314 * 'Measure Summary'!C308, " ")</f>
        <v xml:space="preserve"> </v>
      </c>
    </row>
    <row r="329" spans="5:6" x14ac:dyDescent="0.25">
      <c r="E329" s="53">
        <f>'Portfolio Composition'!B315</f>
        <v>0</v>
      </c>
      <c r="F329" s="55" t="str">
        <f>IF(AND(ISNUMBER('Portfolio Composition'!F315), ISNUMBER('Measure Summary'!C309)), 'Portfolio Composition'!F315 * 'Measure Summary'!C309, " ")</f>
        <v xml:space="preserve"> </v>
      </c>
    </row>
    <row r="330" spans="5:6" x14ac:dyDescent="0.25">
      <c r="E330" s="53">
        <f>'Portfolio Composition'!B316</f>
        <v>0</v>
      </c>
      <c r="F330" s="55" t="str">
        <f>IF(AND(ISNUMBER('Portfolio Composition'!F316), ISNUMBER('Measure Summary'!C310)), 'Portfolio Composition'!F316 * 'Measure Summary'!C310, " ")</f>
        <v xml:space="preserve"> </v>
      </c>
    </row>
    <row r="331" spans="5:6" x14ac:dyDescent="0.25">
      <c r="E331" s="53">
        <f>'Portfolio Composition'!B317</f>
        <v>0</v>
      </c>
      <c r="F331" s="55" t="str">
        <f>IF(AND(ISNUMBER('Portfolio Composition'!F317), ISNUMBER('Measure Summary'!C311)), 'Portfolio Composition'!F317 * 'Measure Summary'!C311, " ")</f>
        <v xml:space="preserve"> </v>
      </c>
    </row>
    <row r="332" spans="5:6" x14ac:dyDescent="0.25">
      <c r="E332" s="53">
        <f>'Portfolio Composition'!B318</f>
        <v>0</v>
      </c>
      <c r="F332" s="55" t="str">
        <f>IF(AND(ISNUMBER('Portfolio Composition'!F318), ISNUMBER('Measure Summary'!C312)), 'Portfolio Composition'!F318 * 'Measure Summary'!C312, " ")</f>
        <v xml:space="preserve"> </v>
      </c>
    </row>
    <row r="333" spans="5:6" x14ac:dyDescent="0.25">
      <c r="E333" s="53">
        <f>'Portfolio Composition'!B319</f>
        <v>0</v>
      </c>
      <c r="F333" s="55" t="str">
        <f>IF(AND(ISNUMBER('Portfolio Composition'!F319), ISNUMBER('Measure Summary'!C313)), 'Portfolio Composition'!F319 * 'Measure Summary'!C313, " ")</f>
        <v xml:space="preserve"> </v>
      </c>
    </row>
    <row r="334" spans="5:6" x14ac:dyDescent="0.25">
      <c r="E334" s="53">
        <f>'Portfolio Composition'!B320</f>
        <v>0</v>
      </c>
      <c r="F334" s="55" t="str">
        <f>IF(AND(ISNUMBER('Portfolio Composition'!F320), ISNUMBER('Measure Summary'!C314)), 'Portfolio Composition'!F320 * 'Measure Summary'!C314, " ")</f>
        <v xml:space="preserve"> </v>
      </c>
    </row>
    <row r="335" spans="5:6" x14ac:dyDescent="0.25">
      <c r="E335" s="53">
        <f>'Portfolio Composition'!B321</f>
        <v>0</v>
      </c>
      <c r="F335" s="55" t="str">
        <f>IF(AND(ISNUMBER('Portfolio Composition'!F321), ISNUMBER('Measure Summary'!C315)), 'Portfolio Composition'!F321 * 'Measure Summary'!C315, " ")</f>
        <v xml:space="preserve"> </v>
      </c>
    </row>
    <row r="336" spans="5:6" x14ac:dyDescent="0.25">
      <c r="E336" s="53">
        <f>'Portfolio Composition'!B322</f>
        <v>0</v>
      </c>
      <c r="F336" s="55" t="str">
        <f>IF(AND(ISNUMBER('Portfolio Composition'!F322), ISNUMBER('Measure Summary'!C316)), 'Portfolio Composition'!F322 * 'Measure Summary'!C316, " ")</f>
        <v xml:space="preserve"> </v>
      </c>
    </row>
    <row r="337" spans="5:6" x14ac:dyDescent="0.25">
      <c r="E337" s="53">
        <f>'Portfolio Composition'!B323</f>
        <v>0</v>
      </c>
      <c r="F337" s="55" t="str">
        <f>IF(AND(ISNUMBER('Portfolio Composition'!F323), ISNUMBER('Measure Summary'!C317)), 'Portfolio Composition'!F323 * 'Measure Summary'!C317, " ")</f>
        <v xml:space="preserve"> </v>
      </c>
    </row>
    <row r="338" spans="5:6" x14ac:dyDescent="0.25">
      <c r="E338" s="53">
        <f>'Portfolio Composition'!B324</f>
        <v>0</v>
      </c>
      <c r="F338" s="55" t="str">
        <f>IF(AND(ISNUMBER('Portfolio Composition'!F324), ISNUMBER('Measure Summary'!C318)), 'Portfolio Composition'!F324 * 'Measure Summary'!C318, " ")</f>
        <v xml:space="preserve"> </v>
      </c>
    </row>
    <row r="339" spans="5:6" x14ac:dyDescent="0.25">
      <c r="E339" s="53">
        <f>'Portfolio Composition'!B325</f>
        <v>0</v>
      </c>
      <c r="F339" s="55" t="str">
        <f>IF(AND(ISNUMBER('Portfolio Composition'!F325), ISNUMBER('Measure Summary'!C319)), 'Portfolio Composition'!F325 * 'Measure Summary'!C319, " ")</f>
        <v xml:space="preserve"> </v>
      </c>
    </row>
    <row r="340" spans="5:6" x14ac:dyDescent="0.25">
      <c r="E340" s="53">
        <f>'Portfolio Composition'!B326</f>
        <v>0</v>
      </c>
      <c r="F340" s="55" t="str">
        <f>IF(AND(ISNUMBER('Portfolio Composition'!F326), ISNUMBER('Measure Summary'!C320)), 'Portfolio Composition'!F326 * 'Measure Summary'!C320, " ")</f>
        <v xml:space="preserve"> </v>
      </c>
    </row>
    <row r="341" spans="5:6" x14ac:dyDescent="0.25">
      <c r="E341" s="53">
        <f>'Portfolio Composition'!B327</f>
        <v>0</v>
      </c>
      <c r="F341" s="55" t="str">
        <f>IF(AND(ISNUMBER('Portfolio Composition'!F327), ISNUMBER('Measure Summary'!C321)), 'Portfolio Composition'!F327 * 'Measure Summary'!C321, " ")</f>
        <v xml:space="preserve"> </v>
      </c>
    </row>
    <row r="342" spans="5:6" x14ac:dyDescent="0.25">
      <c r="E342" s="53">
        <f>'Portfolio Composition'!B328</f>
        <v>0</v>
      </c>
      <c r="F342" s="55" t="str">
        <f>IF(AND(ISNUMBER('Portfolio Composition'!F328), ISNUMBER('Measure Summary'!C322)), 'Portfolio Composition'!F328 * 'Measure Summary'!C322, " ")</f>
        <v xml:space="preserve"> </v>
      </c>
    </row>
    <row r="343" spans="5:6" x14ac:dyDescent="0.25">
      <c r="E343" s="53">
        <f>'Portfolio Composition'!B329</f>
        <v>0</v>
      </c>
      <c r="F343" s="55" t="str">
        <f>IF(AND(ISNUMBER('Portfolio Composition'!F329), ISNUMBER('Measure Summary'!C323)), 'Portfolio Composition'!F329 * 'Measure Summary'!C323, " ")</f>
        <v xml:space="preserve"> </v>
      </c>
    </row>
    <row r="344" spans="5:6" x14ac:dyDescent="0.25">
      <c r="E344" s="53">
        <f>'Portfolio Composition'!B330</f>
        <v>0</v>
      </c>
      <c r="F344" s="55" t="str">
        <f>IF(AND(ISNUMBER('Portfolio Composition'!F330), ISNUMBER('Measure Summary'!C324)), 'Portfolio Composition'!F330 * 'Measure Summary'!C324, " ")</f>
        <v xml:space="preserve"> </v>
      </c>
    </row>
    <row r="345" spans="5:6" x14ac:dyDescent="0.25">
      <c r="E345" s="53">
        <f>'Portfolio Composition'!B331</f>
        <v>0</v>
      </c>
      <c r="F345" s="55" t="str">
        <f>IF(AND(ISNUMBER('Portfolio Composition'!F331), ISNUMBER('Measure Summary'!C325)), 'Portfolio Composition'!F331 * 'Measure Summary'!C325, " ")</f>
        <v xml:space="preserve"> </v>
      </c>
    </row>
    <row r="346" spans="5:6" x14ac:dyDescent="0.25">
      <c r="E346" s="53">
        <f>'Portfolio Composition'!B332</f>
        <v>0</v>
      </c>
      <c r="F346" s="55" t="str">
        <f>IF(AND(ISNUMBER('Portfolio Composition'!F332), ISNUMBER('Measure Summary'!C326)), 'Portfolio Composition'!F332 * 'Measure Summary'!C326, " ")</f>
        <v xml:space="preserve"> </v>
      </c>
    </row>
    <row r="347" spans="5:6" x14ac:dyDescent="0.25">
      <c r="E347" s="53">
        <f>'Portfolio Composition'!B333</f>
        <v>0</v>
      </c>
      <c r="F347" s="55" t="str">
        <f>IF(AND(ISNUMBER('Portfolio Composition'!F333), ISNUMBER('Measure Summary'!C327)), 'Portfolio Composition'!F333 * 'Measure Summary'!C327, " ")</f>
        <v xml:space="preserve"> </v>
      </c>
    </row>
    <row r="348" spans="5:6" x14ac:dyDescent="0.25">
      <c r="E348" s="53">
        <f>'Portfolio Composition'!B334</f>
        <v>0</v>
      </c>
      <c r="F348" s="55" t="str">
        <f>IF(AND(ISNUMBER('Portfolio Composition'!F334), ISNUMBER('Measure Summary'!C328)), 'Portfolio Composition'!F334 * 'Measure Summary'!C328, " ")</f>
        <v xml:space="preserve"> </v>
      </c>
    </row>
    <row r="349" spans="5:6" x14ac:dyDescent="0.25">
      <c r="E349" s="53">
        <f>'Portfolio Composition'!B335</f>
        <v>0</v>
      </c>
      <c r="F349" s="55" t="str">
        <f>IF(AND(ISNUMBER('Portfolio Composition'!F335), ISNUMBER('Measure Summary'!C329)), 'Portfolio Composition'!F335 * 'Measure Summary'!C329, " ")</f>
        <v xml:space="preserve"> </v>
      </c>
    </row>
    <row r="350" spans="5:6" x14ac:dyDescent="0.25">
      <c r="E350" s="53">
        <f>'Portfolio Composition'!B336</f>
        <v>0</v>
      </c>
      <c r="F350" s="55" t="str">
        <f>IF(AND(ISNUMBER('Portfolio Composition'!F336), ISNUMBER('Measure Summary'!C330)), 'Portfolio Composition'!F336 * 'Measure Summary'!C330, " ")</f>
        <v xml:space="preserve"> </v>
      </c>
    </row>
    <row r="351" spans="5:6" x14ac:dyDescent="0.25">
      <c r="E351" s="53">
        <f>'Portfolio Composition'!B337</f>
        <v>0</v>
      </c>
      <c r="F351" s="55" t="str">
        <f>IF(AND(ISNUMBER('Portfolio Composition'!F337), ISNUMBER('Measure Summary'!C331)), 'Portfolio Composition'!F337 * 'Measure Summary'!C331, " ")</f>
        <v xml:space="preserve"> </v>
      </c>
    </row>
    <row r="352" spans="5:6" x14ac:dyDescent="0.25">
      <c r="E352" s="53">
        <f>'Portfolio Composition'!B338</f>
        <v>0</v>
      </c>
      <c r="F352" s="55" t="str">
        <f>IF(AND(ISNUMBER('Portfolio Composition'!F338), ISNUMBER('Measure Summary'!C332)), 'Portfolio Composition'!F338 * 'Measure Summary'!C332, " ")</f>
        <v xml:space="preserve"> </v>
      </c>
    </row>
    <row r="353" spans="5:6" x14ac:dyDescent="0.25">
      <c r="E353" s="53">
        <f>'Portfolio Composition'!B339</f>
        <v>0</v>
      </c>
      <c r="F353" s="55" t="str">
        <f>IF(AND(ISNUMBER('Portfolio Composition'!F339), ISNUMBER('Measure Summary'!C333)), 'Portfolio Composition'!F339 * 'Measure Summary'!C333, " ")</f>
        <v xml:space="preserve"> </v>
      </c>
    </row>
    <row r="354" spans="5:6" x14ac:dyDescent="0.25">
      <c r="E354" s="53">
        <f>'Portfolio Composition'!B340</f>
        <v>0</v>
      </c>
      <c r="F354" s="55" t="str">
        <f>IF(AND(ISNUMBER('Portfolio Composition'!F340), ISNUMBER('Measure Summary'!C334)), 'Portfolio Composition'!F340 * 'Measure Summary'!C334, " ")</f>
        <v xml:space="preserve"> </v>
      </c>
    </row>
    <row r="355" spans="5:6" x14ac:dyDescent="0.25">
      <c r="E355" s="53">
        <f>'Portfolio Composition'!B341</f>
        <v>0</v>
      </c>
      <c r="F355" s="55" t="str">
        <f>IF(AND(ISNUMBER('Portfolio Composition'!F341), ISNUMBER('Measure Summary'!C335)), 'Portfolio Composition'!F341 * 'Measure Summary'!C335, " ")</f>
        <v xml:space="preserve"> </v>
      </c>
    </row>
    <row r="356" spans="5:6" x14ac:dyDescent="0.25">
      <c r="E356" s="53">
        <f>'Portfolio Composition'!B342</f>
        <v>0</v>
      </c>
      <c r="F356" s="55" t="str">
        <f>IF(AND(ISNUMBER('Portfolio Composition'!F342), ISNUMBER('Measure Summary'!C336)), 'Portfolio Composition'!F342 * 'Measure Summary'!C336, " ")</f>
        <v xml:space="preserve"> </v>
      </c>
    </row>
    <row r="357" spans="5:6" x14ac:dyDescent="0.25">
      <c r="E357" s="53">
        <f>'Portfolio Composition'!B343</f>
        <v>0</v>
      </c>
      <c r="F357" s="55" t="str">
        <f>IF(AND(ISNUMBER('Portfolio Composition'!F343), ISNUMBER('Measure Summary'!C337)), 'Portfolio Composition'!F343 * 'Measure Summary'!C337, " ")</f>
        <v xml:space="preserve"> </v>
      </c>
    </row>
    <row r="358" spans="5:6" x14ac:dyDescent="0.25">
      <c r="E358" s="53">
        <f>'Portfolio Composition'!B344</f>
        <v>0</v>
      </c>
      <c r="F358" s="55" t="str">
        <f>IF(AND(ISNUMBER('Portfolio Composition'!F344), ISNUMBER('Measure Summary'!C338)), 'Portfolio Composition'!F344 * 'Measure Summary'!C338, " ")</f>
        <v xml:space="preserve"> </v>
      </c>
    </row>
    <row r="359" spans="5:6" x14ac:dyDescent="0.25">
      <c r="E359" s="53">
        <f>'Portfolio Composition'!B345</f>
        <v>0</v>
      </c>
      <c r="F359" s="55" t="str">
        <f>IF(AND(ISNUMBER('Portfolio Composition'!F345), ISNUMBER('Measure Summary'!C339)), 'Portfolio Composition'!F345 * 'Measure Summary'!C339, " ")</f>
        <v xml:space="preserve"> </v>
      </c>
    </row>
    <row r="360" spans="5:6" x14ac:dyDescent="0.25">
      <c r="E360" s="53">
        <f>'Portfolio Composition'!B346</f>
        <v>0</v>
      </c>
      <c r="F360" s="55" t="str">
        <f>IF(AND(ISNUMBER('Portfolio Composition'!F346), ISNUMBER('Measure Summary'!C340)), 'Portfolio Composition'!F346 * 'Measure Summary'!C340, " ")</f>
        <v xml:space="preserve"> </v>
      </c>
    </row>
    <row r="361" spans="5:6" x14ac:dyDescent="0.25">
      <c r="E361" s="53">
        <f>'Portfolio Composition'!B347</f>
        <v>0</v>
      </c>
      <c r="F361" s="55" t="str">
        <f>IF(AND(ISNUMBER('Portfolio Composition'!F347), ISNUMBER('Measure Summary'!C341)), 'Portfolio Composition'!F347 * 'Measure Summary'!C341, " ")</f>
        <v xml:space="preserve"> </v>
      </c>
    </row>
    <row r="362" spans="5:6" x14ac:dyDescent="0.25">
      <c r="E362" s="53">
        <f>'Portfolio Composition'!B348</f>
        <v>0</v>
      </c>
      <c r="F362" s="55" t="str">
        <f>IF(AND(ISNUMBER('Portfolio Composition'!F348), ISNUMBER('Measure Summary'!C342)), 'Portfolio Composition'!F348 * 'Measure Summary'!C342, " ")</f>
        <v xml:space="preserve"> </v>
      </c>
    </row>
    <row r="363" spans="5:6" x14ac:dyDescent="0.25">
      <c r="E363" s="53">
        <f>'Portfolio Composition'!B349</f>
        <v>0</v>
      </c>
      <c r="F363" s="55" t="str">
        <f>IF(AND(ISNUMBER('Portfolio Composition'!F349), ISNUMBER('Measure Summary'!C343)), 'Portfolio Composition'!F349 * 'Measure Summary'!C343, " ")</f>
        <v xml:space="preserve"> </v>
      </c>
    </row>
    <row r="364" spans="5:6" x14ac:dyDescent="0.25">
      <c r="E364" s="53">
        <f>'Portfolio Composition'!B350</f>
        <v>0</v>
      </c>
      <c r="F364" s="55" t="str">
        <f>IF(AND(ISNUMBER('Portfolio Composition'!F350), ISNUMBER('Measure Summary'!C344)), 'Portfolio Composition'!F350 * 'Measure Summary'!C344, " ")</f>
        <v xml:space="preserve"> </v>
      </c>
    </row>
    <row r="365" spans="5:6" x14ac:dyDescent="0.25">
      <c r="E365" s="53">
        <f>'Portfolio Composition'!B351</f>
        <v>0</v>
      </c>
      <c r="F365" s="55" t="str">
        <f>IF(AND(ISNUMBER('Portfolio Composition'!F351), ISNUMBER('Measure Summary'!C345)), 'Portfolio Composition'!F351 * 'Measure Summary'!C345, " ")</f>
        <v xml:space="preserve"> </v>
      </c>
    </row>
    <row r="366" spans="5:6" x14ac:dyDescent="0.25">
      <c r="E366" s="53">
        <f>'Portfolio Composition'!B352</f>
        <v>0</v>
      </c>
      <c r="F366" s="55" t="str">
        <f>IF(AND(ISNUMBER('Portfolio Composition'!F352), ISNUMBER('Measure Summary'!C346)), 'Portfolio Composition'!F352 * 'Measure Summary'!C346, " ")</f>
        <v xml:space="preserve"> </v>
      </c>
    </row>
    <row r="367" spans="5:6" x14ac:dyDescent="0.25">
      <c r="E367" s="53">
        <f>'Portfolio Composition'!B353</f>
        <v>0</v>
      </c>
      <c r="F367" s="55" t="str">
        <f>IF(AND(ISNUMBER('Portfolio Composition'!F353), ISNUMBER('Measure Summary'!C347)), 'Portfolio Composition'!F353 * 'Measure Summary'!C347, " ")</f>
        <v xml:space="preserve"> </v>
      </c>
    </row>
    <row r="368" spans="5:6" x14ac:dyDescent="0.25">
      <c r="E368" s="53">
        <f>'Portfolio Composition'!B354</f>
        <v>0</v>
      </c>
      <c r="F368" s="55" t="str">
        <f>IF(AND(ISNUMBER('Portfolio Composition'!F354), ISNUMBER('Measure Summary'!C348)), 'Portfolio Composition'!F354 * 'Measure Summary'!C348, " ")</f>
        <v xml:space="preserve"> </v>
      </c>
    </row>
    <row r="369" spans="5:6" x14ac:dyDescent="0.25">
      <c r="E369" s="53">
        <f>'Portfolio Composition'!B355</f>
        <v>0</v>
      </c>
      <c r="F369" s="55" t="str">
        <f>IF(AND(ISNUMBER('Portfolio Composition'!F355), ISNUMBER('Measure Summary'!C349)), 'Portfolio Composition'!F355 * 'Measure Summary'!C349, " ")</f>
        <v xml:space="preserve"> </v>
      </c>
    </row>
    <row r="370" spans="5:6" x14ac:dyDescent="0.25">
      <c r="E370" s="53">
        <f>'Portfolio Composition'!B356</f>
        <v>0</v>
      </c>
      <c r="F370" s="55" t="str">
        <f>IF(AND(ISNUMBER('Portfolio Composition'!F356), ISNUMBER('Measure Summary'!C350)), 'Portfolio Composition'!F356 * 'Measure Summary'!C350, " ")</f>
        <v xml:space="preserve"> </v>
      </c>
    </row>
    <row r="371" spans="5:6" x14ac:dyDescent="0.25">
      <c r="E371" s="53">
        <f>'Portfolio Composition'!B357</f>
        <v>0</v>
      </c>
      <c r="F371" s="55" t="str">
        <f>IF(AND(ISNUMBER('Portfolio Composition'!F357), ISNUMBER('Measure Summary'!C351)), 'Portfolio Composition'!F357 * 'Measure Summary'!C351, " ")</f>
        <v xml:space="preserve"> </v>
      </c>
    </row>
    <row r="372" spans="5:6" x14ac:dyDescent="0.25">
      <c r="E372" s="53">
        <f>'Portfolio Composition'!B358</f>
        <v>0</v>
      </c>
      <c r="F372" s="55" t="str">
        <f>IF(AND(ISNUMBER('Portfolio Composition'!F358), ISNUMBER('Measure Summary'!C352)), 'Portfolio Composition'!F358 * 'Measure Summary'!C352, " ")</f>
        <v xml:space="preserve"> </v>
      </c>
    </row>
    <row r="373" spans="5:6" x14ac:dyDescent="0.25">
      <c r="E373" s="53">
        <f>'Portfolio Composition'!B359</f>
        <v>0</v>
      </c>
      <c r="F373" s="55" t="str">
        <f>IF(AND(ISNUMBER('Portfolio Composition'!F359), ISNUMBER('Measure Summary'!C353)), 'Portfolio Composition'!F359 * 'Measure Summary'!C353, " ")</f>
        <v xml:space="preserve"> </v>
      </c>
    </row>
    <row r="374" spans="5:6" x14ac:dyDescent="0.25">
      <c r="E374" s="53">
        <f>'Portfolio Composition'!B360</f>
        <v>0</v>
      </c>
      <c r="F374" s="55" t="str">
        <f>IF(AND(ISNUMBER('Portfolio Composition'!F360), ISNUMBER('Measure Summary'!C354)), 'Portfolio Composition'!F360 * 'Measure Summary'!C354, " ")</f>
        <v xml:space="preserve"> </v>
      </c>
    </row>
    <row r="375" spans="5:6" x14ac:dyDescent="0.25">
      <c r="E375" s="53">
        <f>'Portfolio Composition'!B361</f>
        <v>0</v>
      </c>
      <c r="F375" s="55" t="str">
        <f>IF(AND(ISNUMBER('Portfolio Composition'!F361), ISNUMBER('Measure Summary'!C355)), 'Portfolio Composition'!F361 * 'Measure Summary'!C355, " ")</f>
        <v xml:space="preserve"> </v>
      </c>
    </row>
    <row r="376" spans="5:6" x14ac:dyDescent="0.25">
      <c r="E376" s="53">
        <f>'Portfolio Composition'!B362</f>
        <v>0</v>
      </c>
      <c r="F376" s="55" t="str">
        <f>IF(AND(ISNUMBER('Portfolio Composition'!F362), ISNUMBER('Measure Summary'!C356)), 'Portfolio Composition'!F362 * 'Measure Summary'!C356, " ")</f>
        <v xml:space="preserve"> </v>
      </c>
    </row>
    <row r="377" spans="5:6" x14ac:dyDescent="0.25">
      <c r="E377" s="53">
        <f>'Portfolio Composition'!B363</f>
        <v>0</v>
      </c>
      <c r="F377" s="55" t="str">
        <f>IF(AND(ISNUMBER('Portfolio Composition'!F363), ISNUMBER('Measure Summary'!C357)), 'Portfolio Composition'!F363 * 'Measure Summary'!C357, " ")</f>
        <v xml:space="preserve"> </v>
      </c>
    </row>
    <row r="378" spans="5:6" x14ac:dyDescent="0.25">
      <c r="E378" s="53">
        <f>'Portfolio Composition'!B364</f>
        <v>0</v>
      </c>
      <c r="F378" s="55" t="str">
        <f>IF(AND(ISNUMBER('Portfolio Composition'!F364), ISNUMBER('Measure Summary'!C358)), 'Portfolio Composition'!F364 * 'Measure Summary'!C358, " ")</f>
        <v xml:space="preserve"> </v>
      </c>
    </row>
    <row r="379" spans="5:6" x14ac:dyDescent="0.25">
      <c r="E379" s="53">
        <f>'Portfolio Composition'!B365</f>
        <v>0</v>
      </c>
      <c r="F379" s="55" t="str">
        <f>IF(AND(ISNUMBER('Portfolio Composition'!F365), ISNUMBER('Measure Summary'!C359)), 'Portfolio Composition'!F365 * 'Measure Summary'!C359, " ")</f>
        <v xml:space="preserve"> </v>
      </c>
    </row>
    <row r="380" spans="5:6" x14ac:dyDescent="0.25">
      <c r="E380" s="53">
        <f>'Portfolio Composition'!B366</f>
        <v>0</v>
      </c>
      <c r="F380" s="55" t="str">
        <f>IF(AND(ISNUMBER('Portfolio Composition'!F366), ISNUMBER('Measure Summary'!C360)), 'Portfolio Composition'!F366 * 'Measure Summary'!C360, " ")</f>
        <v xml:space="preserve"> </v>
      </c>
    </row>
    <row r="381" spans="5:6" x14ac:dyDescent="0.25">
      <c r="E381" s="53">
        <f>'Portfolio Composition'!B367</f>
        <v>0</v>
      </c>
      <c r="F381" s="55" t="str">
        <f>IF(AND(ISNUMBER('Portfolio Composition'!F367), ISNUMBER('Measure Summary'!C361)), 'Portfolio Composition'!F367 * 'Measure Summary'!C361, " ")</f>
        <v xml:space="preserve"> </v>
      </c>
    </row>
    <row r="382" spans="5:6" x14ac:dyDescent="0.25">
      <c r="E382" s="53">
        <f>'Portfolio Composition'!B368</f>
        <v>0</v>
      </c>
      <c r="F382" s="55" t="str">
        <f>IF(AND(ISNUMBER('Portfolio Composition'!F368), ISNUMBER('Measure Summary'!C362)), 'Portfolio Composition'!F368 * 'Measure Summary'!C362, " ")</f>
        <v xml:space="preserve"> </v>
      </c>
    </row>
    <row r="383" spans="5:6" x14ac:dyDescent="0.25">
      <c r="E383" s="53">
        <f>'Portfolio Composition'!B369</f>
        <v>0</v>
      </c>
      <c r="F383" s="55" t="str">
        <f>IF(AND(ISNUMBER('Portfolio Composition'!F369), ISNUMBER('Measure Summary'!C363)), 'Portfolio Composition'!F369 * 'Measure Summary'!C363, " ")</f>
        <v xml:space="preserve"> </v>
      </c>
    </row>
    <row r="384" spans="5:6" x14ac:dyDescent="0.25">
      <c r="E384" s="53">
        <f>'Portfolio Composition'!B370</f>
        <v>0</v>
      </c>
      <c r="F384" s="55" t="str">
        <f>IF(AND(ISNUMBER('Portfolio Composition'!F370), ISNUMBER('Measure Summary'!C364)), 'Portfolio Composition'!F370 * 'Measure Summary'!C364, " ")</f>
        <v xml:space="preserve"> </v>
      </c>
    </row>
    <row r="385" spans="5:6" x14ac:dyDescent="0.25">
      <c r="E385" s="53">
        <f>'Portfolio Composition'!B371</f>
        <v>0</v>
      </c>
      <c r="F385" s="55" t="str">
        <f>IF(AND(ISNUMBER('Portfolio Composition'!F371), ISNUMBER('Measure Summary'!C365)), 'Portfolio Composition'!F371 * 'Measure Summary'!C365, " ")</f>
        <v xml:space="preserve"> </v>
      </c>
    </row>
    <row r="386" spans="5:6" x14ac:dyDescent="0.25">
      <c r="E386" s="53">
        <f>'Portfolio Composition'!B372</f>
        <v>0</v>
      </c>
      <c r="F386" s="55" t="str">
        <f>IF(AND(ISNUMBER('Portfolio Composition'!F372), ISNUMBER('Measure Summary'!C366)), 'Portfolio Composition'!F372 * 'Measure Summary'!C366, " ")</f>
        <v xml:space="preserve"> </v>
      </c>
    </row>
    <row r="387" spans="5:6" x14ac:dyDescent="0.25">
      <c r="E387" s="53">
        <f>'Portfolio Composition'!B373</f>
        <v>0</v>
      </c>
      <c r="F387" s="55" t="str">
        <f>IF(AND(ISNUMBER('Portfolio Composition'!F373), ISNUMBER('Measure Summary'!C367)), 'Portfolio Composition'!F373 * 'Measure Summary'!C367, " ")</f>
        <v xml:space="preserve"> </v>
      </c>
    </row>
    <row r="388" spans="5:6" x14ac:dyDescent="0.25">
      <c r="E388" s="53">
        <f>'Portfolio Composition'!B374</f>
        <v>0</v>
      </c>
      <c r="F388" s="55" t="str">
        <f>IF(AND(ISNUMBER('Portfolio Composition'!F374), ISNUMBER('Measure Summary'!C368)), 'Portfolio Composition'!F374 * 'Measure Summary'!C368, " ")</f>
        <v xml:space="preserve"> </v>
      </c>
    </row>
    <row r="389" spans="5:6" x14ac:dyDescent="0.25">
      <c r="E389" s="53">
        <f>'Portfolio Composition'!B375</f>
        <v>0</v>
      </c>
      <c r="F389" s="55" t="str">
        <f>IF(AND(ISNUMBER('Portfolio Composition'!F375), ISNUMBER('Measure Summary'!C369)), 'Portfolio Composition'!F375 * 'Measure Summary'!C369, " ")</f>
        <v xml:space="preserve"> </v>
      </c>
    </row>
    <row r="390" spans="5:6" x14ac:dyDescent="0.25">
      <c r="E390" s="53">
        <f>'Portfolio Composition'!B376</f>
        <v>0</v>
      </c>
      <c r="F390" s="55" t="str">
        <f>IF(AND(ISNUMBER('Portfolio Composition'!F376), ISNUMBER('Measure Summary'!C370)), 'Portfolio Composition'!F376 * 'Measure Summary'!C370, " ")</f>
        <v xml:space="preserve"> </v>
      </c>
    </row>
    <row r="391" spans="5:6" x14ac:dyDescent="0.25">
      <c r="E391" s="53">
        <f>'Portfolio Composition'!B377</f>
        <v>0</v>
      </c>
      <c r="F391" s="55" t="str">
        <f>IF(AND(ISNUMBER('Portfolio Composition'!F377), ISNUMBER('Measure Summary'!C371)), 'Portfolio Composition'!F377 * 'Measure Summary'!C371, " ")</f>
        <v xml:space="preserve"> </v>
      </c>
    </row>
    <row r="392" spans="5:6" x14ac:dyDescent="0.25">
      <c r="E392" s="53">
        <f>'Portfolio Composition'!B378</f>
        <v>0</v>
      </c>
      <c r="F392" s="55" t="str">
        <f>IF(AND(ISNUMBER('Portfolio Composition'!F378), ISNUMBER('Measure Summary'!C372)), 'Portfolio Composition'!F378 * 'Measure Summary'!C372, " ")</f>
        <v xml:space="preserve"> </v>
      </c>
    </row>
    <row r="393" spans="5:6" x14ac:dyDescent="0.25">
      <c r="E393" s="53">
        <f>'Portfolio Composition'!B379</f>
        <v>0</v>
      </c>
      <c r="F393" s="55" t="str">
        <f>IF(AND(ISNUMBER('Portfolio Composition'!F379), ISNUMBER('Measure Summary'!C373)), 'Portfolio Composition'!F379 * 'Measure Summary'!C373, " ")</f>
        <v xml:space="preserve"> </v>
      </c>
    </row>
    <row r="394" spans="5:6" x14ac:dyDescent="0.25">
      <c r="E394" s="53">
        <f>'Portfolio Composition'!B380</f>
        <v>0</v>
      </c>
      <c r="F394" s="55" t="str">
        <f>IF(AND(ISNUMBER('Portfolio Composition'!F380), ISNUMBER('Measure Summary'!C374)), 'Portfolio Composition'!F380 * 'Measure Summary'!C374, " ")</f>
        <v xml:space="preserve"> </v>
      </c>
    </row>
    <row r="395" spans="5:6" x14ac:dyDescent="0.25">
      <c r="E395" s="53">
        <f>'Portfolio Composition'!B381</f>
        <v>0</v>
      </c>
      <c r="F395" s="55" t="str">
        <f>IF(AND(ISNUMBER('Portfolio Composition'!F381), ISNUMBER('Measure Summary'!C375)), 'Portfolio Composition'!F381 * 'Measure Summary'!C375, " ")</f>
        <v xml:space="preserve"> </v>
      </c>
    </row>
    <row r="396" spans="5:6" x14ac:dyDescent="0.25">
      <c r="E396" s="53">
        <f>'Portfolio Composition'!B382</f>
        <v>0</v>
      </c>
      <c r="F396" s="55" t="str">
        <f>IF(AND(ISNUMBER('Portfolio Composition'!F382), ISNUMBER('Measure Summary'!C376)), 'Portfolio Composition'!F382 * 'Measure Summary'!C376, " ")</f>
        <v xml:space="preserve"> </v>
      </c>
    </row>
    <row r="397" spans="5:6" x14ac:dyDescent="0.25">
      <c r="E397" s="53">
        <f>'Portfolio Composition'!B383</f>
        <v>0</v>
      </c>
      <c r="F397" s="55" t="str">
        <f>IF(AND(ISNUMBER('Portfolio Composition'!F383), ISNUMBER('Measure Summary'!C377)), 'Portfolio Composition'!F383 * 'Measure Summary'!C377, " ")</f>
        <v xml:space="preserve"> </v>
      </c>
    </row>
    <row r="398" spans="5:6" x14ac:dyDescent="0.25">
      <c r="E398" s="53">
        <f>'Portfolio Composition'!B384</f>
        <v>0</v>
      </c>
      <c r="F398" s="55" t="str">
        <f>IF(AND(ISNUMBER('Portfolio Composition'!F384), ISNUMBER('Measure Summary'!C378)), 'Portfolio Composition'!F384 * 'Measure Summary'!C378, " ")</f>
        <v xml:space="preserve"> </v>
      </c>
    </row>
    <row r="399" spans="5:6" x14ac:dyDescent="0.25">
      <c r="E399" s="53">
        <f>'Portfolio Composition'!B385</f>
        <v>0</v>
      </c>
      <c r="F399" s="55" t="str">
        <f>IF(AND(ISNUMBER('Portfolio Composition'!F385), ISNUMBER('Measure Summary'!C379)), 'Portfolio Composition'!F385 * 'Measure Summary'!C379, " ")</f>
        <v xml:space="preserve"> </v>
      </c>
    </row>
    <row r="400" spans="5:6" x14ac:dyDescent="0.25">
      <c r="E400" s="53">
        <f>'Portfolio Composition'!B386</f>
        <v>0</v>
      </c>
      <c r="F400" s="55" t="str">
        <f>IF(AND(ISNUMBER('Portfolio Composition'!F386), ISNUMBER('Measure Summary'!C380)), 'Portfolio Composition'!F386 * 'Measure Summary'!C380, " ")</f>
        <v xml:space="preserve"> </v>
      </c>
    </row>
    <row r="401" spans="5:6" x14ac:dyDescent="0.25">
      <c r="E401" s="53">
        <f>'Portfolio Composition'!B387</f>
        <v>0</v>
      </c>
      <c r="F401" s="55" t="str">
        <f>IF(AND(ISNUMBER('Portfolio Composition'!F387), ISNUMBER('Measure Summary'!C381)), 'Portfolio Composition'!F387 * 'Measure Summary'!C381, " ")</f>
        <v xml:space="preserve"> </v>
      </c>
    </row>
    <row r="402" spans="5:6" x14ac:dyDescent="0.25">
      <c r="E402" s="53">
        <f>'Portfolio Composition'!B388</f>
        <v>0</v>
      </c>
      <c r="F402" s="55" t="str">
        <f>IF(AND(ISNUMBER('Portfolio Composition'!F388), ISNUMBER('Measure Summary'!C382)), 'Portfolio Composition'!F388 * 'Measure Summary'!C382, " ")</f>
        <v xml:space="preserve"> </v>
      </c>
    </row>
    <row r="403" spans="5:6" x14ac:dyDescent="0.25">
      <c r="E403" s="53">
        <f>'Portfolio Composition'!B389</f>
        <v>0</v>
      </c>
      <c r="F403" s="55" t="str">
        <f>IF(AND(ISNUMBER('Portfolio Composition'!F389), ISNUMBER('Measure Summary'!C383)), 'Portfolio Composition'!F389 * 'Measure Summary'!C383, " ")</f>
        <v xml:space="preserve"> </v>
      </c>
    </row>
    <row r="404" spans="5:6" x14ac:dyDescent="0.25">
      <c r="E404" s="53">
        <f>'Portfolio Composition'!B390</f>
        <v>0</v>
      </c>
      <c r="F404" s="55" t="str">
        <f>IF(AND(ISNUMBER('Portfolio Composition'!F390), ISNUMBER('Measure Summary'!C384)), 'Portfolio Composition'!F390 * 'Measure Summary'!C384, " ")</f>
        <v xml:space="preserve"> </v>
      </c>
    </row>
    <row r="405" spans="5:6" x14ac:dyDescent="0.25">
      <c r="E405" s="53">
        <f>'Portfolio Composition'!B391</f>
        <v>0</v>
      </c>
      <c r="F405" s="55" t="str">
        <f>IF(AND(ISNUMBER('Portfolio Composition'!F391), ISNUMBER('Measure Summary'!C385)), 'Portfolio Composition'!F391 * 'Measure Summary'!C385, " ")</f>
        <v xml:space="preserve"> </v>
      </c>
    </row>
    <row r="406" spans="5:6" x14ac:dyDescent="0.25">
      <c r="E406" s="53">
        <f>'Portfolio Composition'!B392</f>
        <v>0</v>
      </c>
      <c r="F406" s="55" t="str">
        <f>IF(AND(ISNUMBER('Portfolio Composition'!F392), ISNUMBER('Measure Summary'!C386)), 'Portfolio Composition'!F392 * 'Measure Summary'!C386, " ")</f>
        <v xml:space="preserve"> </v>
      </c>
    </row>
    <row r="407" spans="5:6" x14ac:dyDescent="0.25">
      <c r="E407" s="53">
        <f>'Portfolio Composition'!B393</f>
        <v>0</v>
      </c>
      <c r="F407" s="55" t="str">
        <f>IF(AND(ISNUMBER('Portfolio Composition'!F393), ISNUMBER('Measure Summary'!C387)), 'Portfolio Composition'!F393 * 'Measure Summary'!C387, " ")</f>
        <v xml:space="preserve"> </v>
      </c>
    </row>
    <row r="408" spans="5:6" x14ac:dyDescent="0.25">
      <c r="E408" s="53">
        <f>'Portfolio Composition'!B394</f>
        <v>0</v>
      </c>
      <c r="F408" s="55" t="str">
        <f>IF(AND(ISNUMBER('Portfolio Composition'!F394), ISNUMBER('Measure Summary'!C388)), 'Portfolio Composition'!F394 * 'Measure Summary'!C388, " ")</f>
        <v xml:space="preserve"> </v>
      </c>
    </row>
    <row r="409" spans="5:6" x14ac:dyDescent="0.25">
      <c r="E409" s="53">
        <f>'Portfolio Composition'!B395</f>
        <v>0</v>
      </c>
      <c r="F409" s="55" t="str">
        <f>IF(AND(ISNUMBER('Portfolio Composition'!F395), ISNUMBER('Measure Summary'!C389)), 'Portfolio Composition'!F395 * 'Measure Summary'!C389, " ")</f>
        <v xml:space="preserve"> </v>
      </c>
    </row>
    <row r="410" spans="5:6" x14ac:dyDescent="0.25">
      <c r="E410" s="53">
        <f>'Portfolio Composition'!B396</f>
        <v>0</v>
      </c>
      <c r="F410" s="55" t="str">
        <f>IF(AND(ISNUMBER('Portfolio Composition'!F396), ISNUMBER('Measure Summary'!C390)), 'Portfolio Composition'!F396 * 'Measure Summary'!C390, " ")</f>
        <v xml:space="preserve"> </v>
      </c>
    </row>
    <row r="411" spans="5:6" x14ac:dyDescent="0.25">
      <c r="E411" s="53">
        <f>'Portfolio Composition'!B397</f>
        <v>0</v>
      </c>
      <c r="F411" s="55" t="str">
        <f>IF(AND(ISNUMBER('Portfolio Composition'!F397), ISNUMBER('Measure Summary'!C391)), 'Portfolio Composition'!F397 * 'Measure Summary'!C391, " ")</f>
        <v xml:space="preserve"> </v>
      </c>
    </row>
    <row r="412" spans="5:6" x14ac:dyDescent="0.25">
      <c r="E412" s="53">
        <f>'Portfolio Composition'!B398</f>
        <v>0</v>
      </c>
      <c r="F412" s="55" t="str">
        <f>IF(AND(ISNUMBER('Portfolio Composition'!F398), ISNUMBER('Measure Summary'!C392)), 'Portfolio Composition'!F398 * 'Measure Summary'!C392, " ")</f>
        <v xml:space="preserve"> </v>
      </c>
    </row>
    <row r="413" spans="5:6" x14ac:dyDescent="0.25">
      <c r="E413" s="53">
        <f>'Portfolio Composition'!B399</f>
        <v>0</v>
      </c>
      <c r="F413" s="55" t="str">
        <f>IF(AND(ISNUMBER('Portfolio Composition'!F399), ISNUMBER('Measure Summary'!C393)), 'Portfolio Composition'!F399 * 'Measure Summary'!C393, " ")</f>
        <v xml:space="preserve"> </v>
      </c>
    </row>
    <row r="414" spans="5:6" x14ac:dyDescent="0.25">
      <c r="E414" s="53">
        <f>'Portfolio Composition'!B400</f>
        <v>0</v>
      </c>
      <c r="F414" s="55" t="str">
        <f>IF(AND(ISNUMBER('Portfolio Composition'!F400), ISNUMBER('Measure Summary'!C394)), 'Portfolio Composition'!F400 * 'Measure Summary'!C394, " ")</f>
        <v xml:space="preserve"> </v>
      </c>
    </row>
    <row r="415" spans="5:6" x14ac:dyDescent="0.25">
      <c r="E415" s="53">
        <f>'Portfolio Composition'!B401</f>
        <v>0</v>
      </c>
      <c r="F415" s="55" t="str">
        <f>IF(AND(ISNUMBER('Portfolio Composition'!F401), ISNUMBER('Measure Summary'!C395)), 'Portfolio Composition'!F401 * 'Measure Summary'!C395, " ")</f>
        <v xml:space="preserve"> </v>
      </c>
    </row>
    <row r="416" spans="5:6" x14ac:dyDescent="0.25">
      <c r="E416" s="53">
        <f>'Portfolio Composition'!B402</f>
        <v>0</v>
      </c>
      <c r="F416" s="55" t="str">
        <f>IF(AND(ISNUMBER('Portfolio Composition'!F402), ISNUMBER('Measure Summary'!C396)), 'Portfolio Composition'!F402 * 'Measure Summary'!C396, " ")</f>
        <v xml:space="preserve"> </v>
      </c>
    </row>
    <row r="417" spans="5:6" x14ac:dyDescent="0.25">
      <c r="E417" s="53">
        <f>'Portfolio Composition'!B403</f>
        <v>0</v>
      </c>
      <c r="F417" s="55" t="str">
        <f>IF(AND(ISNUMBER('Portfolio Composition'!F403), ISNUMBER('Measure Summary'!C397)), 'Portfolio Composition'!F403 * 'Measure Summary'!C397, " ")</f>
        <v xml:space="preserve"> </v>
      </c>
    </row>
    <row r="418" spans="5:6" x14ac:dyDescent="0.25">
      <c r="E418" s="53">
        <f>'Portfolio Composition'!B404</f>
        <v>0</v>
      </c>
      <c r="F418" s="55" t="str">
        <f>IF(AND(ISNUMBER('Portfolio Composition'!F404), ISNUMBER('Measure Summary'!C398)), 'Portfolio Composition'!F404 * 'Measure Summary'!C398, " ")</f>
        <v xml:space="preserve"> </v>
      </c>
    </row>
    <row r="419" spans="5:6" x14ac:dyDescent="0.25">
      <c r="E419" s="53">
        <f>'Portfolio Composition'!B405</f>
        <v>0</v>
      </c>
      <c r="F419" s="55" t="str">
        <f>IF(AND(ISNUMBER('Portfolio Composition'!F405), ISNUMBER('Measure Summary'!C399)), 'Portfolio Composition'!F405 * 'Measure Summary'!C399, " ")</f>
        <v xml:space="preserve"> </v>
      </c>
    </row>
    <row r="420" spans="5:6" x14ac:dyDescent="0.25">
      <c r="E420" s="53">
        <f>'Portfolio Composition'!B406</f>
        <v>0</v>
      </c>
      <c r="F420" s="55" t="str">
        <f>IF(AND(ISNUMBER('Portfolio Composition'!F406), ISNUMBER('Measure Summary'!C400)), 'Portfolio Composition'!F406 * 'Measure Summary'!C400, " ")</f>
        <v xml:space="preserve"> </v>
      </c>
    </row>
    <row r="421" spans="5:6" x14ac:dyDescent="0.25">
      <c r="E421" s="53">
        <f>'Portfolio Composition'!B407</f>
        <v>0</v>
      </c>
      <c r="F421" s="55" t="str">
        <f>IF(AND(ISNUMBER('Portfolio Composition'!F407), ISNUMBER('Measure Summary'!C401)), 'Portfolio Composition'!F407 * 'Measure Summary'!C401, " ")</f>
        <v xml:space="preserve"> </v>
      </c>
    </row>
    <row r="422" spans="5:6" x14ac:dyDescent="0.25">
      <c r="E422" s="53">
        <f>'Portfolio Composition'!B408</f>
        <v>0</v>
      </c>
      <c r="F422" s="55" t="str">
        <f>IF(AND(ISNUMBER('Portfolio Composition'!F408), ISNUMBER('Measure Summary'!C402)), 'Portfolio Composition'!F408 * 'Measure Summary'!C402, " ")</f>
        <v xml:space="preserve"> </v>
      </c>
    </row>
    <row r="423" spans="5:6" x14ac:dyDescent="0.25">
      <c r="E423" s="53">
        <f>'Portfolio Composition'!B409</f>
        <v>0</v>
      </c>
      <c r="F423" s="55" t="str">
        <f>IF(AND(ISNUMBER('Portfolio Composition'!F409), ISNUMBER('Measure Summary'!C403)), 'Portfolio Composition'!F409 * 'Measure Summary'!C403, " ")</f>
        <v xml:space="preserve"> </v>
      </c>
    </row>
    <row r="424" spans="5:6" x14ac:dyDescent="0.25">
      <c r="E424" s="53">
        <f>'Portfolio Composition'!B410</f>
        <v>0</v>
      </c>
      <c r="F424" s="55" t="str">
        <f>IF(AND(ISNUMBER('Portfolio Composition'!F410), ISNUMBER('Measure Summary'!C404)), 'Portfolio Composition'!F410 * 'Measure Summary'!C404, " ")</f>
        <v xml:space="preserve"> </v>
      </c>
    </row>
    <row r="425" spans="5:6" x14ac:dyDescent="0.25">
      <c r="E425" s="53">
        <f>'Portfolio Composition'!B411</f>
        <v>0</v>
      </c>
      <c r="F425" s="55" t="str">
        <f>IF(AND(ISNUMBER('Portfolio Composition'!F411), ISNUMBER('Measure Summary'!C405)), 'Portfolio Composition'!F411 * 'Measure Summary'!C405, " ")</f>
        <v xml:space="preserve"> </v>
      </c>
    </row>
    <row r="426" spans="5:6" x14ac:dyDescent="0.25">
      <c r="E426" s="53">
        <f>'Portfolio Composition'!B412</f>
        <v>0</v>
      </c>
      <c r="F426" s="55" t="str">
        <f>IF(AND(ISNUMBER('Portfolio Composition'!F412), ISNUMBER('Measure Summary'!C406)), 'Portfolio Composition'!F412 * 'Measure Summary'!C406, " ")</f>
        <v xml:space="preserve"> </v>
      </c>
    </row>
    <row r="427" spans="5:6" x14ac:dyDescent="0.25">
      <c r="E427" s="53">
        <f>'Portfolio Composition'!B413</f>
        <v>0</v>
      </c>
      <c r="F427" s="55" t="str">
        <f>IF(AND(ISNUMBER('Portfolio Composition'!F413), ISNUMBER('Measure Summary'!C407)), 'Portfolio Composition'!F413 * 'Measure Summary'!C407, " ")</f>
        <v xml:space="preserve"> </v>
      </c>
    </row>
    <row r="428" spans="5:6" x14ac:dyDescent="0.25">
      <c r="E428" s="53">
        <f>'Portfolio Composition'!B414</f>
        <v>0</v>
      </c>
      <c r="F428" s="55" t="str">
        <f>IF(AND(ISNUMBER('Portfolio Composition'!F414), ISNUMBER('Measure Summary'!C408)), 'Portfolio Composition'!F414 * 'Measure Summary'!C408, " ")</f>
        <v xml:space="preserve"> </v>
      </c>
    </row>
    <row r="429" spans="5:6" x14ac:dyDescent="0.25">
      <c r="E429" s="53">
        <f>'Portfolio Composition'!B415</f>
        <v>0</v>
      </c>
      <c r="F429" s="55" t="str">
        <f>IF(AND(ISNUMBER('Portfolio Composition'!F415), ISNUMBER('Measure Summary'!C409)), 'Portfolio Composition'!F415 * 'Measure Summary'!C409, " ")</f>
        <v xml:space="preserve"> </v>
      </c>
    </row>
    <row r="430" spans="5:6" x14ac:dyDescent="0.25">
      <c r="E430" s="53">
        <f>'Portfolio Composition'!B416</f>
        <v>0</v>
      </c>
      <c r="F430" s="55" t="str">
        <f>IF(AND(ISNUMBER('Portfolio Composition'!F416), ISNUMBER('Measure Summary'!C410)), 'Portfolio Composition'!F416 * 'Measure Summary'!C410, " ")</f>
        <v xml:space="preserve"> </v>
      </c>
    </row>
    <row r="431" spans="5:6" x14ac:dyDescent="0.25">
      <c r="E431" s="53">
        <f>'Portfolio Composition'!B417</f>
        <v>0</v>
      </c>
      <c r="F431" s="55" t="str">
        <f>IF(AND(ISNUMBER('Portfolio Composition'!F417), ISNUMBER('Measure Summary'!C411)), 'Portfolio Composition'!F417 * 'Measure Summary'!C411, " ")</f>
        <v xml:space="preserve"> </v>
      </c>
    </row>
    <row r="432" spans="5:6" x14ac:dyDescent="0.25">
      <c r="E432" s="53">
        <f>'Portfolio Composition'!B418</f>
        <v>0</v>
      </c>
      <c r="F432" s="55" t="str">
        <f>IF(AND(ISNUMBER('Portfolio Composition'!F418), ISNUMBER('Measure Summary'!C412)), 'Portfolio Composition'!F418 * 'Measure Summary'!C412, " ")</f>
        <v xml:space="preserve"> </v>
      </c>
    </row>
    <row r="433" spans="5:6" x14ac:dyDescent="0.25">
      <c r="E433" s="53">
        <f>'Portfolio Composition'!B419</f>
        <v>0</v>
      </c>
      <c r="F433" s="55" t="str">
        <f>IF(AND(ISNUMBER('Portfolio Composition'!F419), ISNUMBER('Measure Summary'!C413)), 'Portfolio Composition'!F419 * 'Measure Summary'!C413, " ")</f>
        <v xml:space="preserve"> </v>
      </c>
    </row>
    <row r="434" spans="5:6" x14ac:dyDescent="0.25">
      <c r="E434" s="53">
        <f>'Portfolio Composition'!B420</f>
        <v>0</v>
      </c>
      <c r="F434" s="55" t="str">
        <f>IF(AND(ISNUMBER('Portfolio Composition'!F420), ISNUMBER('Measure Summary'!C414)), 'Portfolio Composition'!F420 * 'Measure Summary'!C414, " ")</f>
        <v xml:space="preserve"> </v>
      </c>
    </row>
    <row r="435" spans="5:6" x14ac:dyDescent="0.25">
      <c r="E435" s="53">
        <f>'Portfolio Composition'!B421</f>
        <v>0</v>
      </c>
      <c r="F435" s="55" t="str">
        <f>IF(AND(ISNUMBER('Portfolio Composition'!F421), ISNUMBER('Measure Summary'!C415)), 'Portfolio Composition'!F421 * 'Measure Summary'!C415, " ")</f>
        <v xml:space="preserve"> </v>
      </c>
    </row>
    <row r="436" spans="5:6" x14ac:dyDescent="0.25">
      <c r="E436" s="53">
        <f>'Portfolio Composition'!B422</f>
        <v>0</v>
      </c>
      <c r="F436" s="55" t="str">
        <f>IF(AND(ISNUMBER('Portfolio Composition'!F422), ISNUMBER('Measure Summary'!C416)), 'Portfolio Composition'!F422 * 'Measure Summary'!C416, " ")</f>
        <v xml:space="preserve"> </v>
      </c>
    </row>
    <row r="437" spans="5:6" x14ac:dyDescent="0.25">
      <c r="E437" s="53">
        <f>'Portfolio Composition'!B423</f>
        <v>0</v>
      </c>
      <c r="F437" s="55" t="str">
        <f>IF(AND(ISNUMBER('Portfolio Composition'!F423), ISNUMBER('Measure Summary'!C417)), 'Portfolio Composition'!F423 * 'Measure Summary'!C417, " ")</f>
        <v xml:space="preserve"> </v>
      </c>
    </row>
    <row r="438" spans="5:6" x14ac:dyDescent="0.25">
      <c r="E438" s="53">
        <f>'Portfolio Composition'!B424</f>
        <v>0</v>
      </c>
      <c r="F438" s="55" t="str">
        <f>IF(AND(ISNUMBER('Portfolio Composition'!F424), ISNUMBER('Measure Summary'!C418)), 'Portfolio Composition'!F424 * 'Measure Summary'!C418, " ")</f>
        <v xml:space="preserve"> </v>
      </c>
    </row>
    <row r="439" spans="5:6" x14ac:dyDescent="0.25">
      <c r="E439" s="53">
        <f>'Portfolio Composition'!B425</f>
        <v>0</v>
      </c>
      <c r="F439" s="55" t="str">
        <f>IF(AND(ISNUMBER('Portfolio Composition'!F425), ISNUMBER('Measure Summary'!C419)), 'Portfolio Composition'!F425 * 'Measure Summary'!C419, " ")</f>
        <v xml:space="preserve"> </v>
      </c>
    </row>
    <row r="440" spans="5:6" x14ac:dyDescent="0.25">
      <c r="E440" s="53">
        <f>'Portfolio Composition'!B426</f>
        <v>0</v>
      </c>
      <c r="F440" s="55" t="str">
        <f>IF(AND(ISNUMBER('Portfolio Composition'!F426), ISNUMBER('Measure Summary'!C420)), 'Portfolio Composition'!F426 * 'Measure Summary'!C420, " ")</f>
        <v xml:space="preserve"> </v>
      </c>
    </row>
    <row r="441" spans="5:6" x14ac:dyDescent="0.25">
      <c r="E441" s="53">
        <f>'Portfolio Composition'!B427</f>
        <v>0</v>
      </c>
      <c r="F441" s="55" t="str">
        <f>IF(AND(ISNUMBER('Portfolio Composition'!F427), ISNUMBER('Measure Summary'!C421)), 'Portfolio Composition'!F427 * 'Measure Summary'!C421, " ")</f>
        <v xml:space="preserve"> </v>
      </c>
    </row>
    <row r="442" spans="5:6" x14ac:dyDescent="0.25">
      <c r="E442" s="53">
        <f>'Portfolio Composition'!B428</f>
        <v>0</v>
      </c>
      <c r="F442" s="55" t="str">
        <f>IF(AND(ISNUMBER('Portfolio Composition'!F428), ISNUMBER('Measure Summary'!C422)), 'Portfolio Composition'!F428 * 'Measure Summary'!C422, " ")</f>
        <v xml:space="preserve"> </v>
      </c>
    </row>
    <row r="443" spans="5:6" x14ac:dyDescent="0.25">
      <c r="E443" s="53">
        <f>'Portfolio Composition'!B429</f>
        <v>0</v>
      </c>
      <c r="F443" s="55" t="str">
        <f>IF(AND(ISNUMBER('Portfolio Composition'!F429), ISNUMBER('Measure Summary'!C423)), 'Portfolio Composition'!F429 * 'Measure Summary'!C423, " ")</f>
        <v xml:space="preserve"> </v>
      </c>
    </row>
    <row r="444" spans="5:6" x14ac:dyDescent="0.25">
      <c r="E444" s="53">
        <f>'Portfolio Composition'!B430</f>
        <v>0</v>
      </c>
      <c r="F444" s="55" t="str">
        <f>IF(AND(ISNUMBER('Portfolio Composition'!F430), ISNUMBER('Measure Summary'!C424)), 'Portfolio Composition'!F430 * 'Measure Summary'!C424, " ")</f>
        <v xml:space="preserve"> </v>
      </c>
    </row>
    <row r="445" spans="5:6" x14ac:dyDescent="0.25">
      <c r="E445" s="53">
        <f>'Portfolio Composition'!B431</f>
        <v>0</v>
      </c>
      <c r="F445" s="55" t="str">
        <f>IF(AND(ISNUMBER('Portfolio Composition'!F431), ISNUMBER('Measure Summary'!C425)), 'Portfolio Composition'!F431 * 'Measure Summary'!C425, " ")</f>
        <v xml:space="preserve"> </v>
      </c>
    </row>
    <row r="446" spans="5:6" x14ac:dyDescent="0.25">
      <c r="E446" s="53">
        <f>'Portfolio Composition'!B432</f>
        <v>0</v>
      </c>
      <c r="F446" s="55" t="str">
        <f>IF(AND(ISNUMBER('Portfolio Composition'!F432), ISNUMBER('Measure Summary'!C426)), 'Portfolio Composition'!F432 * 'Measure Summary'!C426, " ")</f>
        <v xml:space="preserve"> </v>
      </c>
    </row>
    <row r="447" spans="5:6" ht="15.75" thickBot="1" x14ac:dyDescent="0.3">
      <c r="E447" s="148">
        <f>'Portfolio Composition'!B433</f>
        <v>0</v>
      </c>
      <c r="F447" s="107" t="str">
        <f>IF(AND(ISNUMBER('Portfolio Composition'!F433), ISNUMBER('Measure Summary'!C427)), 'Portfolio Composition'!F433 * 'Measure Summary'!C427, " ")</f>
        <v xml:space="preserve"> </v>
      </c>
    </row>
  </sheetData>
  <sheetProtection algorithmName="SHA-512" hashValue="WWIhQRrB99a5V/DRZiJDrlvjKXbe0ImtgacojMcWGLjxtVlx7DLenv/3pAhhhcC3jo5i+R8i6ioRAJulhsTJMg==" saltValue="TrrDQSG8nFsORYVV3XWdCQ==" spinCount="100000" sheet="1" formatCells="0" formatColumns="0" formatRows="0" insertColumns="0" insertRows="0" insertHyperlinks="0" deleteColumns="0" deleteRows="0" sort="0" autoFilter="0" pivotTables="0"/>
  <mergeCells count="2">
    <mergeCell ref="H8:L8"/>
    <mergeCell ref="E22:F2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7067FD5EEBCD1428E5A549EA32DA60B" ma:contentTypeVersion="1592" ma:contentTypeDescription="Create a new document." ma:contentTypeScope="" ma:versionID="0d866051e11df1c835448a80d83967b5">
  <xsd:schema xmlns:xsd="http://www.w3.org/2001/XMLSchema" xmlns:xs="http://www.w3.org/2001/XMLSchema" xmlns:p="http://schemas.microsoft.com/office/2006/metadata/properties" xmlns:ns2="238dd806-a5b7-46a5-9c55-c2d3786c84e5" xmlns:ns3="83A75A87-A218-47E0-B95C-BF7B7DC170FC" targetNamespace="http://schemas.microsoft.com/office/2006/metadata/properties" ma:root="true" ma:fieldsID="ceb494f94727915bad4430266c404eab" ns2:_="" ns3:_="">
    <xsd:import namespace="238dd806-a5b7-46a5-9c55-c2d3786c84e5"/>
    <xsd:import namespace="83A75A87-A218-47E0-B95C-BF7B7DC170FC"/>
    <xsd:element name="properties">
      <xsd:complexType>
        <xsd:sequence>
          <xsd:element name="documentManagement">
            <xsd:complexType>
              <xsd:all>
                <xsd:element ref="ns2:_dlc_DocId" minOccurs="0"/>
                <xsd:element ref="ns2:_dlc_DocIdUrl" minOccurs="0"/>
                <xsd:element ref="ns2:_dlc_DocIdPersistId" minOccurs="0"/>
                <xsd:element ref="ns3:nbaz" minOccurs="0"/>
                <xsd:element ref="ns3:MediaServiceMetadata" minOccurs="0"/>
                <xsd:element ref="ns3:MediaServiceFastMetadata"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dd806-a5b7-46a5-9c55-c2d3786c84e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75A87-A218-47E0-B95C-BF7B7DC170FC" elementFormDefault="qualified">
    <xsd:import namespace="http://schemas.microsoft.com/office/2006/documentManagement/types"/>
    <xsd:import namespace="http://schemas.microsoft.com/office/infopath/2007/PartnerControls"/>
    <xsd:element name="nbaz" ma:index="11" nillable="true" ma:displayName="Document Description" ma:internalName="nbaz">
      <xsd:simpleType>
        <xsd:restriction base="dms:Text"/>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p:properties xmlns:p="http://schemas.microsoft.com/office/2006/metadata/properties" xmlns:xsi="http://www.w3.org/2001/XMLSchema-instance" xmlns:pc="http://schemas.microsoft.com/office/infopath/2007/PartnerControls">
  <documentManagement>
    <nbaz xmlns="83A75A87-A218-47E0-B95C-BF7B7DC170FC" xsi:nil="true"/>
  </documentManagement>
</p:properties>
</file>

<file path=customXml/itemProps1.xml><?xml version="1.0" encoding="utf-8"?>
<ds:datastoreItem xmlns:ds="http://schemas.openxmlformats.org/officeDocument/2006/customXml" ds:itemID="{AAFC726C-61B8-44AE-84D8-E177F883C6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dd806-a5b7-46a5-9c55-c2d3786c84e5"/>
    <ds:schemaRef ds:uri="83A75A87-A218-47E0-B95C-BF7B7DC170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8EE32E-1020-4F5B-B237-29E1AF3D5476}">
  <ds:schemaRefs>
    <ds:schemaRef ds:uri="http://schemas.microsoft.com/sharepoint/v3/contenttype/forms"/>
  </ds:schemaRefs>
</ds:datastoreItem>
</file>

<file path=customXml/itemProps3.xml><?xml version="1.0" encoding="utf-8"?>
<ds:datastoreItem xmlns:ds="http://schemas.openxmlformats.org/officeDocument/2006/customXml" ds:itemID="{B6FF79FE-2CD7-45FC-A2F2-C296F4EE1194}">
  <ds:schemaRefs>
    <ds:schemaRef ds:uri="http://schemas.microsoft.com/sharepoint/events"/>
  </ds:schemaRefs>
</ds:datastoreItem>
</file>

<file path=customXml/itemProps4.xml><?xml version="1.0" encoding="utf-8"?>
<ds:datastoreItem xmlns:ds="http://schemas.openxmlformats.org/officeDocument/2006/customXml" ds:itemID="{24728DD7-CDDC-45B5-976B-254B043318C3}">
  <ds:schemaRefs>
    <ds:schemaRef ds:uri="http://purl.org/dc/elements/1.1/"/>
    <ds:schemaRef ds:uri="238dd806-a5b7-46a5-9c55-c2d3786c84e5"/>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83A75A87-A218-47E0-B95C-BF7B7DC170F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Portfolio Composition</vt:lpstr>
      <vt:lpstr>Bid Results</vt:lpstr>
      <vt:lpstr>Measure Summary</vt:lpstr>
      <vt:lpstr>Sub-Portfolio Summary</vt:lpstr>
      <vt:lpstr>Portfolio Summary</vt:lpstr>
      <vt:lpstr>Additional Information</vt:lpstr>
      <vt:lpstr>Drop Down Select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Kyle P Monsees</dc:creator>
  <cp:keywords/>
  <dc:description/>
  <cp:lastModifiedBy>Erin A. Schucker</cp:lastModifiedBy>
  <cp:revision/>
  <dcterms:created xsi:type="dcterms:W3CDTF">2019-02-27T19:28:16Z</dcterms:created>
  <dcterms:modified xsi:type="dcterms:W3CDTF">2019-10-30T19:34:59Z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0x010100B7067FD5EEBCD1428E5A549EA32DA60B</vt:lpwstr>
  </property>
  <property fmtid="{D5CDD505-2E9C-101B-9397-08002B2CF9AE}" pid="3" name="AuthorIds_UIVersion_34304">
    <vt:lpwstr>219</vt:lpwstr>
  </property>
</Properties>
</file>